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925" tabRatio="601" activeTab="0"/>
  </bookViews>
  <sheets>
    <sheet name="проект 2011" sheetId="1" r:id="rId1"/>
  </sheets>
  <definedNames>
    <definedName name="_xlnm.Print_Titles" localSheetId="0">'проект 2011'!$A:$E,'проект 2011'!$11:$14</definedName>
    <definedName name="_xlnm.Print_Area" localSheetId="0">'проект 2011'!$A$1:$AO$611</definedName>
  </definedNames>
  <calcPr fullCalcOnLoad="1"/>
</workbook>
</file>

<file path=xl/sharedStrings.xml><?xml version="1.0" encoding="utf-8"?>
<sst xmlns="http://schemas.openxmlformats.org/spreadsheetml/2006/main" count="2298" uniqueCount="435">
  <si>
    <t xml:space="preserve">Скорая медицинская помощь </t>
  </si>
  <si>
    <t>Санаторно-оздоровительная помощь</t>
  </si>
  <si>
    <t>10</t>
  </si>
  <si>
    <t>Физическая культура и спорт</t>
  </si>
  <si>
    <t xml:space="preserve">102 00 00 </t>
  </si>
  <si>
    <t xml:space="preserve">512 00 00 </t>
  </si>
  <si>
    <t>507 00 00</t>
  </si>
  <si>
    <t>Социальная помощь</t>
  </si>
  <si>
    <t xml:space="preserve">505 00 00 </t>
  </si>
  <si>
    <t>Социальные выплаты</t>
  </si>
  <si>
    <t>Наименование направления расходов, раздела, подраздела, целевой статьи, вида расходов функциональной классификации</t>
  </si>
  <si>
    <t>ЦСР</t>
  </si>
  <si>
    <t>ВР</t>
  </si>
  <si>
    <t>ОБЩЕГОСУДАРСТВЕННЫЕ ВОПРОСЫ</t>
  </si>
  <si>
    <t>01 00</t>
  </si>
  <si>
    <t>010</t>
  </si>
  <si>
    <t>005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</si>
  <si>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</si>
  <si>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</si>
  <si>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</si>
  <si>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</si>
  <si>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</si>
  <si>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Резервные фонды</t>
  </si>
  <si>
    <t>070 00 00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</si>
  <si>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</si>
  <si>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</si>
  <si>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092 00 00</t>
  </si>
  <si>
    <t>НАЦИОНАЛЬНАЯ БЕЗОПАСНОСТЬ И ПРАВООХРАНИТЕЛЬНАЯ ДЕЯТЕЛЬНОСТЬ</t>
  </si>
  <si>
    <t>03 00</t>
  </si>
  <si>
    <t>Органы внутренних дел</t>
  </si>
  <si>
    <t>Воинские формирования (органы, подразделения)</t>
  </si>
  <si>
    <t>202 00 00</t>
  </si>
  <si>
    <t>Поисковые и аварийно-спасательные учреждения</t>
  </si>
  <si>
    <t>302 00 00</t>
  </si>
  <si>
    <t>НАЦИОНАЛЬНАЯ ЭКОНОМИКА</t>
  </si>
  <si>
    <t>04 00</t>
  </si>
  <si>
    <t>Водные ресурсы</t>
  </si>
  <si>
    <t>102 00 00</t>
  </si>
  <si>
    <t>Лесное хозяйство</t>
  </si>
  <si>
    <t>Транспорт</t>
  </si>
  <si>
    <t>Другие виды транспорта</t>
  </si>
  <si>
    <t>Другие вопросы в области национальной экономики</t>
  </si>
  <si>
    <t>Мероприятия 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</si>
  <si>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</si>
  <si>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</si>
  <si>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</si>
  <si>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Малый бизнес и предпринимательство</t>
  </si>
  <si>
    <t>345 00 00</t>
  </si>
  <si>
    <t>ЖИЛИЩНО-КОММУНАЛЬНОЕ ХОЗЯЙСТВО</t>
  </si>
  <si>
    <t>05 00</t>
  </si>
  <si>
    <t>Жилищное хозяйство</t>
  </si>
  <si>
    <t>350 00 00</t>
  </si>
  <si>
    <t>Коммунальное хозяйство</t>
  </si>
  <si>
    <t>Поддержка коммунального хозяйства</t>
  </si>
  <si>
    <t>Другие вопросы в области жилищно-коммунального хозяйства</t>
  </si>
  <si>
    <t>ОХРАНА ОКРУЖАЮЩЕЙ СРЕДЫ</t>
  </si>
  <si>
    <t>06 00</t>
  </si>
  <si>
    <t>ОБРАЗОВАНИЕ</t>
  </si>
  <si>
    <t>07 00</t>
  </si>
  <si>
    <t>Дошкольное образование</t>
  </si>
  <si>
    <t>Детские дошкольные учреждения</t>
  </si>
  <si>
    <t>420 00 00</t>
  </si>
  <si>
    <t>Общее образование</t>
  </si>
  <si>
    <t>421 00 00</t>
  </si>
  <si>
    <t>Учреждения по внешкольной работе с детьми</t>
  </si>
  <si>
    <t>423 00 00</t>
  </si>
  <si>
    <t>Учебные заведения и курсы по переподготовке кадров</t>
  </si>
  <si>
    <t>429 00 00</t>
  </si>
  <si>
    <t>Высшие учебные заведения</t>
  </si>
  <si>
    <t>430 00 00</t>
  </si>
  <si>
    <t>Молодежная политика и оздоровление детей</t>
  </si>
  <si>
    <t>Организационно-воспитательная работа с молодёжью</t>
  </si>
  <si>
    <t>431 00 00</t>
  </si>
  <si>
    <t xml:space="preserve">Мероприятия по проведению  оздоровительной кампании детей </t>
  </si>
  <si>
    <t>432 00 00</t>
  </si>
  <si>
    <t>Другие вопросы в области образования</t>
  </si>
  <si>
    <t>Учреждения, обеспечивающие предоставление услуг в сфере образования</t>
  </si>
  <si>
    <t>435 00 00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</si>
  <si>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</si>
  <si>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</si>
  <si>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08 00</t>
  </si>
  <si>
    <t xml:space="preserve">Культура </t>
  </si>
  <si>
    <t>Дворцы и дома культуры, другие учреждения культуры и средств массовой информации</t>
  </si>
  <si>
    <t>440 00 00</t>
  </si>
  <si>
    <t>Музеи и постоянные выставки</t>
  </si>
  <si>
    <t>441 00 00</t>
  </si>
  <si>
    <t>Библиотеки</t>
  </si>
  <si>
    <t>442 00 00</t>
  </si>
  <si>
    <t>Театры, цирки, концертные и другие организации исполнительских искусств</t>
  </si>
  <si>
    <t>443 00 00</t>
  </si>
  <si>
    <t>Мероприятия в сфере культуры, кинематографии и средств массовой информации</t>
  </si>
  <si>
    <t>450 00 00</t>
  </si>
  <si>
    <t>Телевидение и радиовещание</t>
  </si>
  <si>
    <t>453 00 00</t>
  </si>
  <si>
    <t>09 00</t>
  </si>
  <si>
    <t>Учреждения, обеспечивающие предоставление услуг в сфере здравоохранения</t>
  </si>
  <si>
    <t>469 00 00</t>
  </si>
  <si>
    <t>470 00 00</t>
  </si>
  <si>
    <t>Поликлиники, амбулатории, диагностические центры</t>
  </si>
  <si>
    <t>471 00 00</t>
  </si>
  <si>
    <t>Санатории для детей и подростков</t>
  </si>
  <si>
    <t>474 00 00</t>
  </si>
  <si>
    <t>Станции скорой и неотложной помощи</t>
  </si>
  <si>
    <t>477 00 00</t>
  </si>
  <si>
    <t>Дома ребенка</t>
  </si>
  <si>
    <t>486 00 00</t>
  </si>
  <si>
    <t>Центры спортивной подготовки (сборные команды)</t>
  </si>
  <si>
    <t>482 00 00</t>
  </si>
  <si>
    <t>Физкультурно-оздоровительная работа и спортивные мероприятия</t>
  </si>
  <si>
    <t>512 00 00</t>
  </si>
  <si>
    <t>СОЦИАЛЬНАЯ ПОЛИТИКА</t>
  </si>
  <si>
    <t>10 00</t>
  </si>
  <si>
    <t>Социальное обслуживание населения</t>
  </si>
  <si>
    <t>Учреждения социального обслуживания населения</t>
  </si>
  <si>
    <t>Социальное обеспечение населения</t>
  </si>
  <si>
    <t>505 00 00</t>
  </si>
  <si>
    <t>Другие вопросы в области социальной политики</t>
  </si>
  <si>
    <t>ВСЕГО РАСХОДОВ</t>
  </si>
  <si>
    <t>600 00 00</t>
  </si>
  <si>
    <t>410 00 00</t>
  </si>
  <si>
    <t>Целевые программы муниципальных образований</t>
  </si>
  <si>
    <t>795 00 00</t>
  </si>
  <si>
    <t xml:space="preserve">795 00 00 </t>
  </si>
  <si>
    <t>002 00 00</t>
  </si>
  <si>
    <t>Рз</t>
  </si>
  <si>
    <t xml:space="preserve"> ПР</t>
  </si>
  <si>
    <t>01</t>
  </si>
  <si>
    <t>02</t>
  </si>
  <si>
    <t>Обеспечение выполнения функций бюджетных учреждений</t>
  </si>
  <si>
    <t>001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</si>
  <si>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</si>
  <si>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</si>
  <si>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</si>
  <si>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</si>
  <si>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</si>
  <si>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</si>
  <si>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Закупка товаров, работ и услуг для муниципальных нужд в целях оказания муниципальных услуг физическим и юридическим лицам</t>
  </si>
  <si>
    <t>002</t>
  </si>
  <si>
    <t>11</t>
  </si>
  <si>
    <t>Обслуживание муниципального долга</t>
  </si>
  <si>
    <t>12</t>
  </si>
  <si>
    <t>14</t>
  </si>
  <si>
    <t>006</t>
  </si>
  <si>
    <t>Исполнение судебных актов по искам к субъекту Российской Федерации или муниципальному образованию о возмещении вреда, причиненного гражданину или юридическому лицу в результате незаконных действий, бездействий</t>
  </si>
  <si>
    <t>011</t>
  </si>
  <si>
    <t>09</t>
  </si>
  <si>
    <t>Вопросы в области лесных отношений</t>
  </si>
  <si>
    <t>292 00 00</t>
  </si>
  <si>
    <t>06</t>
  </si>
  <si>
    <t>Бюджетные инвестиции в объекты капитального строительства, не включенные в целевые программы</t>
  </si>
  <si>
    <t>004</t>
  </si>
  <si>
    <t>08</t>
  </si>
  <si>
    <t>Водный транспорт</t>
  </si>
  <si>
    <t>301 00 00</t>
  </si>
  <si>
    <t xml:space="preserve">317 00 00 </t>
  </si>
  <si>
    <t>05</t>
  </si>
  <si>
    <t xml:space="preserve">351 00 00 </t>
  </si>
  <si>
    <t xml:space="preserve">Благоустройство </t>
  </si>
  <si>
    <t xml:space="preserve">002 00 00 </t>
  </si>
  <si>
    <t>Другие вопросы в области охраны окружающей среды</t>
  </si>
  <si>
    <t>Состояние окружающей среды и природопользования</t>
  </si>
  <si>
    <t>Предоставление бюджетных инвестиций юридическим лицам, не являющихся муниципальными учреждениями</t>
  </si>
  <si>
    <t>003</t>
  </si>
  <si>
    <t>Профессиональная подготовка, переподготовка и повышение квалификации</t>
  </si>
  <si>
    <t>436 00 00</t>
  </si>
  <si>
    <t>Высшее  и послевузовское профессиональное образование</t>
  </si>
  <si>
    <t>Телерадиокомпании и телеорганизации</t>
  </si>
  <si>
    <t xml:space="preserve">Стационарная медицинская помощь </t>
  </si>
  <si>
    <t>Амбулаторная помощь</t>
  </si>
  <si>
    <t>Пенсионное обеспечение</t>
  </si>
  <si>
    <t>Доплаты к пенсиям, дополнительное пенсионное обеспечение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</si>
  <si>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</si>
  <si>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Поддержка жилищного хозяйства</t>
  </si>
  <si>
    <t>Другие вопросы в области культуры, кинематографии, средств массовой информации</t>
  </si>
  <si>
    <t>Субсидия на возмещение затрат на оказание культурно-значимых услуг в области театрального искусства</t>
  </si>
  <si>
    <t>436 00 01</t>
  </si>
  <si>
    <t>436 00 02</t>
  </si>
  <si>
    <t>450 00 01</t>
  </si>
  <si>
    <t>450 00 02</t>
  </si>
  <si>
    <t>450 00 03</t>
  </si>
  <si>
    <t>795 00 01</t>
  </si>
  <si>
    <t>795 00 02</t>
  </si>
  <si>
    <t>350 00 01</t>
  </si>
  <si>
    <t>350 00 02</t>
  </si>
  <si>
    <t>350 00 03</t>
  </si>
  <si>
    <t>Субсидии на возмещение затрат за услуги по переработке твердых бытовых отходов</t>
  </si>
  <si>
    <t xml:space="preserve">351 00 01 </t>
  </si>
  <si>
    <t xml:space="preserve">351 00 03 </t>
  </si>
  <si>
    <t>301 00 01</t>
  </si>
  <si>
    <t xml:space="preserve">317 00 01 </t>
  </si>
  <si>
    <t xml:space="preserve">317 00 02 </t>
  </si>
  <si>
    <t xml:space="preserve">317 00 03 </t>
  </si>
  <si>
    <t>490 00 00</t>
  </si>
  <si>
    <t>Cубсидии на возмещение  недополученных доходов в связи с предоставлением мер социальной поддержки при перевозке отдельных категорий граждан на дачных маршрутах речным транспортом</t>
  </si>
  <si>
    <t>Субсидии на возмещение недополученных доходов в связи с предоставлением мер социальной поддержки при перевозке отдельных категорий граждан на городских маршрутах</t>
  </si>
  <si>
    <t>Субсидии на возмещение затрат от перевозки пассажиров на нерентабельных рейсах</t>
  </si>
  <si>
    <t>Cубсидии на возмещение  недополученных доходов в связи с предоставлением мер социальной поддержки при перевозке отдельных категорий граждан на дачных маршрутах автомобильным транспортом</t>
  </si>
  <si>
    <t>изменения</t>
  </si>
  <si>
    <t>600 00 01</t>
  </si>
  <si>
    <t>600 00 02</t>
  </si>
  <si>
    <t>600 00 03</t>
  </si>
  <si>
    <t>600 00 04</t>
  </si>
  <si>
    <t>081 00 00</t>
  </si>
  <si>
    <t>Прикладные научные исследования в области национальной экономики</t>
  </si>
  <si>
    <t>Прикладные научные исследования и разработки</t>
  </si>
  <si>
    <t>522 00 00</t>
  </si>
  <si>
    <t>Региональные целевые программы</t>
  </si>
  <si>
    <t>Субсидии на возмещение недополученных доходов, связанных с содержанием муниципальных общежитий и домов, утративших статус общежитий, но не переоборудованных под многоквартирные дома</t>
  </si>
  <si>
    <t>Субсидии на возмещение затрат по содержанию пляжей</t>
  </si>
  <si>
    <t>Субсидии на возмещение затрат по техническому сопровождению работ по благоустройству территории городского округа</t>
  </si>
  <si>
    <t>600 00 05</t>
  </si>
  <si>
    <t>Субсидии на возмещение затрат по содержанию мест захоронения</t>
  </si>
  <si>
    <t>Реализация государственных функций в области социальной политики</t>
  </si>
  <si>
    <t>514 00 00</t>
  </si>
  <si>
    <t>514 00 01</t>
  </si>
  <si>
    <t>Субсидия на возмещение затрат на ресурсное обеспечение информатизации муниципального образования и новаторства в педагогической деятельности</t>
  </si>
  <si>
    <t>Субсидия на возмещение затрат по осуществлению творческой деятельности молодежи в области музыкального исполнительского  искусства и популяризации имиджевых культурных проектов</t>
  </si>
  <si>
    <t>Субсидия на возмещение затрат на обеспечение детского юношеского творчества и продвижение хорового искусства</t>
  </si>
  <si>
    <t>Субсидии муниципальным предприятиям, имеющим в хозяйственном ведении муниципальные общественные туалеты, на возмещение затрат по их содержанию</t>
  </si>
  <si>
    <t xml:space="preserve">В том числе средства вышестоящих бюджетов </t>
  </si>
  <si>
    <t xml:space="preserve">Сумма, тыс.руб. 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</si>
  <si>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</si>
  <si>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</si>
  <si>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Прочие расходы</t>
  </si>
  <si>
    <t>013</t>
  </si>
  <si>
    <t>Выполнение функций органами местного самоуправления</t>
  </si>
  <si>
    <t>500</t>
  </si>
  <si>
    <t>Мероприятия в области гражданской промышленности</t>
  </si>
  <si>
    <t>340 04 00</t>
  </si>
  <si>
    <t>2010      всего</t>
  </si>
  <si>
    <t>431 00 01</t>
  </si>
  <si>
    <t>Субсидии муниципальным автономным учреждениям на возмещение нормативных затрат по развитию молодежного театрального творчества</t>
  </si>
  <si>
    <t>Предоставление субсидий  муниципальным автономным учреждениям на возмещение нормативных затрат на оказание ими в соответствии с муниципальным заданием муниципальных услуг</t>
  </si>
  <si>
    <t>Субсидии на возмещение затрат по утилизации твердых бытовых отходов</t>
  </si>
  <si>
    <t>600 00 06</t>
  </si>
  <si>
    <t>018</t>
  </si>
  <si>
    <t xml:space="preserve">Субсидии на возмещение затрат по обеспечению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</si>
  <si>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098 02 00</t>
  </si>
  <si>
    <t>Субсидии на возмещение затрат по обеспечению мероприятий по капитальному ремонту многоквартирных домов</t>
  </si>
  <si>
    <t>098 02 01</t>
  </si>
  <si>
    <t xml:space="preserve">к решению Думы </t>
  </si>
  <si>
    <t>Мероприятия в области образования</t>
  </si>
  <si>
    <t>795 00 03</t>
  </si>
  <si>
    <t>795 00 04</t>
  </si>
  <si>
    <t xml:space="preserve">Сумма (тыс.руб.) </t>
  </si>
  <si>
    <t xml:space="preserve">городского округа </t>
  </si>
  <si>
    <t>Изменения</t>
  </si>
  <si>
    <t>Функционирование высшего должностного лица субъекта Российской Федерации и муниципального образования</t>
  </si>
  <si>
    <t>Закупка товаров, работ и услуг для муниципальных нужд в целях осуществления бюджетных инвестиций в объекты муниципальной собственности (за исключением муниципальных унитарных предприятий)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</si>
  <si>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лицам-производителям товаров, работ, услуг</t>
  </si>
  <si>
    <t>Закупка товаров, работ и услуг для муниципальных нужд в целях  оказания муниципальных услуг физическим и юридическим лицам</t>
  </si>
  <si>
    <t>Школы-детские сады, школы начальные, неполные средние и средние</t>
  </si>
  <si>
    <t>Субсидии юридическим лицам на возмещение затрат за оказание инновационных общественно значимых социальных услуг</t>
  </si>
  <si>
    <t>092 00 01</t>
  </si>
  <si>
    <t>508 00 00</t>
  </si>
  <si>
    <t>Субсидии юридическим лицам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</si>
  <si>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 xml:space="preserve">Предоставление субсидии некоммерческим организациям, не являющимся автономными и бюджетными учреждениями, на организационные расходы в рамках уставной деятельности  </t>
  </si>
  <si>
    <t>491 00 00</t>
  </si>
  <si>
    <t>Субсидии муниципальным автономным учреждениям на возмещение нормативных затрат по мероприятиям в области застройки территорий, мониторингу процессов градостроительства и ведению автоматизированной информационной системы обеспечения градостроительной деятельности</t>
  </si>
  <si>
    <t>338 00 01</t>
  </si>
  <si>
    <t>Субсидии на возмещение затрат по капитальному ремонту общего имущества многоквартирных домов городского округа Тольятти</t>
  </si>
  <si>
    <t>Субсидии юридическим лицам (за исключением субсидий муниципальным учреждениям), индивидуальным предпринимателям на возмещение недополученных доходов, связанных с содержанием муниципальных общежитий и домов, утративших статус общежития, но не переоборудованных под многоквартирные дома</t>
  </si>
  <si>
    <t xml:space="preserve"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переработке твердых бытовых отходов, на возмещение затрат за услуги по переработке твердых бытовых отходов, образующихся в результате жизнедеятельности населения городского округа Тольятти   </t>
  </si>
  <si>
    <t xml:space="preserve">351 00 04 </t>
  </si>
  <si>
    <t xml:space="preserve">Субсидии на возмещение затрат по капитальному ремонту общего имущества многоквартирных домов городского округа Тольятти по устранению нарушений правил и норм технической эксплуатации внутридомового газового оборудования, выявленных в результате его диагностирования, в многоквартирных домах  </t>
  </si>
  <si>
    <t xml:space="preserve">351 00 06 </t>
  </si>
  <si>
    <t xml:space="preserve"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утилизации твердых бытовых отходов и (или) крупногабаритного мусора, на возмещение затрат, связанных с утилизацией твердых бытовых отходов и (или) крупногабаритного мусора, образующихся в результате жизнедеятельности населения городского округа Тольятти   </t>
  </si>
  <si>
    <t xml:space="preserve">351 00 07 </t>
  </si>
  <si>
    <t>Субсидии юридическим лицам (за исключением субсидий муниципальным учреждениям) на возмещение затрат по содержанию мест захоронения</t>
  </si>
  <si>
    <t>Субсидии некоммерческим организациям, не являющимся автономными и бюджетными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</si>
  <si>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>Субсидия в целях возмещения затрат на осуществление компенсационных выплат лицам, которым был нанесен ущерб на финансовом и фондовом рынках Российской Федерации на территории городского округа Тольятти</t>
  </si>
  <si>
    <t>795 01 00</t>
  </si>
  <si>
    <t>795 01 03</t>
  </si>
  <si>
    <t>Долгосрочная целевая программа по созданию условий для улучшения качества жизни жителей городского округа Тольятти и обеспечения социальной стабильности на 2009 год и плановый период 2010-2011 годов</t>
  </si>
  <si>
    <t>Мероприятия по созданию условий для улучшения качества жизни жителей городского округа Тольятти и обеспечения социальной стабильности</t>
  </si>
  <si>
    <t xml:space="preserve">Субсидии некоммерческим организациям (за исключением субсидий муниципальным учреждениям) в целях возмещения затрат на обеспечение дошкольного образования </t>
  </si>
  <si>
    <t>795 04 00</t>
  </si>
  <si>
    <t>795 10 00</t>
  </si>
  <si>
    <t>795 10 02</t>
  </si>
  <si>
    <t>795 06 00</t>
  </si>
  <si>
    <t>795 06 02</t>
  </si>
  <si>
    <t>795 06 01</t>
  </si>
  <si>
    <r>
  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«Капитальный ремонт, модернизация и диспетчеризация лифтового хозяйства жилищного фонда в городском округе Тольятти на 2009 год и плановый период 2010-2011 годов</t>
    </r>
    <r>
      <rPr>
        <sz val="13"/>
        <rFont val="Arial"/>
        <family val="2"/>
      </rPr>
      <t>»</t>
    </r>
  </si>
  <si>
    <t>795 09 00</t>
  </si>
  <si>
    <t xml:space="preserve">795 10 00 </t>
  </si>
  <si>
    <t xml:space="preserve">795 10 01 </t>
  </si>
  <si>
    <t>795 12 00</t>
  </si>
  <si>
    <t>795 08 00</t>
  </si>
  <si>
    <t>795 01 01</t>
  </si>
  <si>
    <t>795 01 02</t>
  </si>
  <si>
    <t>795 07 00</t>
  </si>
  <si>
    <t>Ведомственная целевая программа «Капитальный ремонт, модернизация и диспетчеризация лифтового хозяйства жилищного фонда в городском округе Тольятти на 2009 год и плановый период 2010-2011 годов»</t>
  </si>
  <si>
    <t>795 09 01</t>
  </si>
  <si>
    <t>Предоставление субсидий муниципальным автономным учреждениям на возмещение нормативных затрат на оказание ими в соответствии с муниципальным заданием муниципальных услуг</t>
  </si>
  <si>
    <t>Субсидии некоммерческим организациям, не являющимся автономными и бюджетными учреждениями, на оказание содействия в осуществлении компенсационных выплат лицам, которым был причинен ущерб на финансовом и фондовом рынках Российской Федерации на территории городского округа Тольятти</t>
  </si>
  <si>
    <t xml:space="preserve">Ведомственная целевая программа организации работы с детьми и молодежью в городском округе Тольятти на 2009г. и плановый период 2010-2011гг. </t>
  </si>
  <si>
    <t xml:space="preserve">Мероприятия в рамках реализации ведомственной целевой программы организации работы с детьми и молодежью в городском округе Тольятти на 2009г. и плановый период 2010-2011гг. </t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</si>
  <si>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Пожарная безопасность на 2009-2011гг.</t>
    </r>
    <r>
      <rPr>
        <sz val="13"/>
        <rFont val="Arial"/>
        <family val="2"/>
      </rPr>
      <t>»</t>
    </r>
  </si>
  <si>
    <t>Мероприятия в рамках реализации ведомственной целевой программы «Пожарная безопасность на 2009-2011гг.»</t>
  </si>
  <si>
    <r>
  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«Пожарная безопасность на 2009-2011гг.</t>
    </r>
    <r>
      <rPr>
        <sz val="13"/>
        <rFont val="Arial"/>
        <family val="2"/>
      </rPr>
      <t>»</t>
    </r>
  </si>
  <si>
    <t>Ведомственная целевая экологическая программа городского округа Тольятти на 2010-2012гг.</t>
  </si>
  <si>
    <t xml:space="preserve">Субсидии МАУ для развития самодеятельного молодежного театрального творчества в рамках реализации ведомственной целевой программы организации работы с детьми и молодежью в городском округе Тольятти на 2009г. и плановый период 2010-2011гг. </t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</si>
  <si>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Семья и дети городского округа Тольятти на 2009-2011 годы</t>
    </r>
    <r>
      <rPr>
        <sz val="13"/>
        <rFont val="Arial"/>
        <family val="2"/>
      </rPr>
      <t>»</t>
    </r>
  </si>
  <si>
    <t>Изменения 2011</t>
  </si>
  <si>
    <r>
      <t xml:space="preserve">Городская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Молодой семье - доступное жилье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на 2004-2010гг.</t>
    </r>
  </si>
  <si>
    <t>Субсидии юридическим лицам (за исключением субсидий государственным и муниципальным учреждениям)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</si>
  <si>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>Субсидии некоммерческим организациям, не являющимся автономными и бюджетными учреждениями, на организационные расходы в рамках уставной деятельности</t>
  </si>
  <si>
    <t xml:space="preserve">Председатель Думы </t>
  </si>
  <si>
    <t>А.И.Зверев</t>
  </si>
  <si>
    <t>522 42 00</t>
  </si>
  <si>
    <t>Всего</t>
  </si>
  <si>
    <t xml:space="preserve">В том числе средства выше-стоящих бюджетов </t>
  </si>
  <si>
    <t>Изменения 2011 всего</t>
  </si>
  <si>
    <t>Изменения 2011 вышестоящие</t>
  </si>
  <si>
    <t>Субсидии муниципальным автономным учреждениям городского округа Тольятти, подведомственным департаменту культуры мэрии, на возмещение нормативных затрат на оказание ими услуг и выполнение работ в соответствии с муниципальным заданием</t>
  </si>
  <si>
    <t>Изменения 2012 всего</t>
  </si>
  <si>
    <t>Изменения 2012</t>
  </si>
  <si>
    <t>Приложение №4</t>
  </si>
  <si>
    <t>795 01 04</t>
  </si>
  <si>
    <t>Субсидии юридическим лицам (за исключением субсидий государственным (муниципальным) учреждениям), индивидуальным предпринимателям, физическим лицам-производителям товаров, работ, услуг в целях возмещения затрат по предоставлению бесплатного, льготного питания обучающимся муниципальных общеобразовательных учреждений  городского округа Тольятти</t>
  </si>
  <si>
    <t>Сумма (тыс.руб.)</t>
  </si>
  <si>
    <t>Распределение бюджетных ассигнований по разделам, подразделам, целевым статьям и видам расходов классификации расходов бюджета городского округа Тольятти на 2011 год</t>
  </si>
  <si>
    <t>Долгосрочная целевая программа «Дети городского округа Тольятти на 2010-2020 годы»</t>
  </si>
  <si>
    <t>795 07 01</t>
  </si>
  <si>
    <t>Субсидии юридическим лицам (за исключением субсидий муниципальным учреждениям), индивидуальным предпринимателям в целях возмещения затрат в связи с оказанием услуг по организации отдыха детей в каникулярное время на территории городского округа Тольятти</t>
  </si>
  <si>
    <t>Мероприятия в рамках ведомственной целевой программы «Семья и дети городского округа Тольятти на 2009-2011 годы»</t>
  </si>
  <si>
    <t>795 07 02</t>
  </si>
  <si>
    <t>795 05 00</t>
  </si>
  <si>
    <t xml:space="preserve">Субсидии муниципальным автономным учреждениям городского округа Тольятти на возмещение нормативных затрат на оказание ими в соответствии с муниципальным заданием услуг по содействию в организации и ведении хозяйственной деятельности субъектам малого и среднего предпринимательства, осуществляющим инновационную и иную деятельность </t>
  </si>
  <si>
    <t>020 00 00</t>
  </si>
  <si>
    <t>Обеспечение проведения выборов и референдумов</t>
  </si>
  <si>
    <t>Проведение выборов и референдумов</t>
  </si>
  <si>
    <t>Субсидии юридическим лицам (за исключением субсидий муниципальным учреждениям), индивидуальным предпринимателям на возмещение затрат по опубликованию официальной информации и муниципальных правовых актов органов местного самоуправления городского округа Тольятти в печатных средствах массовой информации, распространяемых на территории городского округа Тольятти</t>
  </si>
  <si>
    <t>092 00 02</t>
  </si>
  <si>
    <t xml:space="preserve">Субсидии некоммерческим организациям (за исключением субсидий муниципальным учреждениям) в целях возмещения затрат по обеспечению создания дополнительных мест для обучающихся по основным общеобразовательным программам дошкольного образования </t>
  </si>
  <si>
    <t>469 00 01</t>
  </si>
  <si>
    <t>Субсидии муниципальным автономным учреждениям городского округа Тольятти, подведомственным департаменту здравоохранения мэрии, на возмещение нормативных затрат на оказание ими услуг и выполнение работ в соответствии с муниципальным заданием</t>
  </si>
  <si>
    <t>795 13 00</t>
  </si>
  <si>
    <t>Долгосрочная целевая программа «Об энергосбережении и о повышении энергетической эффективности в городском округе Тольятти на 2010-2014 гг.»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</si>
  <si>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</si>
  <si>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</si>
  <si>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Обеспечение мероприятий по капитальному ремонту многоквартирных домов</t>
  </si>
  <si>
    <t>098 00 00</t>
  </si>
  <si>
    <t>Субсидии на возмещение затрат  по капитальному ремонту общего имущества многоквартирных домов городского округа Тольятти по диагностике внутридомового газового оборудования</t>
  </si>
  <si>
    <t xml:space="preserve">351 00 05 </t>
  </si>
  <si>
    <t>795 11 00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</si>
  <si>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долгосрочной целевой программы «Поэтапный переход на отпуск коммунальных ресурсов потребителям в соответствии с показаниями коллективных (общедомовых) приборов учета в многоквартирных домах городского округа Тольятти на 2009-2015 годы»</t>
  </si>
  <si>
    <t>795 11 01</t>
  </si>
  <si>
    <t xml:space="preserve">Субсидии муниципальным автономным учреждениям городского округа Тольятти, подведомственным департаменту городского хозяйства, на возмещение  нормативных затрат на оказание ими услуг и выполнение работ в соответствии с муниципальным заданием </t>
  </si>
  <si>
    <t>Сбор, удаление отходов и очистка сточных вод</t>
  </si>
  <si>
    <t xml:space="preserve">Обеспечение мероприятий, направленных на ремонт жилых помещений в многоквартирных домах, в которых проживают ветераны Великой Отечественной войны 1941-1945 годов, вдовы инвалидов и участников Великой Отечественной войны 1941-1945 годов   </t>
  </si>
  <si>
    <t>520 59 00</t>
  </si>
  <si>
    <t>Иные безвозмездные и безвозвратные перечисления</t>
  </si>
  <si>
    <t>520 00 00</t>
  </si>
  <si>
    <t>Долгосрочная целевая программа «Модернизация и развитие автомобильных дорог местного значения городского округа Тольятти на 2009-2015 годы»</t>
  </si>
  <si>
    <t>795 02 00</t>
  </si>
  <si>
    <t xml:space="preserve">795 18 00 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</si>
  <si>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Развитие физической культуры и спорта на территории городского округа Тольятти на 2011-2020 годы</t>
    </r>
    <r>
      <rPr>
        <sz val="13"/>
        <rFont val="Arial"/>
        <family val="2"/>
      </rPr>
      <t>»</t>
    </r>
  </si>
  <si>
    <r>
      <t xml:space="preserve">Ведомственная целевая программа городского округа Тольятти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Повышение безопасности дорожного движения на период 2009-2011 годов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</t>
    </r>
  </si>
  <si>
    <t>795 14 00</t>
  </si>
  <si>
    <t>Субсидии на частичное возмещение недополученных доходов управляющих организаций, товариществ собственников жилья, жилищных кооперативов или иных специализированных потребительских кооперативов, возникших в связи с применением предельных индексов максимально возможного изменения установленных тарифов на товары и услуги организаций коммунального комплекса с учетом надбавок к тарифам на товары и услуги организаций коммунального комплекса и предельных индексов изменения размера платы граждан за коммунальные услуги, утвержденных Правительством Самарской области</t>
  </si>
  <si>
    <t>345 00 01</t>
  </si>
  <si>
    <t>Малое и среднее предпринимательство</t>
  </si>
  <si>
    <t>ФИЗИЧЕСКАЯ КУЛЬТУРА И СПОРТ</t>
  </si>
  <si>
    <t>11 00</t>
  </si>
  <si>
    <t>13 00</t>
  </si>
  <si>
    <t>ОБСЛУЖИВАНИЕ ГОСУДАРСТВЕННОГО И МУНИЦИПАЛЬНОГО ДОЛГА</t>
  </si>
  <si>
    <t>13</t>
  </si>
  <si>
    <t xml:space="preserve">Обслуживание внутреннего и муниципального долга </t>
  </si>
  <si>
    <t>12 00</t>
  </si>
  <si>
    <t>СРЕДСТВА МАССОВОЙ ИНФОРМАЦИИ</t>
  </si>
  <si>
    <t>ЗДРАВООХРАНЕНИЕ</t>
  </si>
  <si>
    <t xml:space="preserve">Дорожное хозяйство (дорожные фонды) </t>
  </si>
  <si>
    <t>КУЛЬТУРА И КИНЕМАТОГРАФИЯ</t>
  </si>
  <si>
    <t>Другие вопросы в области здравоохранения</t>
  </si>
  <si>
    <t>Периодическая печать и издательства</t>
  </si>
  <si>
    <t xml:space="preserve">Другие вопросы в области средств массовой информации </t>
  </si>
  <si>
    <t>Физическая культура</t>
  </si>
  <si>
    <t>Массовый спорт</t>
  </si>
  <si>
    <t>Другие вопросы в области физической культуры и спорта</t>
  </si>
  <si>
    <t>Другие вопросы в области здравоохранения, физической культуры и спорта</t>
  </si>
  <si>
    <t xml:space="preserve">505 55 00 </t>
  </si>
  <si>
    <t xml:space="preserve">505 55 20 </t>
  </si>
  <si>
    <t xml:space="preserve">505 55 30 </t>
  </si>
  <si>
    <t>Реализация мер социальной поддержки отдельных категорий граждан</t>
  </si>
  <si>
    <t>Обеспечение мер социальной поддержки ветеранов труда 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</si>
  <si>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</si>
  <si>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Осуществление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</si>
  <si>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521 02 00</t>
  </si>
  <si>
    <t>Содержание органов местного самоуправления</t>
  </si>
  <si>
    <t>Организация деятельности административных комиссий</t>
  </si>
  <si>
    <t>521 04 00</t>
  </si>
  <si>
    <t>Организация транспортного обслуживания населения на садово-дачные массивы</t>
  </si>
  <si>
    <t>521 05 00</t>
  </si>
  <si>
    <t>Меры по социальной поддержке населения и по осуществлению деятельности по опеке и попечительству в отношении совершеннолетних граждан, нуждающихся в соответствии с законодательством в установлении над ними опеки и попечительства</t>
  </si>
  <si>
    <t>521 07 00</t>
  </si>
  <si>
    <t>Организация деятельности в сфере охраны труда</t>
  </si>
  <si>
    <t>521 08 00</t>
  </si>
  <si>
    <t>521 11 00</t>
  </si>
  <si>
    <t>Организация деятельности в сфере охраны окружающей среды</t>
  </si>
  <si>
    <t>340 03 00</t>
  </si>
  <si>
    <t>Мероприятия по землеустройству и землепользованию</t>
  </si>
  <si>
    <t>Долгосрочная целевая программа профилактики правонарушений на территории городского округа Тольятти на 2009-2012 годы</t>
  </si>
  <si>
    <t>795 15 00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</si>
  <si>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Противодействие коррупции в городском округе Тольятти на 2010-2012 годы</t>
    </r>
    <r>
      <rPr>
        <sz val="13"/>
        <rFont val="Arial"/>
        <family val="2"/>
      </rPr>
      <t>»</t>
    </r>
  </si>
  <si>
    <t>795 16 00</t>
  </si>
  <si>
    <t>Долгосрочная целевая программа мер по противодействию незаконному обороту наркотических средств, профилактике наркомании, лечению и реабилитации наркозависимой части населения городского округа Тольятти на 2010-2012 годы</t>
  </si>
  <si>
    <t>795 17 00</t>
  </si>
  <si>
    <t>Охрана семьи и детства</t>
  </si>
  <si>
    <t>Содержание ребенка в семье опекуна и приемной семье, а также вознаграждение, причитающееся приемному родителю</t>
  </si>
  <si>
    <t>520 13 00</t>
  </si>
  <si>
    <t>795 19 00</t>
  </si>
  <si>
    <t>Долгосрочная целевая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2011-2020 годы»</t>
  </si>
  <si>
    <t>Больницы, клиники, госпитали, медико-санитарные части</t>
  </si>
  <si>
    <t>014</t>
  </si>
  <si>
    <t>015</t>
  </si>
  <si>
    <t>016</t>
  </si>
  <si>
    <t>017</t>
  </si>
  <si>
    <t>019</t>
  </si>
  <si>
    <t xml:space="preserve">Предоставление субсидий муниципальным автономным учреждениям городского округа Тольятти на возмещение нормативных затрат на оказание ими в соответствии с муниципальным заданием услуг по содействию в организации и ведении хозяйственной деятельности субъектам малого и среднего предпринимательства, осуществляющим инновационную и иную деятельность  </t>
  </si>
  <si>
    <t>Предоставление субсидий вновь созданным субъектам малого и среднего предпринимательства в целях возмещения затрат на приобретение основных средств</t>
  </si>
  <si>
    <t>Предоставление субсидий субъектам малого и среднего предпринимательства в целях возмещения затрат в связи с производством товаров, выполнением работ, оказанием услуг в части расходов на уплату первоначального взноса по договорам лизинга</t>
  </si>
  <si>
    <t>Предоставление субсидий субъектам малого и среднего предпринимательства в целях возмещения затрат в связи с производством товаров, выполнением работ, оказанием услуг в части расходов на технологическое присоединение к электрическим сетям (до 100 кВт)</t>
  </si>
  <si>
    <r>
      <t xml:space="preserve">Долгосрочная целевая программа </t>
    </r>
    <r>
      <rPr>
        <sz val="13"/>
        <color indexed="8"/>
        <rFont val="Arial"/>
        <family val="2"/>
      </rPr>
      <t>«</t>
    </r>
    <r>
      <rPr>
        <sz val="13"/>
        <color indexed="8"/>
        <rFont val="Times New Roman"/>
        <family val="1"/>
      </rPr>
      <t>Поэтапный переход на отпуск коммунальных ресурсов потребителям в соответствии с показаниями коллективных (общедомовых) приборов учета в многоквартирных домах городского округа Тольятти на 2009-2015 годы</t>
    </r>
    <r>
      <rPr>
        <sz val="13"/>
        <color indexed="8"/>
        <rFont val="Arial"/>
        <family val="2"/>
      </rPr>
      <t>»</t>
    </r>
  </si>
  <si>
    <t>Долгосрочная целевая программа «Поддержка и развитие малого и среднего предпринимательства городского округа Тольятти на 2010-2015гг.»</t>
  </si>
  <si>
    <t>340 00 01</t>
  </si>
  <si>
    <t>Субсидии муниципальным автономным учреждениям городского округа Тольятти на возмещение нормативных затрат на оказание ими в соответствии с муниципальным заданием услуг в сфере инвестиций и экономического развития городского округа Тольятти</t>
  </si>
  <si>
    <r>
      <t xml:space="preserve">Предоставление субсидий Муниципальному Фонду поддержки субъектов малого и среднего предпринимательства городского округа Тольятти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Бизнес-Гарант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на развитие микрофинансирования, расширения доступа к микрофинансовым займам, для выдачи займов субъектам малого и среднего предпринимательства</t>
    </r>
  </si>
  <si>
    <t>Субсидии на возмещение недополученных доходов управляющих организаций, связанных с содержанием отдельных помещений жилищного фонда на территории городского округа Тольятти</t>
  </si>
  <si>
    <t>15.12.2010 №_____</t>
  </si>
  <si>
    <t>Субсидии муниципальным предприятиям, имеющим в хозяйственном ведении муниципальное имущество, обеспечивающее безопасность людей на водных объектах, охрану их жизни и здоровья, на возмещение затрат по его содержанию</t>
  </si>
  <si>
    <t>Условно утверждённые расходы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</si>
  <si>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лицам- производителям товаров, работ, услуг</t>
  </si>
  <si>
    <r>
      <t xml:space="preserve">Обеспечение мероприятий по улучшению жилищных условий молодых семей в рамках реализации городской целевой программы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Молодой семье-доступное жилье на 2004-2010гг.</t>
    </r>
    <r>
      <rPr>
        <sz val="13"/>
        <rFont val="Arial"/>
        <family val="2"/>
      </rPr>
      <t>»</t>
    </r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</si>
  <si>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Качество образования - качество жизни</t>
    </r>
    <r>
      <rPr>
        <sz val="13"/>
        <rFont val="Arial"/>
        <family val="2"/>
      </rPr>
      <t xml:space="preserve">» </t>
    </r>
    <r>
      <rPr>
        <sz val="13"/>
        <rFont val="Times New Roman"/>
        <family val="1"/>
      </rPr>
      <t xml:space="preserve">городского округа </t>
    </r>
    <r>
      <rPr>
        <sz val="13"/>
        <rFont val="Arial"/>
        <family val="2"/>
      </rPr>
      <t xml:space="preserve">Тольятти </t>
    </r>
    <r>
      <rPr>
        <sz val="13"/>
        <rFont val="Times New Roman"/>
        <family val="1"/>
      </rPr>
      <t xml:space="preserve"> на 2009-2011 годы </t>
    </r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</si>
</sst>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"/>
    <numFmt numFmtId="166" formatCode="#,##0.0_ ;\-#,##0.0\ "/>
    <numFmt numFmtId="167" formatCode="0.0%"/>
    <numFmt numFmtId="168" formatCode="0.000"/>
    <numFmt numFmtId="169" formatCode="#,##0\ &quot;руб.&quot;;\-#,##0\ &quot;руб.&quot;"/>
    <numFmt numFmtId="170" formatCode="#,##0\ &quot;руб.&quot;;[Red]\-#,##0\ &quot;руб.&quot;"/>
    <numFmt numFmtId="171" formatCode="#,##0.00\ &quot;руб.&quot;;\-#,##0.00\ &quot;руб.&quot;"/>
    <numFmt numFmtId="172" formatCode="#,##0.00\ &quot;руб.&quot;;[Red]\-#,##0.00\ &quot;руб.&quot;"/>
    <numFmt numFmtId="173" formatCode="_-* #,##0\ &quot;руб.&quot;_-;\-* #,##0\ &quot;руб.&quot;_-;_-* &quot;-&quot;\ &quot;руб.&quot;_-;_-@_-"/>
    <numFmt numFmtId="174" formatCode="_-* #,##0\ _р_у_б_._-;\-* #,##0\ _р_у_б_._-;_-* &quot;-&quot;\ _р_у_б_._-;_-@_-"/>
    <numFmt numFmtId="175" formatCode="_-* #,##0.00\ &quot;руб.&quot;_-;\-* #,##0.00\ &quot;руб.&quot;_-;_-* &quot;-&quot;??\ &quot;руб.&quot;_-;_-@_-"/>
    <numFmt numFmtId="176" formatCode="_-* #,##0.00\ _р_у_б_._-;\-* #,##0.00\ _р_у_б_._-;_-* &quot;-&quot;??\ _р_у_б_._-;_-@_-"/>
    <numFmt numFmtId="177" formatCode="0.000000"/>
    <numFmt numFmtId="178" formatCode="0.00000"/>
    <numFmt numFmtId="179" formatCode="0.0000"/>
    <numFmt numFmtId="180" formatCode="#,##0.000"/>
    <numFmt numFmtId="181" formatCode="#,##0.0"/>
    <numFmt numFmtId="182" formatCode="#,##0.0000"/>
    <numFmt numFmtId="183" formatCode="#,##0.00000"/>
    <numFmt numFmtId="184" formatCode="0.00000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;[Red]#,##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name val="Times New Roman"/>
      <family val="1"/>
    </font>
    <font>
      <sz val="1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4"/>
      <name val="Times New Roman"/>
      <family val="1"/>
    </font>
    <font>
      <sz val="13"/>
      <color indexed="8"/>
      <name val="Arial"/>
      <family val="2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7" fillId="21" borderId="7" applyNumberFormat="0" applyAlignment="0" applyProtection="0"/>
    <xf numFmtId="0" fontId="2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13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49" fontId="17" fillId="0" borderId="0" xfId="0" applyNumberFormat="1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right"/>
    </xf>
    <xf numFmtId="0" fontId="4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7" fillId="24" borderId="0" xfId="0" applyFont="1" applyFill="1" applyAlignment="1">
      <alignment/>
    </xf>
    <xf numFmtId="0" fontId="21" fillId="24" borderId="0" xfId="0" applyFont="1" applyFill="1" applyBorder="1" applyAlignment="1">
      <alignment/>
    </xf>
    <xf numFmtId="0" fontId="21" fillId="24" borderId="0" xfId="0" applyFont="1" applyFill="1" applyAlignment="1">
      <alignment/>
    </xf>
    <xf numFmtId="0" fontId="8" fillId="0" borderId="10" xfId="0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3" fontId="12" fillId="0" borderId="10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 horizontal="left" wrapText="1"/>
    </xf>
    <xf numFmtId="3" fontId="13" fillId="0" borderId="10" xfId="0" applyNumberFormat="1" applyFont="1" applyFill="1" applyBorder="1" applyAlignment="1">
      <alignment horizontal="center" wrapText="1"/>
    </xf>
    <xf numFmtId="3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 wrapText="1"/>
    </xf>
    <xf numFmtId="3" fontId="12" fillId="0" borderId="10" xfId="61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center" wrapText="1"/>
    </xf>
    <xf numFmtId="1" fontId="13" fillId="0" borderId="10" xfId="0" applyNumberFormat="1" applyFont="1" applyFill="1" applyBorder="1" applyAlignment="1">
      <alignment horizontal="center" wrapText="1"/>
    </xf>
    <xf numFmtId="3" fontId="13" fillId="0" borderId="10" xfId="61" applyNumberFormat="1" applyFont="1" applyFill="1" applyBorder="1" applyAlignment="1">
      <alignment horizontal="center"/>
    </xf>
    <xf numFmtId="164" fontId="13" fillId="0" borderId="10" xfId="61" applyNumberFormat="1" applyFont="1" applyFill="1" applyBorder="1" applyAlignment="1">
      <alignment horizontal="center"/>
    </xf>
    <xf numFmtId="164" fontId="14" fillId="0" borderId="10" xfId="61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 horizontal="center"/>
    </xf>
    <xf numFmtId="164" fontId="13" fillId="0" borderId="10" xfId="60" applyNumberFormat="1" applyFont="1" applyFill="1" applyBorder="1" applyAlignment="1">
      <alignment horizontal="center"/>
    </xf>
    <xf numFmtId="164" fontId="14" fillId="0" borderId="10" xfId="60" applyNumberFormat="1" applyFont="1" applyFill="1" applyBorder="1" applyAlignment="1">
      <alignment horizontal="center"/>
    </xf>
    <xf numFmtId="164" fontId="12" fillId="0" borderId="10" xfId="6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3" fontId="14" fillId="0" borderId="10" xfId="60" applyNumberFormat="1" applyFont="1" applyFill="1" applyBorder="1" applyAlignment="1">
      <alignment horizontal="center"/>
    </xf>
    <xf numFmtId="0" fontId="14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3" fontId="14" fillId="0" borderId="10" xfId="0" applyNumberFormat="1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22" fillId="0" borderId="10" xfId="0" applyFont="1" applyFill="1" applyBorder="1" applyAlignment="1">
      <alignment wrapText="1"/>
    </xf>
    <xf numFmtId="0" fontId="13" fillId="0" borderId="10" xfId="0" applyNumberFormat="1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3" fontId="6" fillId="0" borderId="10" xfId="6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3" fontId="20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3" fontId="21" fillId="0" borderId="10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left" wrapText="1"/>
    </xf>
    <xf numFmtId="0" fontId="13" fillId="24" borderId="10" xfId="0" applyNumberFormat="1" applyFont="1" applyFill="1" applyBorder="1" applyAlignment="1">
      <alignment horizontal="left" wrapText="1"/>
    </xf>
    <xf numFmtId="49" fontId="13" fillId="24" borderId="10" xfId="0" applyNumberFormat="1" applyFont="1" applyFill="1" applyBorder="1" applyAlignment="1">
      <alignment horizontal="center" wrapText="1"/>
    </xf>
    <xf numFmtId="1" fontId="13" fillId="24" borderId="10" xfId="0" applyNumberFormat="1" applyFont="1" applyFill="1" applyBorder="1" applyAlignment="1">
      <alignment horizontal="center" wrapText="1"/>
    </xf>
    <xf numFmtId="3" fontId="13" fillId="24" borderId="10" xfId="0" applyNumberFormat="1" applyFont="1" applyFill="1" applyBorder="1" applyAlignment="1">
      <alignment horizontal="center"/>
    </xf>
    <xf numFmtId="0" fontId="21" fillId="24" borderId="10" xfId="0" applyFont="1" applyFill="1" applyBorder="1" applyAlignment="1">
      <alignment/>
    </xf>
    <xf numFmtId="0" fontId="13" fillId="24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22" fillId="0" borderId="10" xfId="0" applyNumberFormat="1" applyFont="1" applyFill="1" applyBorder="1" applyAlignment="1">
      <alignment wrapText="1"/>
    </xf>
    <xf numFmtId="0" fontId="23" fillId="0" borderId="10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left" wrapText="1"/>
    </xf>
    <xf numFmtId="1" fontId="22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/>
    </xf>
    <xf numFmtId="3" fontId="10" fillId="0" borderId="10" xfId="0" applyNumberFormat="1" applyFont="1" applyFill="1" applyBorder="1" applyAlignment="1">
      <alignment horizontal="center"/>
    </xf>
    <xf numFmtId="3" fontId="6" fillId="0" borderId="10" xfId="61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 wrapText="1"/>
    </xf>
    <xf numFmtId="164" fontId="6" fillId="0" borderId="10" xfId="61" applyNumberFormat="1" applyFont="1" applyFill="1" applyBorder="1" applyAlignment="1">
      <alignment horizontal="center"/>
    </xf>
    <xf numFmtId="3" fontId="13" fillId="0" borderId="10" xfId="60" applyNumberFormat="1" applyFont="1" applyFill="1" applyBorder="1" applyAlignment="1">
      <alignment horizontal="center"/>
    </xf>
    <xf numFmtId="164" fontId="24" fillId="0" borderId="10" xfId="60" applyNumberFormat="1" applyFont="1" applyFill="1" applyBorder="1" applyAlignment="1">
      <alignment horizontal="center"/>
    </xf>
    <xf numFmtId="3" fontId="24" fillId="0" borderId="10" xfId="60" applyNumberFormat="1" applyFont="1" applyFill="1" applyBorder="1" applyAlignment="1">
      <alignment horizontal="center"/>
    </xf>
    <xf numFmtId="164" fontId="8" fillId="0" borderId="10" xfId="6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wrapText="1"/>
    </xf>
    <xf numFmtId="164" fontId="6" fillId="0" borderId="10" xfId="60" applyNumberFormat="1" applyFont="1" applyFill="1" applyBorder="1" applyAlignment="1">
      <alignment horizontal="center"/>
    </xf>
    <xf numFmtId="3" fontId="14" fillId="0" borderId="10" xfId="61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wrapText="1"/>
    </xf>
    <xf numFmtId="3" fontId="12" fillId="0" borderId="10" xfId="6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 wrapText="1"/>
    </xf>
    <xf numFmtId="49" fontId="14" fillId="0" borderId="1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/>
    </xf>
    <xf numFmtId="0" fontId="7" fillId="24" borderId="10" xfId="0" applyFont="1" applyFill="1" applyBorder="1" applyAlignment="1">
      <alignment/>
    </xf>
    <xf numFmtId="3" fontId="17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49" fontId="17" fillId="0" borderId="10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 wrapText="1"/>
    </xf>
    <xf numFmtId="3" fontId="45" fillId="0" borderId="10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3" fontId="46" fillId="0" borderId="10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/>
    </xf>
    <xf numFmtId="0" fontId="47" fillId="0" borderId="0" xfId="0" applyFont="1" applyFill="1" applyBorder="1" applyAlignment="1">
      <alignment wrapText="1"/>
    </xf>
    <xf numFmtId="0" fontId="47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wrapText="1"/>
    </xf>
    <xf numFmtId="49" fontId="47" fillId="0" borderId="0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49" fontId="47" fillId="0" borderId="0" xfId="0" applyNumberFormat="1" applyFont="1" applyFill="1" applyBorder="1" applyAlignment="1">
      <alignment/>
    </xf>
    <xf numFmtId="49" fontId="47" fillId="0" borderId="0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49" fontId="47" fillId="0" borderId="0" xfId="0" applyNumberFormat="1" applyFont="1" applyFill="1" applyBorder="1" applyAlignment="1">
      <alignment horizontal="right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3" fontId="47" fillId="0" borderId="0" xfId="0" applyNumberFormat="1" applyFont="1" applyFill="1" applyBorder="1" applyAlignment="1">
      <alignment horizontal="right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left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N617"/>
  <sheetViews>
    <sheetView showZeros="0" tabSelected="1" view="pageBreakPreview" zoomScale="75" zoomScaleNormal="75" zoomScaleSheetLayoutView="75" zoomScalePageLayoutView="0" workbookViewId="0" topLeftCell="A28">
      <selection activeCell="E30" sqref="E30"/>
    </sheetView>
  </sheetViews>
  <sheetFormatPr defaultColWidth="9.00390625" defaultRowHeight="12.75"/>
  <cols>
    <col min="1" max="1" width="53.125" style="3" customWidth="1"/>
    <col min="2" max="2" width="8.375" style="4" customWidth="1"/>
    <col min="3" max="3" width="8.125" style="4" customWidth="1"/>
    <col min="4" max="4" width="12.75390625" style="5" customWidth="1"/>
    <col min="5" max="5" width="8.00390625" style="4" customWidth="1"/>
    <col min="6" max="6" width="16.875" style="6" hidden="1" customWidth="1"/>
    <col min="7" max="7" width="17.75390625" style="1" hidden="1" customWidth="1"/>
    <col min="8" max="8" width="18.125" style="1" hidden="1" customWidth="1"/>
    <col min="9" max="9" width="23.75390625" style="1" hidden="1" customWidth="1"/>
    <col min="10" max="10" width="1.25" style="1" hidden="1" customWidth="1"/>
    <col min="11" max="11" width="14.875" style="1" hidden="1" customWidth="1"/>
    <col min="12" max="12" width="16.625" style="1" hidden="1" customWidth="1"/>
    <col min="13" max="13" width="13.75390625" style="1" hidden="1" customWidth="1"/>
    <col min="14" max="14" width="24.125" style="1" hidden="1" customWidth="1"/>
    <col min="15" max="15" width="21.00390625" style="1" hidden="1" customWidth="1"/>
    <col min="16" max="16" width="4.75390625" style="1" hidden="1" customWidth="1"/>
    <col min="17" max="17" width="20.375" style="1" hidden="1" customWidth="1"/>
    <col min="18" max="18" width="8.00390625" style="1" hidden="1" customWidth="1"/>
    <col min="19" max="19" width="9.125" style="1" hidden="1" customWidth="1"/>
    <col min="20" max="20" width="14.75390625" style="1" hidden="1" customWidth="1"/>
    <col min="21" max="21" width="14.125" style="1" hidden="1" customWidth="1"/>
    <col min="22" max="23" width="0" style="1" hidden="1" customWidth="1"/>
    <col min="24" max="24" width="16.625" style="1" hidden="1" customWidth="1"/>
    <col min="25" max="25" width="18.375" style="1" hidden="1" customWidth="1"/>
    <col min="26" max="26" width="5.00390625" style="1" hidden="1" customWidth="1"/>
    <col min="27" max="27" width="8.25390625" style="1" hidden="1" customWidth="1"/>
    <col min="28" max="28" width="7.25390625" style="1" hidden="1" customWidth="1"/>
    <col min="29" max="29" width="6.875" style="1" hidden="1" customWidth="1"/>
    <col min="30" max="30" width="7.625" style="1" hidden="1" customWidth="1"/>
    <col min="31" max="31" width="5.625" style="1" hidden="1" customWidth="1"/>
    <col min="32" max="32" width="13.375" style="1" hidden="1" customWidth="1"/>
    <col min="33" max="33" width="15.25390625" style="1" hidden="1" customWidth="1"/>
    <col min="34" max="34" width="13.75390625" style="1" hidden="1" customWidth="1"/>
    <col min="35" max="35" width="13.375" style="1" hidden="1" customWidth="1"/>
    <col min="36" max="36" width="0" style="1" hidden="1" customWidth="1"/>
    <col min="37" max="38" width="14.625" style="1" hidden="1" customWidth="1"/>
    <col min="39" max="39" width="16.375" style="1" customWidth="1"/>
    <col min="40" max="40" width="16.00390625" style="1" customWidth="1"/>
    <col min="41" max="41" width="14.875" style="1" customWidth="1"/>
    <col min="42" max="42" width="9.875" style="1" bestFit="1" customWidth="1"/>
    <col min="43" max="65" width="9.125" style="1" customWidth="1"/>
    <col min="66" max="16384" width="9.125" style="2" customWidth="1"/>
  </cols>
  <sheetData>
    <row r="2" spans="1:41" ht="21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5"/>
      <c r="AD2" s="35"/>
      <c r="AE2" s="35"/>
      <c r="AF2" s="211"/>
      <c r="AG2" s="212" t="s">
        <v>317</v>
      </c>
      <c r="AH2" s="212"/>
      <c r="AI2" s="212"/>
      <c r="AJ2" s="212"/>
      <c r="AK2" s="212"/>
      <c r="AL2" s="212"/>
      <c r="AM2" s="212"/>
      <c r="AN2" s="212"/>
      <c r="AO2" s="212"/>
    </row>
    <row r="3" spans="1:41" ht="17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5"/>
      <c r="AD3" s="35"/>
      <c r="AE3" s="35"/>
      <c r="AF3" s="211"/>
      <c r="AG3" s="212" t="s">
        <v>240</v>
      </c>
      <c r="AH3" s="212"/>
      <c r="AI3" s="212"/>
      <c r="AJ3" s="212"/>
      <c r="AK3" s="212"/>
      <c r="AL3" s="212"/>
      <c r="AM3" s="212"/>
      <c r="AN3" s="212"/>
      <c r="AO3" s="212"/>
    </row>
    <row r="4" spans="1:41" ht="2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5"/>
      <c r="AD4" s="35"/>
      <c r="AE4" s="35"/>
      <c r="AF4" s="212" t="s">
        <v>429</v>
      </c>
      <c r="AG4" s="212"/>
      <c r="AH4" s="212"/>
      <c r="AI4" s="212"/>
      <c r="AJ4" s="212"/>
      <c r="AK4" s="212"/>
      <c r="AL4" s="212"/>
      <c r="AM4" s="212"/>
      <c r="AN4" s="212"/>
      <c r="AO4" s="212"/>
    </row>
    <row r="5" spans="20:34" ht="15">
      <c r="T5" s="17"/>
      <c r="U5" s="17"/>
      <c r="AH5" s="37"/>
    </row>
    <row r="6" ht="7.5" customHeight="1"/>
    <row r="7" spans="1:41" ht="14.25" customHeight="1">
      <c r="A7" s="173" t="s">
        <v>321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</row>
    <row r="8" spans="1:41" ht="14.2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</row>
    <row r="9" spans="1:41" ht="48.75" customHeight="1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</row>
    <row r="10" ht="15.75" thickBot="1"/>
    <row r="11" spans="1:41" ht="38.25" customHeight="1" thickBot="1">
      <c r="A11" s="171" t="s">
        <v>10</v>
      </c>
      <c r="B11" s="200" t="s">
        <v>124</v>
      </c>
      <c r="C11" s="202" t="s">
        <v>125</v>
      </c>
      <c r="D11" s="174" t="s">
        <v>11</v>
      </c>
      <c r="E11" s="202" t="s">
        <v>12</v>
      </c>
      <c r="F11" s="190">
        <v>2010</v>
      </c>
      <c r="G11" s="192" t="s">
        <v>220</v>
      </c>
      <c r="H11" s="193"/>
      <c r="I11" s="194"/>
      <c r="J11" s="171">
        <v>2011</v>
      </c>
      <c r="K11" s="204" t="s">
        <v>197</v>
      </c>
      <c r="L11" s="205"/>
      <c r="M11" s="163">
        <v>2011</v>
      </c>
      <c r="N11" s="198" t="s">
        <v>244</v>
      </c>
      <c r="O11" s="195"/>
      <c r="P11" s="195"/>
      <c r="Q11" s="196"/>
      <c r="R11" s="198" t="s">
        <v>246</v>
      </c>
      <c r="S11" s="196"/>
      <c r="T11" s="198" t="s">
        <v>244</v>
      </c>
      <c r="U11" s="196"/>
      <c r="V11" s="198" t="s">
        <v>246</v>
      </c>
      <c r="W11" s="196"/>
      <c r="X11" s="198" t="s">
        <v>244</v>
      </c>
      <c r="Y11" s="196"/>
      <c r="Z11" s="181" t="s">
        <v>303</v>
      </c>
      <c r="AA11" s="195" t="s">
        <v>244</v>
      </c>
      <c r="AB11" s="196"/>
      <c r="AC11" s="181" t="s">
        <v>312</v>
      </c>
      <c r="AD11" s="181" t="s">
        <v>313</v>
      </c>
      <c r="AE11" s="181" t="s">
        <v>315</v>
      </c>
      <c r="AF11" s="187" t="s">
        <v>244</v>
      </c>
      <c r="AG11" s="176"/>
      <c r="AH11" s="188"/>
      <c r="AI11" s="174" t="s">
        <v>303</v>
      </c>
      <c r="AJ11" s="171" t="s">
        <v>316</v>
      </c>
      <c r="AK11" s="176" t="s">
        <v>244</v>
      </c>
      <c r="AL11" s="176"/>
      <c r="AM11" s="165" t="s">
        <v>320</v>
      </c>
      <c r="AN11" s="166"/>
      <c r="AO11" s="167"/>
    </row>
    <row r="12" spans="1:41" ht="31.5" customHeight="1" thickBot="1">
      <c r="A12" s="172"/>
      <c r="B12" s="201"/>
      <c r="C12" s="203"/>
      <c r="D12" s="175"/>
      <c r="E12" s="203"/>
      <c r="F12" s="191"/>
      <c r="G12" s="171" t="s">
        <v>197</v>
      </c>
      <c r="H12" s="179" t="s">
        <v>229</v>
      </c>
      <c r="I12" s="171" t="s">
        <v>219</v>
      </c>
      <c r="J12" s="172"/>
      <c r="K12" s="206">
        <v>2010</v>
      </c>
      <c r="L12" s="208">
        <v>2011</v>
      </c>
      <c r="M12" s="164"/>
      <c r="N12" s="197" t="s">
        <v>246</v>
      </c>
      <c r="O12" s="171">
        <v>2011</v>
      </c>
      <c r="P12" s="179" t="s">
        <v>219</v>
      </c>
      <c r="Q12" s="163">
        <v>2012</v>
      </c>
      <c r="R12" s="174">
        <v>2011</v>
      </c>
      <c r="S12" s="163">
        <v>2012</v>
      </c>
      <c r="T12" s="179">
        <v>2011</v>
      </c>
      <c r="U12" s="165">
        <v>2012</v>
      </c>
      <c r="V12" s="171">
        <v>2011</v>
      </c>
      <c r="W12" s="163">
        <v>2012</v>
      </c>
      <c r="X12" s="179">
        <v>2011</v>
      </c>
      <c r="Y12" s="163">
        <v>2012</v>
      </c>
      <c r="Z12" s="182"/>
      <c r="AA12" s="179">
        <v>2011</v>
      </c>
      <c r="AB12" s="163">
        <v>2012</v>
      </c>
      <c r="AC12" s="182"/>
      <c r="AD12" s="182"/>
      <c r="AE12" s="182"/>
      <c r="AF12" s="185">
        <v>2011</v>
      </c>
      <c r="AG12" s="178"/>
      <c r="AH12" s="163">
        <v>2012</v>
      </c>
      <c r="AI12" s="175"/>
      <c r="AJ12" s="172"/>
      <c r="AK12" s="177">
        <v>2011</v>
      </c>
      <c r="AL12" s="178"/>
      <c r="AM12" s="168"/>
      <c r="AN12" s="169"/>
      <c r="AO12" s="170"/>
    </row>
    <row r="13" spans="1:41" ht="86.25" customHeight="1">
      <c r="A13" s="172"/>
      <c r="B13" s="201"/>
      <c r="C13" s="203"/>
      <c r="D13" s="175"/>
      <c r="E13" s="203"/>
      <c r="F13" s="191"/>
      <c r="G13" s="172"/>
      <c r="H13" s="180"/>
      <c r="I13" s="172"/>
      <c r="J13" s="172"/>
      <c r="K13" s="207"/>
      <c r="L13" s="209"/>
      <c r="M13" s="164"/>
      <c r="N13" s="186"/>
      <c r="O13" s="172"/>
      <c r="P13" s="180"/>
      <c r="Q13" s="164"/>
      <c r="R13" s="175"/>
      <c r="S13" s="164"/>
      <c r="T13" s="180"/>
      <c r="U13" s="210"/>
      <c r="V13" s="172"/>
      <c r="W13" s="164"/>
      <c r="X13" s="180"/>
      <c r="Y13" s="164"/>
      <c r="Z13" s="182"/>
      <c r="AA13" s="180"/>
      <c r="AB13" s="164"/>
      <c r="AC13" s="182"/>
      <c r="AD13" s="182"/>
      <c r="AE13" s="183"/>
      <c r="AF13" s="171" t="s">
        <v>310</v>
      </c>
      <c r="AG13" s="186" t="s">
        <v>311</v>
      </c>
      <c r="AH13" s="164"/>
      <c r="AI13" s="175"/>
      <c r="AJ13" s="172"/>
      <c r="AK13" s="179" t="s">
        <v>310</v>
      </c>
      <c r="AL13" s="174" t="s">
        <v>311</v>
      </c>
      <c r="AM13" s="163" t="s">
        <v>246</v>
      </c>
      <c r="AN13" s="163" t="s">
        <v>310</v>
      </c>
      <c r="AO13" s="171" t="s">
        <v>311</v>
      </c>
    </row>
    <row r="14" spans="1:41" ht="66" customHeight="1">
      <c r="A14" s="172"/>
      <c r="B14" s="201"/>
      <c r="C14" s="203"/>
      <c r="D14" s="175"/>
      <c r="E14" s="203"/>
      <c r="F14" s="191"/>
      <c r="G14" s="172"/>
      <c r="H14" s="180"/>
      <c r="I14" s="172"/>
      <c r="J14" s="172"/>
      <c r="K14" s="207"/>
      <c r="L14" s="209"/>
      <c r="M14" s="164"/>
      <c r="N14" s="186"/>
      <c r="O14" s="172"/>
      <c r="P14" s="180"/>
      <c r="Q14" s="164"/>
      <c r="R14" s="175"/>
      <c r="S14" s="164"/>
      <c r="T14" s="180"/>
      <c r="U14" s="210"/>
      <c r="V14" s="172"/>
      <c r="W14" s="164"/>
      <c r="X14" s="180"/>
      <c r="Y14" s="164"/>
      <c r="Z14" s="182"/>
      <c r="AA14" s="180"/>
      <c r="AB14" s="164"/>
      <c r="AC14" s="182"/>
      <c r="AD14" s="182"/>
      <c r="AE14" s="183"/>
      <c r="AF14" s="172"/>
      <c r="AG14" s="186"/>
      <c r="AH14" s="164"/>
      <c r="AI14" s="175"/>
      <c r="AJ14" s="172"/>
      <c r="AK14" s="180"/>
      <c r="AL14" s="175"/>
      <c r="AM14" s="164"/>
      <c r="AN14" s="164"/>
      <c r="AO14" s="172"/>
    </row>
    <row r="15" spans="1:41" ht="16.5" customHeight="1">
      <c r="A15" s="43"/>
      <c r="B15" s="44"/>
      <c r="C15" s="44"/>
      <c r="D15" s="45"/>
      <c r="E15" s="44"/>
      <c r="F15" s="46"/>
      <c r="G15" s="47"/>
      <c r="H15" s="47"/>
      <c r="I15" s="47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5"/>
      <c r="AG15" s="48"/>
      <c r="AH15" s="48"/>
      <c r="AI15" s="48"/>
      <c r="AJ15" s="48"/>
      <c r="AK15" s="49"/>
      <c r="AL15" s="49"/>
      <c r="AM15" s="48"/>
      <c r="AN15" s="48"/>
      <c r="AO15" s="48"/>
    </row>
    <row r="16" spans="1:65" s="8" customFormat="1" ht="44.25" customHeight="1">
      <c r="A16" s="50" t="s">
        <v>13</v>
      </c>
      <c r="B16" s="51" t="s">
        <v>14</v>
      </c>
      <c r="C16" s="51"/>
      <c r="D16" s="52"/>
      <c r="E16" s="51"/>
      <c r="F16" s="53">
        <f aca="true" t="shared" si="0" ref="F16:AD16">F18+F22+F30+F50+F58+F82</f>
        <v>919894</v>
      </c>
      <c r="G16" s="53">
        <f t="shared" si="0"/>
        <v>284545</v>
      </c>
      <c r="H16" s="53">
        <f t="shared" si="0"/>
        <v>1204439</v>
      </c>
      <c r="I16" s="53">
        <f t="shared" si="0"/>
        <v>0</v>
      </c>
      <c r="J16" s="53">
        <f t="shared" si="0"/>
        <v>1238867</v>
      </c>
      <c r="K16" s="53">
        <f t="shared" si="0"/>
        <v>0</v>
      </c>
      <c r="L16" s="53">
        <f t="shared" si="0"/>
        <v>0</v>
      </c>
      <c r="M16" s="53">
        <f t="shared" si="0"/>
        <v>1238867</v>
      </c>
      <c r="N16" s="53">
        <f t="shared" si="0"/>
        <v>-189829</v>
      </c>
      <c r="O16" s="53">
        <f t="shared" si="0"/>
        <v>1049038</v>
      </c>
      <c r="P16" s="53">
        <f t="shared" si="0"/>
        <v>0</v>
      </c>
      <c r="Q16" s="53">
        <f t="shared" si="0"/>
        <v>1049038</v>
      </c>
      <c r="R16" s="53">
        <f t="shared" si="0"/>
        <v>0</v>
      </c>
      <c r="S16" s="53">
        <f t="shared" si="0"/>
        <v>0</v>
      </c>
      <c r="T16" s="53">
        <f t="shared" si="0"/>
        <v>1049038</v>
      </c>
      <c r="U16" s="53">
        <f t="shared" si="0"/>
        <v>1049038</v>
      </c>
      <c r="V16" s="53">
        <f t="shared" si="0"/>
        <v>0</v>
      </c>
      <c r="W16" s="53">
        <f t="shared" si="0"/>
        <v>0</v>
      </c>
      <c r="X16" s="53">
        <f t="shared" si="0"/>
        <v>1049038</v>
      </c>
      <c r="Y16" s="53">
        <f t="shared" si="0"/>
        <v>1049038</v>
      </c>
      <c r="Z16" s="53">
        <f t="shared" si="0"/>
        <v>1500</v>
      </c>
      <c r="AA16" s="53">
        <f t="shared" si="0"/>
        <v>1050538</v>
      </c>
      <c r="AB16" s="53">
        <f t="shared" si="0"/>
        <v>1049038</v>
      </c>
      <c r="AC16" s="53">
        <f t="shared" si="0"/>
        <v>0</v>
      </c>
      <c r="AD16" s="53">
        <f t="shared" si="0"/>
        <v>0</v>
      </c>
      <c r="AE16" s="53"/>
      <c r="AF16" s="53">
        <f aca="true" t="shared" si="1" ref="AF16:AL16">AF18+AF22+AF30+AF50+AF58+AF82</f>
        <v>1050538</v>
      </c>
      <c r="AG16" s="53">
        <f t="shared" si="1"/>
        <v>0</v>
      </c>
      <c r="AH16" s="53">
        <f t="shared" si="1"/>
        <v>1049038</v>
      </c>
      <c r="AI16" s="53">
        <f t="shared" si="1"/>
        <v>0</v>
      </c>
      <c r="AJ16" s="53">
        <f t="shared" si="1"/>
        <v>0</v>
      </c>
      <c r="AK16" s="53">
        <f t="shared" si="1"/>
        <v>1050538</v>
      </c>
      <c r="AL16" s="53">
        <f t="shared" si="1"/>
        <v>0</v>
      </c>
      <c r="AM16" s="53">
        <f>AM18+AM22+AM30+AM50+AM54+AM58+AM62+AM82+AM46</f>
        <v>76152</v>
      </c>
      <c r="AN16" s="53">
        <f>AN18+AN22+AN30+AN50+AN54+AN58+AN62+AN82+AN46</f>
        <v>1126690</v>
      </c>
      <c r="AO16" s="53">
        <f>AO18+AO22+AO30+AO50+AO54+AO58+AO62+AO82+AO46</f>
        <v>160852</v>
      </c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</row>
    <row r="17" spans="1:65" s="10" customFormat="1" ht="15.75">
      <c r="A17" s="43"/>
      <c r="B17" s="44"/>
      <c r="C17" s="44"/>
      <c r="D17" s="45"/>
      <c r="E17" s="4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4"/>
      <c r="AL17" s="54"/>
      <c r="AM17" s="55"/>
      <c r="AN17" s="55"/>
      <c r="AO17" s="55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</row>
    <row r="18" spans="1:65" s="12" customFormat="1" ht="72.75" customHeight="1">
      <c r="A18" s="56" t="s">
        <v>247</v>
      </c>
      <c r="B18" s="57" t="s">
        <v>126</v>
      </c>
      <c r="C18" s="57" t="s">
        <v>127</v>
      </c>
      <c r="D18" s="58"/>
      <c r="E18" s="57"/>
      <c r="F18" s="59">
        <f aca="true" t="shared" si="2" ref="F18:V19">F19</f>
        <v>1116</v>
      </c>
      <c r="G18" s="59">
        <f t="shared" si="2"/>
        <v>351</v>
      </c>
      <c r="H18" s="59">
        <f t="shared" si="2"/>
        <v>1467</v>
      </c>
      <c r="I18" s="59">
        <f t="shared" si="2"/>
        <v>0</v>
      </c>
      <c r="J18" s="59">
        <f t="shared" si="2"/>
        <v>1572</v>
      </c>
      <c r="K18" s="59">
        <f t="shared" si="2"/>
        <v>0</v>
      </c>
      <c r="L18" s="59">
        <f t="shared" si="2"/>
        <v>0</v>
      </c>
      <c r="M18" s="59">
        <f t="shared" si="2"/>
        <v>1572</v>
      </c>
      <c r="N18" s="59">
        <f t="shared" si="2"/>
        <v>-299</v>
      </c>
      <c r="O18" s="59">
        <f t="shared" si="2"/>
        <v>1273</v>
      </c>
      <c r="P18" s="59">
        <f t="shared" si="2"/>
        <v>0</v>
      </c>
      <c r="Q18" s="59">
        <f t="shared" si="2"/>
        <v>1273</v>
      </c>
      <c r="R18" s="59">
        <f t="shared" si="2"/>
        <v>0</v>
      </c>
      <c r="S18" s="59">
        <f t="shared" si="2"/>
        <v>0</v>
      </c>
      <c r="T18" s="59">
        <f t="shared" si="2"/>
        <v>1273</v>
      </c>
      <c r="U18" s="59">
        <f t="shared" si="2"/>
        <v>1273</v>
      </c>
      <c r="V18" s="59">
        <f t="shared" si="2"/>
        <v>0</v>
      </c>
      <c r="W18" s="59">
        <f aca="true" t="shared" si="3" ref="V18:AL19">W19</f>
        <v>0</v>
      </c>
      <c r="X18" s="59">
        <f t="shared" si="3"/>
        <v>1273</v>
      </c>
      <c r="Y18" s="59">
        <f t="shared" si="3"/>
        <v>1273</v>
      </c>
      <c r="Z18" s="59">
        <f t="shared" si="3"/>
        <v>0</v>
      </c>
      <c r="AA18" s="59">
        <f t="shared" si="3"/>
        <v>1273</v>
      </c>
      <c r="AB18" s="59">
        <f t="shared" si="3"/>
        <v>1273</v>
      </c>
      <c r="AC18" s="59">
        <f t="shared" si="3"/>
        <v>0</v>
      </c>
      <c r="AD18" s="59">
        <f t="shared" si="3"/>
        <v>0</v>
      </c>
      <c r="AE18" s="59"/>
      <c r="AF18" s="59">
        <f t="shared" si="3"/>
        <v>1273</v>
      </c>
      <c r="AG18" s="59">
        <f t="shared" si="3"/>
        <v>0</v>
      </c>
      <c r="AH18" s="59">
        <f t="shared" si="3"/>
        <v>1273</v>
      </c>
      <c r="AI18" s="59">
        <f t="shared" si="3"/>
        <v>0</v>
      </c>
      <c r="AJ18" s="59">
        <f t="shared" si="3"/>
        <v>0</v>
      </c>
      <c r="AK18" s="59">
        <f t="shared" si="3"/>
        <v>1273</v>
      </c>
      <c r="AL18" s="59">
        <f t="shared" si="3"/>
        <v>0</v>
      </c>
      <c r="AM18" s="59">
        <f>AM19</f>
        <v>-20</v>
      </c>
      <c r="AN18" s="59">
        <f>AN19</f>
        <v>1253</v>
      </c>
      <c r="AO18" s="59">
        <f>AO19</f>
        <v>0</v>
      </c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</row>
    <row r="19" spans="1:65" s="14" customFormat="1" ht="71.25" customHeight="1">
      <c r="A19" s="60" t="s">
        <v>132</v>
      </c>
      <c r="B19" s="61" t="s">
        <v>126</v>
      </c>
      <c r="C19" s="61" t="s">
        <v>127</v>
      </c>
      <c r="D19" s="62" t="s">
        <v>123</v>
      </c>
      <c r="E19" s="61"/>
      <c r="F19" s="62">
        <f t="shared" si="2"/>
        <v>1116</v>
      </c>
      <c r="G19" s="62">
        <f t="shared" si="2"/>
        <v>351</v>
      </c>
      <c r="H19" s="62">
        <f t="shared" si="2"/>
        <v>1467</v>
      </c>
      <c r="I19" s="62">
        <f t="shared" si="2"/>
        <v>0</v>
      </c>
      <c r="J19" s="62">
        <f t="shared" si="2"/>
        <v>1572</v>
      </c>
      <c r="K19" s="62">
        <f t="shared" si="2"/>
        <v>0</v>
      </c>
      <c r="L19" s="62">
        <f t="shared" si="2"/>
        <v>0</v>
      </c>
      <c r="M19" s="62">
        <f t="shared" si="2"/>
        <v>1572</v>
      </c>
      <c r="N19" s="62">
        <f t="shared" si="2"/>
        <v>-299</v>
      </c>
      <c r="O19" s="62">
        <f t="shared" si="2"/>
        <v>1273</v>
      </c>
      <c r="P19" s="62">
        <f t="shared" si="2"/>
        <v>0</v>
      </c>
      <c r="Q19" s="62">
        <f t="shared" si="2"/>
        <v>1273</v>
      </c>
      <c r="R19" s="62">
        <f t="shared" si="2"/>
        <v>0</v>
      </c>
      <c r="S19" s="62">
        <f t="shared" si="2"/>
        <v>0</v>
      </c>
      <c r="T19" s="62">
        <f t="shared" si="2"/>
        <v>1273</v>
      </c>
      <c r="U19" s="62">
        <f t="shared" si="2"/>
        <v>1273</v>
      </c>
      <c r="V19" s="62">
        <f t="shared" si="3"/>
        <v>0</v>
      </c>
      <c r="W19" s="62">
        <f t="shared" si="3"/>
        <v>0</v>
      </c>
      <c r="X19" s="62">
        <f t="shared" si="3"/>
        <v>1273</v>
      </c>
      <c r="Y19" s="62">
        <f t="shared" si="3"/>
        <v>1273</v>
      </c>
      <c r="Z19" s="62">
        <f t="shared" si="3"/>
        <v>0</v>
      </c>
      <c r="AA19" s="62">
        <f t="shared" si="3"/>
        <v>1273</v>
      </c>
      <c r="AB19" s="62">
        <f t="shared" si="3"/>
        <v>1273</v>
      </c>
      <c r="AC19" s="62">
        <f t="shared" si="3"/>
        <v>0</v>
      </c>
      <c r="AD19" s="62">
        <f t="shared" si="3"/>
        <v>0</v>
      </c>
      <c r="AE19" s="62"/>
      <c r="AF19" s="62">
        <f t="shared" si="3"/>
        <v>1273</v>
      </c>
      <c r="AG19" s="62">
        <f t="shared" si="3"/>
        <v>0</v>
      </c>
      <c r="AH19" s="62">
        <f t="shared" si="3"/>
        <v>1273</v>
      </c>
      <c r="AI19" s="62">
        <f aca="true" t="shared" si="4" ref="AI19:AO19">AI20</f>
        <v>0</v>
      </c>
      <c r="AJ19" s="62">
        <f t="shared" si="4"/>
        <v>0</v>
      </c>
      <c r="AK19" s="62">
        <f t="shared" si="4"/>
        <v>1273</v>
      </c>
      <c r="AL19" s="62">
        <f t="shared" si="4"/>
        <v>0</v>
      </c>
      <c r="AM19" s="62">
        <f t="shared" si="4"/>
        <v>-20</v>
      </c>
      <c r="AN19" s="62">
        <f t="shared" si="4"/>
        <v>1253</v>
      </c>
      <c r="AO19" s="62">
        <f t="shared" si="4"/>
        <v>0</v>
      </c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</row>
    <row r="20" spans="1:65" s="16" customFormat="1" ht="35.25" customHeight="1">
      <c r="A20" s="60" t="s">
        <v>128</v>
      </c>
      <c r="B20" s="61" t="s">
        <v>126</v>
      </c>
      <c r="C20" s="61" t="s">
        <v>127</v>
      </c>
      <c r="D20" s="61" t="s">
        <v>123</v>
      </c>
      <c r="E20" s="61" t="s">
        <v>129</v>
      </c>
      <c r="F20" s="62">
        <v>1116</v>
      </c>
      <c r="G20" s="62">
        <f>H20-F20</f>
        <v>351</v>
      </c>
      <c r="H20" s="62">
        <v>1467</v>
      </c>
      <c r="I20" s="63"/>
      <c r="J20" s="62">
        <v>1572</v>
      </c>
      <c r="K20" s="63"/>
      <c r="L20" s="63"/>
      <c r="M20" s="62">
        <v>1572</v>
      </c>
      <c r="N20" s="62">
        <f>O20-M20</f>
        <v>-299</v>
      </c>
      <c r="O20" s="62">
        <v>1273</v>
      </c>
      <c r="P20" s="62"/>
      <c r="Q20" s="62">
        <v>1273</v>
      </c>
      <c r="R20" s="64"/>
      <c r="S20" s="64"/>
      <c r="T20" s="62">
        <f>O20+R20</f>
        <v>1273</v>
      </c>
      <c r="U20" s="62">
        <f>Q20+S20</f>
        <v>1273</v>
      </c>
      <c r="V20" s="64"/>
      <c r="W20" s="64"/>
      <c r="X20" s="62">
        <f>T20+V20</f>
        <v>1273</v>
      </c>
      <c r="Y20" s="62">
        <f>U20+W20</f>
        <v>1273</v>
      </c>
      <c r="Z20" s="64"/>
      <c r="AA20" s="62">
        <f>X20+Z20</f>
        <v>1273</v>
      </c>
      <c r="AB20" s="62">
        <f>Y20</f>
        <v>1273</v>
      </c>
      <c r="AC20" s="64"/>
      <c r="AD20" s="64"/>
      <c r="AE20" s="64"/>
      <c r="AF20" s="62">
        <f>AA20+AC20</f>
        <v>1273</v>
      </c>
      <c r="AG20" s="64"/>
      <c r="AH20" s="62">
        <f>AB20</f>
        <v>1273</v>
      </c>
      <c r="AI20" s="64"/>
      <c r="AJ20" s="64"/>
      <c r="AK20" s="62">
        <f>AF20+AI20</f>
        <v>1273</v>
      </c>
      <c r="AL20" s="62">
        <f>AG20</f>
        <v>0</v>
      </c>
      <c r="AM20" s="62">
        <f>AN20-AK20</f>
        <v>-20</v>
      </c>
      <c r="AN20" s="62">
        <v>1253</v>
      </c>
      <c r="AO20" s="64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</row>
    <row r="21" spans="1:65" s="10" customFormat="1" ht="21.75" customHeight="1">
      <c r="A21" s="65"/>
      <c r="B21" s="44"/>
      <c r="C21" s="44"/>
      <c r="D21" s="45"/>
      <c r="E21" s="44"/>
      <c r="F21" s="54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4"/>
      <c r="AL21" s="54"/>
      <c r="AM21" s="55"/>
      <c r="AN21" s="55"/>
      <c r="AO21" s="55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</row>
    <row r="22" spans="1:65" s="12" customFormat="1" ht="93.75">
      <c r="A22" s="56" t="s">
        <v>130</v>
      </c>
      <c r="B22" s="57" t="s">
        <v>126</v>
      </c>
      <c r="C22" s="57" t="s">
        <v>131</v>
      </c>
      <c r="D22" s="67"/>
      <c r="E22" s="57"/>
      <c r="F22" s="68">
        <f aca="true" t="shared" si="5" ref="F22:O22">F23+F25+F27</f>
        <v>87504</v>
      </c>
      <c r="G22" s="68">
        <f t="shared" si="5"/>
        <v>22625</v>
      </c>
      <c r="H22" s="68">
        <f t="shared" si="5"/>
        <v>110129</v>
      </c>
      <c r="I22" s="68">
        <f t="shared" si="5"/>
        <v>0</v>
      </c>
      <c r="J22" s="68">
        <f t="shared" si="5"/>
        <v>117159</v>
      </c>
      <c r="K22" s="68">
        <f t="shared" si="5"/>
        <v>0</v>
      </c>
      <c r="L22" s="68">
        <f t="shared" si="5"/>
        <v>0</v>
      </c>
      <c r="M22" s="68">
        <f t="shared" si="5"/>
        <v>117159</v>
      </c>
      <c r="N22" s="68">
        <f t="shared" si="5"/>
        <v>-37634</v>
      </c>
      <c r="O22" s="68">
        <f t="shared" si="5"/>
        <v>79525</v>
      </c>
      <c r="P22" s="68">
        <f aca="true" t="shared" si="6" ref="P22:Y22">P23+P25+P27</f>
        <v>0</v>
      </c>
      <c r="Q22" s="68">
        <f t="shared" si="6"/>
        <v>79525</v>
      </c>
      <c r="R22" s="68">
        <f t="shared" si="6"/>
        <v>0</v>
      </c>
      <c r="S22" s="68">
        <f t="shared" si="6"/>
        <v>0</v>
      </c>
      <c r="T22" s="68">
        <f t="shared" si="6"/>
        <v>79525</v>
      </c>
      <c r="U22" s="68">
        <f t="shared" si="6"/>
        <v>79525</v>
      </c>
      <c r="V22" s="68">
        <f t="shared" si="6"/>
        <v>0</v>
      </c>
      <c r="W22" s="68">
        <f t="shared" si="6"/>
        <v>0</v>
      </c>
      <c r="X22" s="68">
        <f t="shared" si="6"/>
        <v>79525</v>
      </c>
      <c r="Y22" s="68">
        <f t="shared" si="6"/>
        <v>79525</v>
      </c>
      <c r="Z22" s="68">
        <f>Z23+Z25+Z27</f>
        <v>0</v>
      </c>
      <c r="AA22" s="68">
        <f>AA23+AA25+AA27</f>
        <v>79525</v>
      </c>
      <c r="AB22" s="68">
        <f>AB23+AB25+AB27</f>
        <v>79525</v>
      </c>
      <c r="AC22" s="68">
        <f>AC23+AC25+AC27</f>
        <v>0</v>
      </c>
      <c r="AD22" s="68">
        <f>AD23+AD25+AD27</f>
        <v>0</v>
      </c>
      <c r="AE22" s="68"/>
      <c r="AF22" s="68">
        <f aca="true" t="shared" si="7" ref="AF22:AK22">AF23+AF25+AF27</f>
        <v>79525</v>
      </c>
      <c r="AG22" s="68">
        <f t="shared" si="7"/>
        <v>0</v>
      </c>
      <c r="AH22" s="68">
        <f t="shared" si="7"/>
        <v>79525</v>
      </c>
      <c r="AI22" s="68">
        <f t="shared" si="7"/>
        <v>0</v>
      </c>
      <c r="AJ22" s="68">
        <f t="shared" si="7"/>
        <v>0</v>
      </c>
      <c r="AK22" s="68">
        <f t="shared" si="7"/>
        <v>79525</v>
      </c>
      <c r="AL22" s="68">
        <f>AL23+AL25+AL27</f>
        <v>0</v>
      </c>
      <c r="AM22" s="68">
        <f>AM23+AM25+AM27</f>
        <v>-4406</v>
      </c>
      <c r="AN22" s="68">
        <f>AN23+AN25+AN27</f>
        <v>75119</v>
      </c>
      <c r="AO22" s="68">
        <f>AO23+AO25+AO27</f>
        <v>0</v>
      </c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</row>
    <row r="23" spans="1:65" s="14" customFormat="1" ht="66.75" customHeight="1">
      <c r="A23" s="69" t="s">
        <v>132</v>
      </c>
      <c r="B23" s="70" t="s">
        <v>126</v>
      </c>
      <c r="C23" s="70" t="s">
        <v>131</v>
      </c>
      <c r="D23" s="71" t="s">
        <v>123</v>
      </c>
      <c r="E23" s="70"/>
      <c r="F23" s="72">
        <f aca="true" t="shared" si="8" ref="F23:AO23">F24</f>
        <v>85663</v>
      </c>
      <c r="G23" s="72">
        <f t="shared" si="8"/>
        <v>21771</v>
      </c>
      <c r="H23" s="72">
        <f t="shared" si="8"/>
        <v>107434</v>
      </c>
      <c r="I23" s="72">
        <f t="shared" si="8"/>
        <v>0</v>
      </c>
      <c r="J23" s="72">
        <f t="shared" si="8"/>
        <v>114272</v>
      </c>
      <c r="K23" s="72">
        <f t="shared" si="8"/>
        <v>0</v>
      </c>
      <c r="L23" s="72">
        <f t="shared" si="8"/>
        <v>0</v>
      </c>
      <c r="M23" s="72">
        <f t="shared" si="8"/>
        <v>114272</v>
      </c>
      <c r="N23" s="72">
        <f t="shared" si="8"/>
        <v>-36818</v>
      </c>
      <c r="O23" s="72">
        <f t="shared" si="8"/>
        <v>77454</v>
      </c>
      <c r="P23" s="72">
        <f t="shared" si="8"/>
        <v>0</v>
      </c>
      <c r="Q23" s="72">
        <f t="shared" si="8"/>
        <v>77454</v>
      </c>
      <c r="R23" s="72">
        <f t="shared" si="8"/>
        <v>0</v>
      </c>
      <c r="S23" s="72">
        <f t="shared" si="8"/>
        <v>0</v>
      </c>
      <c r="T23" s="72">
        <f t="shared" si="8"/>
        <v>77454</v>
      </c>
      <c r="U23" s="72">
        <f t="shared" si="8"/>
        <v>77454</v>
      </c>
      <c r="V23" s="72">
        <f t="shared" si="8"/>
        <v>0</v>
      </c>
      <c r="W23" s="72">
        <f t="shared" si="8"/>
        <v>0</v>
      </c>
      <c r="X23" s="72">
        <f t="shared" si="8"/>
        <v>77454</v>
      </c>
      <c r="Y23" s="72">
        <f t="shared" si="8"/>
        <v>77454</v>
      </c>
      <c r="Z23" s="72">
        <f t="shared" si="8"/>
        <v>0</v>
      </c>
      <c r="AA23" s="72">
        <f t="shared" si="8"/>
        <v>77454</v>
      </c>
      <c r="AB23" s="72">
        <f t="shared" si="8"/>
        <v>77454</v>
      </c>
      <c r="AC23" s="72">
        <f t="shared" si="8"/>
        <v>0</v>
      </c>
      <c r="AD23" s="72">
        <f t="shared" si="8"/>
        <v>0</v>
      </c>
      <c r="AE23" s="72"/>
      <c r="AF23" s="72">
        <f t="shared" si="8"/>
        <v>77454</v>
      </c>
      <c r="AG23" s="72">
        <f t="shared" si="8"/>
        <v>0</v>
      </c>
      <c r="AH23" s="72">
        <f t="shared" si="8"/>
        <v>77454</v>
      </c>
      <c r="AI23" s="72">
        <f t="shared" si="8"/>
        <v>0</v>
      </c>
      <c r="AJ23" s="72">
        <f t="shared" si="8"/>
        <v>0</v>
      </c>
      <c r="AK23" s="72">
        <f t="shared" si="8"/>
        <v>77454</v>
      </c>
      <c r="AL23" s="72">
        <f t="shared" si="8"/>
        <v>0</v>
      </c>
      <c r="AM23" s="72">
        <f t="shared" si="8"/>
        <v>-4440</v>
      </c>
      <c r="AN23" s="72">
        <f t="shared" si="8"/>
        <v>73014</v>
      </c>
      <c r="AO23" s="72">
        <f t="shared" si="8"/>
        <v>0</v>
      </c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</row>
    <row r="24" spans="1:65" s="16" customFormat="1" ht="33">
      <c r="A24" s="69" t="s">
        <v>128</v>
      </c>
      <c r="B24" s="70" t="s">
        <v>126</v>
      </c>
      <c r="C24" s="70" t="s">
        <v>131</v>
      </c>
      <c r="D24" s="71" t="s">
        <v>123</v>
      </c>
      <c r="E24" s="70" t="s">
        <v>129</v>
      </c>
      <c r="F24" s="62">
        <v>85663</v>
      </c>
      <c r="G24" s="62">
        <f>H24-F24</f>
        <v>21771</v>
      </c>
      <c r="H24" s="73">
        <v>107434</v>
      </c>
      <c r="I24" s="73"/>
      <c r="J24" s="73">
        <v>114272</v>
      </c>
      <c r="K24" s="74"/>
      <c r="L24" s="74"/>
      <c r="M24" s="62">
        <v>114272</v>
      </c>
      <c r="N24" s="62">
        <f>O24-M24</f>
        <v>-36818</v>
      </c>
      <c r="O24" s="62">
        <v>77454</v>
      </c>
      <c r="P24" s="62"/>
      <c r="Q24" s="62">
        <v>77454</v>
      </c>
      <c r="R24" s="64"/>
      <c r="S24" s="64"/>
      <c r="T24" s="62">
        <f>O24+R24</f>
        <v>77454</v>
      </c>
      <c r="U24" s="62">
        <f>Q24+S24</f>
        <v>77454</v>
      </c>
      <c r="V24" s="64"/>
      <c r="W24" s="64"/>
      <c r="X24" s="62">
        <f>T24+V24</f>
        <v>77454</v>
      </c>
      <c r="Y24" s="62">
        <f>U24+W24</f>
        <v>77454</v>
      </c>
      <c r="Z24" s="64"/>
      <c r="AA24" s="62">
        <f>X24+Z24</f>
        <v>77454</v>
      </c>
      <c r="AB24" s="62">
        <f>Y24</f>
        <v>77454</v>
      </c>
      <c r="AC24" s="64"/>
      <c r="AD24" s="64"/>
      <c r="AE24" s="64"/>
      <c r="AF24" s="62">
        <f>AA24+AC24</f>
        <v>77454</v>
      </c>
      <c r="AG24" s="64"/>
      <c r="AH24" s="62">
        <f>AB24</f>
        <v>77454</v>
      </c>
      <c r="AI24" s="64"/>
      <c r="AJ24" s="64"/>
      <c r="AK24" s="62">
        <f>AF24+AI24</f>
        <v>77454</v>
      </c>
      <c r="AL24" s="62">
        <f>AG24</f>
        <v>0</v>
      </c>
      <c r="AM24" s="62">
        <f>AN24-AK24</f>
        <v>-4440</v>
      </c>
      <c r="AN24" s="62">
        <f>71448+1566</f>
        <v>73014</v>
      </c>
      <c r="AO24" s="64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</row>
    <row r="25" spans="1:65" s="18" customFormat="1" ht="33">
      <c r="A25" s="69" t="s">
        <v>17</v>
      </c>
      <c r="B25" s="70" t="s">
        <v>126</v>
      </c>
      <c r="C25" s="70" t="s">
        <v>131</v>
      </c>
      <c r="D25" s="71" t="s">
        <v>123</v>
      </c>
      <c r="E25" s="70"/>
      <c r="F25" s="62">
        <f aca="true" t="shared" si="9" ref="F25:AO25">F26</f>
        <v>681</v>
      </c>
      <c r="G25" s="62">
        <f t="shared" si="9"/>
        <v>357</v>
      </c>
      <c r="H25" s="62">
        <f t="shared" si="9"/>
        <v>1038</v>
      </c>
      <c r="I25" s="62">
        <f t="shared" si="9"/>
        <v>0</v>
      </c>
      <c r="J25" s="62">
        <f t="shared" si="9"/>
        <v>1112</v>
      </c>
      <c r="K25" s="62">
        <f t="shared" si="9"/>
        <v>0</v>
      </c>
      <c r="L25" s="62">
        <f t="shared" si="9"/>
        <v>0</v>
      </c>
      <c r="M25" s="62">
        <f t="shared" si="9"/>
        <v>1112</v>
      </c>
      <c r="N25" s="62">
        <f t="shared" si="9"/>
        <v>-371</v>
      </c>
      <c r="O25" s="62">
        <f t="shared" si="9"/>
        <v>741</v>
      </c>
      <c r="P25" s="62">
        <f t="shared" si="9"/>
        <v>0</v>
      </c>
      <c r="Q25" s="62">
        <f t="shared" si="9"/>
        <v>741</v>
      </c>
      <c r="R25" s="62">
        <f t="shared" si="9"/>
        <v>0</v>
      </c>
      <c r="S25" s="62">
        <f t="shared" si="9"/>
        <v>0</v>
      </c>
      <c r="T25" s="62">
        <f t="shared" si="9"/>
        <v>741</v>
      </c>
      <c r="U25" s="62">
        <f t="shared" si="9"/>
        <v>741</v>
      </c>
      <c r="V25" s="62">
        <f t="shared" si="9"/>
        <v>0</v>
      </c>
      <c r="W25" s="62">
        <f t="shared" si="9"/>
        <v>0</v>
      </c>
      <c r="X25" s="62">
        <f t="shared" si="9"/>
        <v>741</v>
      </c>
      <c r="Y25" s="62">
        <f t="shared" si="9"/>
        <v>741</v>
      </c>
      <c r="Z25" s="62">
        <f t="shared" si="9"/>
        <v>0</v>
      </c>
      <c r="AA25" s="62">
        <f t="shared" si="9"/>
        <v>741</v>
      </c>
      <c r="AB25" s="62">
        <f t="shared" si="9"/>
        <v>741</v>
      </c>
      <c r="AC25" s="62">
        <f t="shared" si="9"/>
        <v>0</v>
      </c>
      <c r="AD25" s="62">
        <f t="shared" si="9"/>
        <v>0</v>
      </c>
      <c r="AE25" s="62"/>
      <c r="AF25" s="62">
        <f t="shared" si="9"/>
        <v>741</v>
      </c>
      <c r="AG25" s="62">
        <f t="shared" si="9"/>
        <v>0</v>
      </c>
      <c r="AH25" s="62">
        <f t="shared" si="9"/>
        <v>741</v>
      </c>
      <c r="AI25" s="62">
        <f t="shared" si="9"/>
        <v>0</v>
      </c>
      <c r="AJ25" s="62">
        <f t="shared" si="9"/>
        <v>0</v>
      </c>
      <c r="AK25" s="62">
        <f t="shared" si="9"/>
        <v>741</v>
      </c>
      <c r="AL25" s="62">
        <f t="shared" si="9"/>
        <v>0</v>
      </c>
      <c r="AM25" s="62">
        <f t="shared" si="9"/>
        <v>11</v>
      </c>
      <c r="AN25" s="62">
        <f t="shared" si="9"/>
        <v>752</v>
      </c>
      <c r="AO25" s="62">
        <f t="shared" si="9"/>
        <v>0</v>
      </c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</row>
    <row r="26" spans="1:65" s="18" customFormat="1" ht="33">
      <c r="A26" s="69" t="s">
        <v>128</v>
      </c>
      <c r="B26" s="70" t="s">
        <v>126</v>
      </c>
      <c r="C26" s="70" t="s">
        <v>131</v>
      </c>
      <c r="D26" s="71" t="s">
        <v>123</v>
      </c>
      <c r="E26" s="70" t="s">
        <v>129</v>
      </c>
      <c r="F26" s="62">
        <v>681</v>
      </c>
      <c r="G26" s="62">
        <f>H26-F26</f>
        <v>357</v>
      </c>
      <c r="H26" s="62">
        <v>1038</v>
      </c>
      <c r="I26" s="62"/>
      <c r="J26" s="62">
        <v>1112</v>
      </c>
      <c r="K26" s="75"/>
      <c r="L26" s="75"/>
      <c r="M26" s="62">
        <v>1112</v>
      </c>
      <c r="N26" s="62">
        <f>O26-M26</f>
        <v>-371</v>
      </c>
      <c r="O26" s="62">
        <v>741</v>
      </c>
      <c r="P26" s="62"/>
      <c r="Q26" s="62">
        <v>741</v>
      </c>
      <c r="R26" s="75"/>
      <c r="S26" s="75"/>
      <c r="T26" s="62">
        <f>O26+R26</f>
        <v>741</v>
      </c>
      <c r="U26" s="62">
        <f>Q26+S26</f>
        <v>741</v>
      </c>
      <c r="V26" s="75"/>
      <c r="W26" s="75"/>
      <c r="X26" s="62">
        <f>T26+V26</f>
        <v>741</v>
      </c>
      <c r="Y26" s="62">
        <f>U26+W26</f>
        <v>741</v>
      </c>
      <c r="Z26" s="75"/>
      <c r="AA26" s="62">
        <f>X26+Z26</f>
        <v>741</v>
      </c>
      <c r="AB26" s="62">
        <f>Y26</f>
        <v>741</v>
      </c>
      <c r="AC26" s="75"/>
      <c r="AD26" s="75"/>
      <c r="AE26" s="75"/>
      <c r="AF26" s="62">
        <f>AA26+AC26</f>
        <v>741</v>
      </c>
      <c r="AG26" s="75"/>
      <c r="AH26" s="62">
        <f>AB26</f>
        <v>741</v>
      </c>
      <c r="AI26" s="75"/>
      <c r="AJ26" s="75"/>
      <c r="AK26" s="62">
        <f>AF26+AI26</f>
        <v>741</v>
      </c>
      <c r="AL26" s="62">
        <f>AG26</f>
        <v>0</v>
      </c>
      <c r="AM26" s="62">
        <f>AN26-AK26</f>
        <v>11</v>
      </c>
      <c r="AN26" s="63">
        <v>752</v>
      </c>
      <c r="AO26" s="75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</row>
    <row r="27" spans="1:65" s="16" customFormat="1" ht="33">
      <c r="A27" s="69" t="s">
        <v>18</v>
      </c>
      <c r="B27" s="70" t="s">
        <v>126</v>
      </c>
      <c r="C27" s="70" t="s">
        <v>131</v>
      </c>
      <c r="D27" s="71" t="s">
        <v>123</v>
      </c>
      <c r="E27" s="70"/>
      <c r="F27" s="62">
        <f aca="true" t="shared" si="10" ref="F27:AO27">F28</f>
        <v>1160</v>
      </c>
      <c r="G27" s="62">
        <f t="shared" si="10"/>
        <v>497</v>
      </c>
      <c r="H27" s="62">
        <f t="shared" si="10"/>
        <v>1657</v>
      </c>
      <c r="I27" s="62">
        <f t="shared" si="10"/>
        <v>0</v>
      </c>
      <c r="J27" s="62">
        <f t="shared" si="10"/>
        <v>1775</v>
      </c>
      <c r="K27" s="62">
        <f t="shared" si="10"/>
        <v>0</v>
      </c>
      <c r="L27" s="62">
        <f t="shared" si="10"/>
        <v>0</v>
      </c>
      <c r="M27" s="62">
        <f t="shared" si="10"/>
        <v>1775</v>
      </c>
      <c r="N27" s="62">
        <f t="shared" si="10"/>
        <v>-445</v>
      </c>
      <c r="O27" s="62">
        <f t="shared" si="10"/>
        <v>1330</v>
      </c>
      <c r="P27" s="62">
        <f t="shared" si="10"/>
        <v>0</v>
      </c>
      <c r="Q27" s="62">
        <f t="shared" si="10"/>
        <v>1330</v>
      </c>
      <c r="R27" s="62">
        <f t="shared" si="10"/>
        <v>0</v>
      </c>
      <c r="S27" s="62">
        <f t="shared" si="10"/>
        <v>0</v>
      </c>
      <c r="T27" s="62">
        <f t="shared" si="10"/>
        <v>1330</v>
      </c>
      <c r="U27" s="62">
        <f t="shared" si="10"/>
        <v>1330</v>
      </c>
      <c r="V27" s="62">
        <f t="shared" si="10"/>
        <v>0</v>
      </c>
      <c r="W27" s="62">
        <f t="shared" si="10"/>
        <v>0</v>
      </c>
      <c r="X27" s="62">
        <f t="shared" si="10"/>
        <v>1330</v>
      </c>
      <c r="Y27" s="62">
        <f t="shared" si="10"/>
        <v>1330</v>
      </c>
      <c r="Z27" s="64"/>
      <c r="AA27" s="62">
        <f t="shared" si="10"/>
        <v>1330</v>
      </c>
      <c r="AB27" s="62">
        <f t="shared" si="10"/>
        <v>1330</v>
      </c>
      <c r="AC27" s="64"/>
      <c r="AD27" s="64"/>
      <c r="AE27" s="64"/>
      <c r="AF27" s="62">
        <f t="shared" si="10"/>
        <v>1330</v>
      </c>
      <c r="AG27" s="64"/>
      <c r="AH27" s="62">
        <f t="shared" si="10"/>
        <v>1330</v>
      </c>
      <c r="AI27" s="62">
        <f t="shared" si="10"/>
        <v>0</v>
      </c>
      <c r="AJ27" s="62">
        <f t="shared" si="10"/>
        <v>0</v>
      </c>
      <c r="AK27" s="62">
        <f t="shared" si="10"/>
        <v>1330</v>
      </c>
      <c r="AL27" s="62">
        <f t="shared" si="10"/>
        <v>0</v>
      </c>
      <c r="AM27" s="62">
        <f t="shared" si="10"/>
        <v>23</v>
      </c>
      <c r="AN27" s="62">
        <f t="shared" si="10"/>
        <v>1353</v>
      </c>
      <c r="AO27" s="62">
        <f t="shared" si="10"/>
        <v>0</v>
      </c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</row>
    <row r="28" spans="1:65" s="18" customFormat="1" ht="33">
      <c r="A28" s="69" t="s">
        <v>128</v>
      </c>
      <c r="B28" s="70" t="s">
        <v>126</v>
      </c>
      <c r="C28" s="70" t="s">
        <v>131</v>
      </c>
      <c r="D28" s="71" t="s">
        <v>123</v>
      </c>
      <c r="E28" s="70" t="s">
        <v>129</v>
      </c>
      <c r="F28" s="62">
        <v>1160</v>
      </c>
      <c r="G28" s="62">
        <f>H28-F28</f>
        <v>497</v>
      </c>
      <c r="H28" s="62">
        <v>1657</v>
      </c>
      <c r="I28" s="62"/>
      <c r="J28" s="62">
        <v>1775</v>
      </c>
      <c r="K28" s="75"/>
      <c r="L28" s="75"/>
      <c r="M28" s="62">
        <v>1775</v>
      </c>
      <c r="N28" s="62">
        <f>O28-M28</f>
        <v>-445</v>
      </c>
      <c r="O28" s="62">
        <v>1330</v>
      </c>
      <c r="P28" s="62"/>
      <c r="Q28" s="62">
        <v>1330</v>
      </c>
      <c r="R28" s="75"/>
      <c r="S28" s="75"/>
      <c r="T28" s="62">
        <f>O28+R28</f>
        <v>1330</v>
      </c>
      <c r="U28" s="62">
        <f>Q28+S28</f>
        <v>1330</v>
      </c>
      <c r="V28" s="75"/>
      <c r="W28" s="75"/>
      <c r="X28" s="62">
        <f>T28+V28</f>
        <v>1330</v>
      </c>
      <c r="Y28" s="62">
        <f>U28+W28</f>
        <v>1330</v>
      </c>
      <c r="Z28" s="75"/>
      <c r="AA28" s="62">
        <f>X28+Z28</f>
        <v>1330</v>
      </c>
      <c r="AB28" s="62">
        <f>Y28</f>
        <v>1330</v>
      </c>
      <c r="AC28" s="75"/>
      <c r="AD28" s="75"/>
      <c r="AE28" s="75"/>
      <c r="AF28" s="62">
        <f>AA28+AC28</f>
        <v>1330</v>
      </c>
      <c r="AG28" s="75"/>
      <c r="AH28" s="62">
        <f>AB28</f>
        <v>1330</v>
      </c>
      <c r="AI28" s="75"/>
      <c r="AJ28" s="75"/>
      <c r="AK28" s="62">
        <f>AF28+AI28</f>
        <v>1330</v>
      </c>
      <c r="AL28" s="62">
        <f>AG28</f>
        <v>0</v>
      </c>
      <c r="AM28" s="62">
        <f>AN28-AK28</f>
        <v>23</v>
      </c>
      <c r="AN28" s="62">
        <v>1353</v>
      </c>
      <c r="AO28" s="75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</row>
    <row r="29" spans="1:65" s="18" customFormat="1" ht="16.5">
      <c r="A29" s="69"/>
      <c r="B29" s="70"/>
      <c r="C29" s="70"/>
      <c r="D29" s="71"/>
      <c r="E29" s="70"/>
      <c r="F29" s="76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7"/>
      <c r="AL29" s="77"/>
      <c r="AM29" s="75"/>
      <c r="AN29" s="75"/>
      <c r="AO29" s="75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</row>
    <row r="30" spans="1:65" s="12" customFormat="1" ht="112.5" customHeight="1">
      <c r="A30" s="56" t="s">
        <v>133</v>
      </c>
      <c r="B30" s="57" t="s">
        <v>126</v>
      </c>
      <c r="C30" s="57" t="s">
        <v>134</v>
      </c>
      <c r="D30" s="67"/>
      <c r="E30" s="57"/>
      <c r="F30" s="59">
        <f aca="true" t="shared" si="11" ref="F30:V31">F31</f>
        <v>564887</v>
      </c>
      <c r="G30" s="59">
        <f aca="true" t="shared" si="12" ref="G30:AD31">G31</f>
        <v>202103</v>
      </c>
      <c r="H30" s="59">
        <f t="shared" si="12"/>
        <v>766990</v>
      </c>
      <c r="I30" s="59">
        <f t="shared" si="12"/>
        <v>0</v>
      </c>
      <c r="J30" s="59">
        <f t="shared" si="12"/>
        <v>826944</v>
      </c>
      <c r="K30" s="59">
        <f t="shared" si="12"/>
        <v>0</v>
      </c>
      <c r="L30" s="59">
        <f t="shared" si="12"/>
        <v>0</v>
      </c>
      <c r="M30" s="59">
        <f t="shared" si="12"/>
        <v>826944</v>
      </c>
      <c r="N30" s="59">
        <f t="shared" si="12"/>
        <v>-262163</v>
      </c>
      <c r="O30" s="59">
        <f t="shared" si="12"/>
        <v>564781</v>
      </c>
      <c r="P30" s="59">
        <f t="shared" si="12"/>
        <v>0</v>
      </c>
      <c r="Q30" s="59">
        <f t="shared" si="12"/>
        <v>565063</v>
      </c>
      <c r="R30" s="59">
        <f t="shared" si="12"/>
        <v>0</v>
      </c>
      <c r="S30" s="59">
        <f t="shared" si="12"/>
        <v>0</v>
      </c>
      <c r="T30" s="59">
        <f t="shared" si="12"/>
        <v>564781</v>
      </c>
      <c r="U30" s="59">
        <f t="shared" si="12"/>
        <v>565063</v>
      </c>
      <c r="V30" s="59">
        <f t="shared" si="12"/>
        <v>0</v>
      </c>
      <c r="W30" s="59">
        <f t="shared" si="12"/>
        <v>0</v>
      </c>
      <c r="X30" s="59">
        <f t="shared" si="12"/>
        <v>564781</v>
      </c>
      <c r="Y30" s="59">
        <f t="shared" si="12"/>
        <v>565063</v>
      </c>
      <c r="Z30" s="59">
        <f t="shared" si="12"/>
        <v>0</v>
      </c>
      <c r="AA30" s="59">
        <f t="shared" si="12"/>
        <v>564781</v>
      </c>
      <c r="AB30" s="59">
        <f>AB31</f>
        <v>565063</v>
      </c>
      <c r="AC30" s="59">
        <f t="shared" si="12"/>
        <v>0</v>
      </c>
      <c r="AD30" s="59">
        <f t="shared" si="12"/>
        <v>0</v>
      </c>
      <c r="AE30" s="59"/>
      <c r="AF30" s="59">
        <f aca="true" t="shared" si="13" ref="AF30:AO31">AF31</f>
        <v>564781</v>
      </c>
      <c r="AG30" s="59">
        <f t="shared" si="13"/>
        <v>0</v>
      </c>
      <c r="AH30" s="59">
        <f t="shared" si="13"/>
        <v>565063</v>
      </c>
      <c r="AI30" s="59">
        <f t="shared" si="13"/>
        <v>0</v>
      </c>
      <c r="AJ30" s="59">
        <f t="shared" si="13"/>
        <v>0</v>
      </c>
      <c r="AK30" s="59">
        <f t="shared" si="13"/>
        <v>564781</v>
      </c>
      <c r="AL30" s="59">
        <f t="shared" si="13"/>
        <v>0</v>
      </c>
      <c r="AM30" s="59">
        <f>AM31+AM33+AM35+AM37+AM39+AM41+AM43</f>
        <v>220309</v>
      </c>
      <c r="AN30" s="59">
        <f>AN31+AN33+AN35+AN37+AN39+AN41+AN43</f>
        <v>785090</v>
      </c>
      <c r="AO30" s="59">
        <f>AO31+AO33+AO35+AO37+AO39+AO41+AO43</f>
        <v>158416</v>
      </c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</row>
    <row r="31" spans="1:65" s="14" customFormat="1" ht="73.5" customHeight="1">
      <c r="A31" s="69" t="s">
        <v>132</v>
      </c>
      <c r="B31" s="70" t="s">
        <v>126</v>
      </c>
      <c r="C31" s="70" t="s">
        <v>134</v>
      </c>
      <c r="D31" s="71" t="s">
        <v>123</v>
      </c>
      <c r="E31" s="70"/>
      <c r="F31" s="62">
        <f t="shared" si="11"/>
        <v>564887</v>
      </c>
      <c r="G31" s="62">
        <f t="shared" si="11"/>
        <v>202103</v>
      </c>
      <c r="H31" s="62">
        <f t="shared" si="11"/>
        <v>766990</v>
      </c>
      <c r="I31" s="62">
        <f t="shared" si="11"/>
        <v>0</v>
      </c>
      <c r="J31" s="62">
        <f t="shared" si="11"/>
        <v>826944</v>
      </c>
      <c r="K31" s="62">
        <f t="shared" si="11"/>
        <v>0</v>
      </c>
      <c r="L31" s="62">
        <f t="shared" si="11"/>
        <v>0</v>
      </c>
      <c r="M31" s="62">
        <f t="shared" si="11"/>
        <v>826944</v>
      </c>
      <c r="N31" s="62">
        <f t="shared" si="11"/>
        <v>-262163</v>
      </c>
      <c r="O31" s="62">
        <f t="shared" si="11"/>
        <v>564781</v>
      </c>
      <c r="P31" s="62">
        <f t="shared" si="11"/>
        <v>0</v>
      </c>
      <c r="Q31" s="62">
        <f t="shared" si="11"/>
        <v>565063</v>
      </c>
      <c r="R31" s="62">
        <f t="shared" si="11"/>
        <v>0</v>
      </c>
      <c r="S31" s="62">
        <f t="shared" si="11"/>
        <v>0</v>
      </c>
      <c r="T31" s="62">
        <f t="shared" si="11"/>
        <v>564781</v>
      </c>
      <c r="U31" s="62">
        <f t="shared" si="11"/>
        <v>565063</v>
      </c>
      <c r="V31" s="62">
        <f t="shared" si="11"/>
        <v>0</v>
      </c>
      <c r="W31" s="62">
        <f t="shared" si="12"/>
        <v>0</v>
      </c>
      <c r="X31" s="62">
        <f t="shared" si="12"/>
        <v>564781</v>
      </c>
      <c r="Y31" s="62">
        <f t="shared" si="12"/>
        <v>565063</v>
      </c>
      <c r="Z31" s="62">
        <f t="shared" si="12"/>
        <v>0</v>
      </c>
      <c r="AA31" s="62">
        <f>AA32</f>
        <v>564781</v>
      </c>
      <c r="AB31" s="62">
        <f>AB32</f>
        <v>565063</v>
      </c>
      <c r="AC31" s="62">
        <f>AC32</f>
        <v>0</v>
      </c>
      <c r="AD31" s="62">
        <f>AD32</f>
        <v>0</v>
      </c>
      <c r="AE31" s="62"/>
      <c r="AF31" s="62">
        <f t="shared" si="13"/>
        <v>564781</v>
      </c>
      <c r="AG31" s="62">
        <f t="shared" si="13"/>
        <v>0</v>
      </c>
      <c r="AH31" s="62">
        <f t="shared" si="13"/>
        <v>565063</v>
      </c>
      <c r="AI31" s="62">
        <f t="shared" si="13"/>
        <v>0</v>
      </c>
      <c r="AJ31" s="62">
        <f t="shared" si="13"/>
        <v>0</v>
      </c>
      <c r="AK31" s="62">
        <f t="shared" si="13"/>
        <v>564781</v>
      </c>
      <c r="AL31" s="62">
        <f t="shared" si="13"/>
        <v>0</v>
      </c>
      <c r="AM31" s="62">
        <f t="shared" si="13"/>
        <v>61893</v>
      </c>
      <c r="AN31" s="62">
        <f t="shared" si="13"/>
        <v>626674</v>
      </c>
      <c r="AO31" s="62">
        <f t="shared" si="13"/>
        <v>0</v>
      </c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</row>
    <row r="32" spans="1:65" s="16" customFormat="1" ht="36.75" customHeight="1">
      <c r="A32" s="69" t="s">
        <v>128</v>
      </c>
      <c r="B32" s="70" t="s">
        <v>126</v>
      </c>
      <c r="C32" s="70" t="s">
        <v>134</v>
      </c>
      <c r="D32" s="71" t="s">
        <v>123</v>
      </c>
      <c r="E32" s="70" t="s">
        <v>129</v>
      </c>
      <c r="F32" s="62">
        <v>564887</v>
      </c>
      <c r="G32" s="62">
        <f>H32-F32</f>
        <v>202103</v>
      </c>
      <c r="H32" s="78">
        <f>770486+4041+12381-19918</f>
        <v>766990</v>
      </c>
      <c r="I32" s="78"/>
      <c r="J32" s="78">
        <f>827597+4329+13260-18242</f>
        <v>826944</v>
      </c>
      <c r="K32" s="79"/>
      <c r="L32" s="79"/>
      <c r="M32" s="62">
        <v>826944</v>
      </c>
      <c r="N32" s="62">
        <f>O32-M32</f>
        <v>-262163</v>
      </c>
      <c r="O32" s="62">
        <f>557178+1853+5750</f>
        <v>564781</v>
      </c>
      <c r="P32" s="62"/>
      <c r="Q32" s="62">
        <f>557450+1853+5750+10</f>
        <v>565063</v>
      </c>
      <c r="R32" s="64"/>
      <c r="S32" s="64"/>
      <c r="T32" s="62">
        <f>O32+R32</f>
        <v>564781</v>
      </c>
      <c r="U32" s="62">
        <f>Q32+S32</f>
        <v>565063</v>
      </c>
      <c r="V32" s="64"/>
      <c r="W32" s="64"/>
      <c r="X32" s="62">
        <f>T32+V32</f>
        <v>564781</v>
      </c>
      <c r="Y32" s="62">
        <f>U32+W32</f>
        <v>565063</v>
      </c>
      <c r="Z32" s="64"/>
      <c r="AA32" s="62">
        <f>X32+Z32</f>
        <v>564781</v>
      </c>
      <c r="AB32" s="62">
        <f>Y32</f>
        <v>565063</v>
      </c>
      <c r="AC32" s="64"/>
      <c r="AD32" s="64"/>
      <c r="AE32" s="64"/>
      <c r="AF32" s="62">
        <f>AA32+AC32</f>
        <v>564781</v>
      </c>
      <c r="AG32" s="64"/>
      <c r="AH32" s="62">
        <f>AB32</f>
        <v>565063</v>
      </c>
      <c r="AI32" s="64"/>
      <c r="AJ32" s="64"/>
      <c r="AK32" s="62">
        <f>AF32+AI32</f>
        <v>564781</v>
      </c>
      <c r="AL32" s="62">
        <f>AG32</f>
        <v>0</v>
      </c>
      <c r="AM32" s="62">
        <f>AN32-AK32</f>
        <v>61893</v>
      </c>
      <c r="AN32" s="62">
        <f>1903+618408+6963-600</f>
        <v>626674</v>
      </c>
      <c r="AO32" s="64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</row>
    <row r="33" spans="1:65" s="16" customFormat="1" ht="68.25" customHeight="1">
      <c r="A33" s="69" t="s">
        <v>387</v>
      </c>
      <c r="B33" s="70" t="s">
        <v>126</v>
      </c>
      <c r="C33" s="70" t="s">
        <v>134</v>
      </c>
      <c r="D33" s="71" t="s">
        <v>388</v>
      </c>
      <c r="E33" s="70"/>
      <c r="F33" s="62"/>
      <c r="G33" s="62"/>
      <c r="H33" s="78"/>
      <c r="I33" s="78"/>
      <c r="J33" s="78"/>
      <c r="K33" s="79"/>
      <c r="L33" s="79"/>
      <c r="M33" s="62"/>
      <c r="N33" s="62"/>
      <c r="O33" s="62"/>
      <c r="P33" s="62"/>
      <c r="Q33" s="62"/>
      <c r="R33" s="64"/>
      <c r="S33" s="64"/>
      <c r="T33" s="62"/>
      <c r="U33" s="62"/>
      <c r="V33" s="64"/>
      <c r="W33" s="64"/>
      <c r="X33" s="62"/>
      <c r="Y33" s="62"/>
      <c r="Z33" s="64"/>
      <c r="AA33" s="62"/>
      <c r="AB33" s="62"/>
      <c r="AC33" s="64"/>
      <c r="AD33" s="64"/>
      <c r="AE33" s="64"/>
      <c r="AF33" s="62"/>
      <c r="AG33" s="64"/>
      <c r="AH33" s="62"/>
      <c r="AI33" s="64"/>
      <c r="AJ33" s="64"/>
      <c r="AK33" s="62"/>
      <c r="AL33" s="62"/>
      <c r="AM33" s="62">
        <f>AM34</f>
        <v>37158</v>
      </c>
      <c r="AN33" s="62">
        <f>AN34</f>
        <v>37158</v>
      </c>
      <c r="AO33" s="62">
        <f>AO34</f>
        <v>37158</v>
      </c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</row>
    <row r="34" spans="1:65" s="16" customFormat="1" ht="23.25" customHeight="1">
      <c r="A34" s="69" t="s">
        <v>389</v>
      </c>
      <c r="B34" s="70" t="s">
        <v>126</v>
      </c>
      <c r="C34" s="70" t="s">
        <v>134</v>
      </c>
      <c r="D34" s="71" t="s">
        <v>388</v>
      </c>
      <c r="E34" s="70" t="s">
        <v>226</v>
      </c>
      <c r="F34" s="62"/>
      <c r="G34" s="62"/>
      <c r="H34" s="78"/>
      <c r="I34" s="78"/>
      <c r="J34" s="78"/>
      <c r="K34" s="79"/>
      <c r="L34" s="79"/>
      <c r="M34" s="62"/>
      <c r="N34" s="62"/>
      <c r="O34" s="62"/>
      <c r="P34" s="62"/>
      <c r="Q34" s="62"/>
      <c r="R34" s="64"/>
      <c r="S34" s="64"/>
      <c r="T34" s="62"/>
      <c r="U34" s="62"/>
      <c r="V34" s="64"/>
      <c r="W34" s="64"/>
      <c r="X34" s="62"/>
      <c r="Y34" s="62"/>
      <c r="Z34" s="64"/>
      <c r="AA34" s="62"/>
      <c r="AB34" s="62"/>
      <c r="AC34" s="64"/>
      <c r="AD34" s="64"/>
      <c r="AE34" s="64"/>
      <c r="AF34" s="62"/>
      <c r="AG34" s="64"/>
      <c r="AH34" s="62"/>
      <c r="AI34" s="64"/>
      <c r="AJ34" s="64"/>
      <c r="AK34" s="62"/>
      <c r="AL34" s="62"/>
      <c r="AM34" s="62">
        <f>AN34-AK34</f>
        <v>37158</v>
      </c>
      <c r="AN34" s="62">
        <v>37158</v>
      </c>
      <c r="AO34" s="62">
        <v>37158</v>
      </c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</row>
    <row r="35" spans="1:65" s="16" customFormat="1" ht="36.75" customHeight="1">
      <c r="A35" s="69" t="s">
        <v>390</v>
      </c>
      <c r="B35" s="70" t="s">
        <v>126</v>
      </c>
      <c r="C35" s="70" t="s">
        <v>134</v>
      </c>
      <c r="D35" s="71" t="s">
        <v>391</v>
      </c>
      <c r="E35" s="70"/>
      <c r="F35" s="62"/>
      <c r="G35" s="62"/>
      <c r="H35" s="78"/>
      <c r="I35" s="78"/>
      <c r="J35" s="78"/>
      <c r="K35" s="79"/>
      <c r="L35" s="79"/>
      <c r="M35" s="62"/>
      <c r="N35" s="62"/>
      <c r="O35" s="62"/>
      <c r="P35" s="62"/>
      <c r="Q35" s="62"/>
      <c r="R35" s="64"/>
      <c r="S35" s="64"/>
      <c r="T35" s="62"/>
      <c r="U35" s="62"/>
      <c r="V35" s="64"/>
      <c r="W35" s="64"/>
      <c r="X35" s="62"/>
      <c r="Y35" s="62"/>
      <c r="Z35" s="64"/>
      <c r="AA35" s="62"/>
      <c r="AB35" s="62"/>
      <c r="AC35" s="64"/>
      <c r="AD35" s="64"/>
      <c r="AE35" s="64"/>
      <c r="AF35" s="62"/>
      <c r="AG35" s="64"/>
      <c r="AH35" s="62"/>
      <c r="AI35" s="64"/>
      <c r="AJ35" s="64"/>
      <c r="AK35" s="62"/>
      <c r="AL35" s="62"/>
      <c r="AM35" s="62">
        <f>AM36</f>
        <v>7004</v>
      </c>
      <c r="AN35" s="62">
        <f>AN36</f>
        <v>7004</v>
      </c>
      <c r="AO35" s="62">
        <f>AO36</f>
        <v>7004</v>
      </c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</row>
    <row r="36" spans="1:65" s="16" customFormat="1" ht="21.75" customHeight="1">
      <c r="A36" s="69" t="s">
        <v>389</v>
      </c>
      <c r="B36" s="70" t="s">
        <v>126</v>
      </c>
      <c r="C36" s="70" t="s">
        <v>134</v>
      </c>
      <c r="D36" s="71" t="s">
        <v>391</v>
      </c>
      <c r="E36" s="70" t="s">
        <v>226</v>
      </c>
      <c r="F36" s="62"/>
      <c r="G36" s="62"/>
      <c r="H36" s="78"/>
      <c r="I36" s="78"/>
      <c r="J36" s="78"/>
      <c r="K36" s="79"/>
      <c r="L36" s="79"/>
      <c r="M36" s="62"/>
      <c r="N36" s="62"/>
      <c r="O36" s="62"/>
      <c r="P36" s="62"/>
      <c r="Q36" s="62"/>
      <c r="R36" s="64"/>
      <c r="S36" s="64"/>
      <c r="T36" s="62"/>
      <c r="U36" s="62"/>
      <c r="V36" s="64"/>
      <c r="W36" s="64"/>
      <c r="X36" s="62"/>
      <c r="Y36" s="62"/>
      <c r="Z36" s="64"/>
      <c r="AA36" s="62"/>
      <c r="AB36" s="62"/>
      <c r="AC36" s="64"/>
      <c r="AD36" s="64"/>
      <c r="AE36" s="64"/>
      <c r="AF36" s="62"/>
      <c r="AG36" s="64"/>
      <c r="AH36" s="62"/>
      <c r="AI36" s="64"/>
      <c r="AJ36" s="64"/>
      <c r="AK36" s="62"/>
      <c r="AL36" s="62"/>
      <c r="AM36" s="62">
        <f>AN36-AK36</f>
        <v>7004</v>
      </c>
      <c r="AN36" s="62">
        <v>7004</v>
      </c>
      <c r="AO36" s="62">
        <v>7004</v>
      </c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</row>
    <row r="37" spans="1:65" s="16" customFormat="1" ht="36.75" customHeight="1">
      <c r="A37" s="69" t="s">
        <v>392</v>
      </c>
      <c r="B37" s="70" t="s">
        <v>126</v>
      </c>
      <c r="C37" s="70" t="s">
        <v>134</v>
      </c>
      <c r="D37" s="71" t="s">
        <v>393</v>
      </c>
      <c r="E37" s="70"/>
      <c r="F37" s="62"/>
      <c r="G37" s="62"/>
      <c r="H37" s="78"/>
      <c r="I37" s="78"/>
      <c r="J37" s="78"/>
      <c r="K37" s="79"/>
      <c r="L37" s="79"/>
      <c r="M37" s="62"/>
      <c r="N37" s="62"/>
      <c r="O37" s="62"/>
      <c r="P37" s="62"/>
      <c r="Q37" s="62"/>
      <c r="R37" s="64"/>
      <c r="S37" s="64"/>
      <c r="T37" s="62"/>
      <c r="U37" s="62"/>
      <c r="V37" s="64"/>
      <c r="W37" s="64"/>
      <c r="X37" s="62"/>
      <c r="Y37" s="62"/>
      <c r="Z37" s="64"/>
      <c r="AA37" s="62"/>
      <c r="AB37" s="62"/>
      <c r="AC37" s="64"/>
      <c r="AD37" s="64"/>
      <c r="AE37" s="64"/>
      <c r="AF37" s="62"/>
      <c r="AG37" s="64"/>
      <c r="AH37" s="62"/>
      <c r="AI37" s="64"/>
      <c r="AJ37" s="64"/>
      <c r="AK37" s="62"/>
      <c r="AL37" s="62"/>
      <c r="AM37" s="62">
        <f>AM38</f>
        <v>364</v>
      </c>
      <c r="AN37" s="62">
        <f>AN38</f>
        <v>364</v>
      </c>
      <c r="AO37" s="62">
        <f>AO38</f>
        <v>364</v>
      </c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</row>
    <row r="38" spans="1:65" s="16" customFormat="1" ht="23.25" customHeight="1">
      <c r="A38" s="69" t="s">
        <v>389</v>
      </c>
      <c r="B38" s="70" t="s">
        <v>126</v>
      </c>
      <c r="C38" s="70" t="s">
        <v>134</v>
      </c>
      <c r="D38" s="71" t="s">
        <v>393</v>
      </c>
      <c r="E38" s="70" t="s">
        <v>226</v>
      </c>
      <c r="F38" s="62"/>
      <c r="G38" s="62"/>
      <c r="H38" s="78"/>
      <c r="I38" s="78"/>
      <c r="J38" s="78"/>
      <c r="K38" s="79"/>
      <c r="L38" s="79"/>
      <c r="M38" s="62"/>
      <c r="N38" s="62"/>
      <c r="O38" s="62"/>
      <c r="P38" s="62"/>
      <c r="Q38" s="62"/>
      <c r="R38" s="64"/>
      <c r="S38" s="64"/>
      <c r="T38" s="62"/>
      <c r="U38" s="62"/>
      <c r="V38" s="64"/>
      <c r="W38" s="64"/>
      <c r="X38" s="62"/>
      <c r="Y38" s="62"/>
      <c r="Z38" s="64"/>
      <c r="AA38" s="62"/>
      <c r="AB38" s="62"/>
      <c r="AC38" s="64"/>
      <c r="AD38" s="64"/>
      <c r="AE38" s="64"/>
      <c r="AF38" s="62"/>
      <c r="AG38" s="64"/>
      <c r="AH38" s="62"/>
      <c r="AI38" s="64"/>
      <c r="AJ38" s="64"/>
      <c r="AK38" s="62"/>
      <c r="AL38" s="62"/>
      <c r="AM38" s="62">
        <f>AN38-AK38</f>
        <v>364</v>
      </c>
      <c r="AN38" s="62">
        <v>364</v>
      </c>
      <c r="AO38" s="62">
        <v>364</v>
      </c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</row>
    <row r="39" spans="1:65" s="16" customFormat="1" ht="99" customHeight="1">
      <c r="A39" s="69" t="s">
        <v>394</v>
      </c>
      <c r="B39" s="70" t="s">
        <v>126</v>
      </c>
      <c r="C39" s="70" t="s">
        <v>134</v>
      </c>
      <c r="D39" s="71" t="s">
        <v>395</v>
      </c>
      <c r="E39" s="70"/>
      <c r="F39" s="62"/>
      <c r="G39" s="62"/>
      <c r="H39" s="78"/>
      <c r="I39" s="78"/>
      <c r="J39" s="78"/>
      <c r="K39" s="79"/>
      <c r="L39" s="79"/>
      <c r="M39" s="62"/>
      <c r="N39" s="62"/>
      <c r="O39" s="62"/>
      <c r="P39" s="62"/>
      <c r="Q39" s="62"/>
      <c r="R39" s="64"/>
      <c r="S39" s="64"/>
      <c r="T39" s="62"/>
      <c r="U39" s="62"/>
      <c r="V39" s="64"/>
      <c r="W39" s="64"/>
      <c r="X39" s="62"/>
      <c r="Y39" s="62"/>
      <c r="Z39" s="64"/>
      <c r="AA39" s="62"/>
      <c r="AB39" s="62"/>
      <c r="AC39" s="64"/>
      <c r="AD39" s="64"/>
      <c r="AE39" s="64"/>
      <c r="AF39" s="62"/>
      <c r="AG39" s="64"/>
      <c r="AH39" s="62"/>
      <c r="AI39" s="64"/>
      <c r="AJ39" s="64"/>
      <c r="AK39" s="62"/>
      <c r="AL39" s="62"/>
      <c r="AM39" s="62">
        <f>AM40</f>
        <v>106608</v>
      </c>
      <c r="AN39" s="62">
        <f>AN40</f>
        <v>106608</v>
      </c>
      <c r="AO39" s="62">
        <f>AO40</f>
        <v>106608</v>
      </c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</row>
    <row r="40" spans="1:65" s="16" customFormat="1" ht="23.25" customHeight="1">
      <c r="A40" s="69" t="s">
        <v>389</v>
      </c>
      <c r="B40" s="70" t="s">
        <v>126</v>
      </c>
      <c r="C40" s="70" t="s">
        <v>134</v>
      </c>
      <c r="D40" s="71" t="s">
        <v>395</v>
      </c>
      <c r="E40" s="70" t="s">
        <v>226</v>
      </c>
      <c r="F40" s="62"/>
      <c r="G40" s="62"/>
      <c r="H40" s="78"/>
      <c r="I40" s="78"/>
      <c r="J40" s="78"/>
      <c r="K40" s="79"/>
      <c r="L40" s="79"/>
      <c r="M40" s="62"/>
      <c r="N40" s="62"/>
      <c r="O40" s="62"/>
      <c r="P40" s="62"/>
      <c r="Q40" s="62"/>
      <c r="R40" s="64"/>
      <c r="S40" s="64"/>
      <c r="T40" s="62"/>
      <c r="U40" s="62"/>
      <c r="V40" s="64"/>
      <c r="W40" s="64"/>
      <c r="X40" s="62"/>
      <c r="Y40" s="62"/>
      <c r="Z40" s="64"/>
      <c r="AA40" s="62"/>
      <c r="AB40" s="62"/>
      <c r="AC40" s="64"/>
      <c r="AD40" s="64"/>
      <c r="AE40" s="64"/>
      <c r="AF40" s="62"/>
      <c r="AG40" s="64"/>
      <c r="AH40" s="62"/>
      <c r="AI40" s="64"/>
      <c r="AJ40" s="64"/>
      <c r="AK40" s="62"/>
      <c r="AL40" s="62"/>
      <c r="AM40" s="62">
        <f>AN40-AK40</f>
        <v>106608</v>
      </c>
      <c r="AN40" s="62">
        <f>9797+4200+92611</f>
        <v>106608</v>
      </c>
      <c r="AO40" s="62">
        <f>9797+4200+92611</f>
        <v>106608</v>
      </c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</row>
    <row r="41" spans="1:65" s="16" customFormat="1" ht="23.25" customHeight="1">
      <c r="A41" s="69" t="s">
        <v>396</v>
      </c>
      <c r="B41" s="70" t="s">
        <v>126</v>
      </c>
      <c r="C41" s="70" t="s">
        <v>134</v>
      </c>
      <c r="D41" s="71" t="s">
        <v>397</v>
      </c>
      <c r="E41" s="70"/>
      <c r="F41" s="62"/>
      <c r="G41" s="62"/>
      <c r="H41" s="78"/>
      <c r="I41" s="78"/>
      <c r="J41" s="78"/>
      <c r="K41" s="79"/>
      <c r="L41" s="79"/>
      <c r="M41" s="62"/>
      <c r="N41" s="62"/>
      <c r="O41" s="62"/>
      <c r="P41" s="62"/>
      <c r="Q41" s="62"/>
      <c r="R41" s="64"/>
      <c r="S41" s="64"/>
      <c r="T41" s="62"/>
      <c r="U41" s="62"/>
      <c r="V41" s="64"/>
      <c r="W41" s="64"/>
      <c r="X41" s="62"/>
      <c r="Y41" s="62"/>
      <c r="Z41" s="64"/>
      <c r="AA41" s="62"/>
      <c r="AB41" s="62"/>
      <c r="AC41" s="64"/>
      <c r="AD41" s="64"/>
      <c r="AE41" s="64"/>
      <c r="AF41" s="62"/>
      <c r="AG41" s="64"/>
      <c r="AH41" s="62"/>
      <c r="AI41" s="64"/>
      <c r="AJ41" s="64"/>
      <c r="AK41" s="62"/>
      <c r="AL41" s="62"/>
      <c r="AM41" s="62">
        <f>AM42</f>
        <v>2545</v>
      </c>
      <c r="AN41" s="62">
        <f>AN42</f>
        <v>2545</v>
      </c>
      <c r="AO41" s="62">
        <f>AO42</f>
        <v>2545</v>
      </c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</row>
    <row r="42" spans="1:65" s="16" customFormat="1" ht="23.25" customHeight="1">
      <c r="A42" s="69" t="s">
        <v>389</v>
      </c>
      <c r="B42" s="70" t="s">
        <v>126</v>
      </c>
      <c r="C42" s="70" t="s">
        <v>134</v>
      </c>
      <c r="D42" s="71" t="s">
        <v>397</v>
      </c>
      <c r="E42" s="70" t="s">
        <v>226</v>
      </c>
      <c r="F42" s="62"/>
      <c r="G42" s="62"/>
      <c r="H42" s="78"/>
      <c r="I42" s="78"/>
      <c r="J42" s="78"/>
      <c r="K42" s="79"/>
      <c r="L42" s="79"/>
      <c r="M42" s="62"/>
      <c r="N42" s="62"/>
      <c r="O42" s="62"/>
      <c r="P42" s="62"/>
      <c r="Q42" s="62"/>
      <c r="R42" s="64"/>
      <c r="S42" s="64"/>
      <c r="T42" s="62"/>
      <c r="U42" s="62"/>
      <c r="V42" s="64"/>
      <c r="W42" s="64"/>
      <c r="X42" s="62"/>
      <c r="Y42" s="62"/>
      <c r="Z42" s="64"/>
      <c r="AA42" s="62"/>
      <c r="AB42" s="62"/>
      <c r="AC42" s="64"/>
      <c r="AD42" s="64"/>
      <c r="AE42" s="64"/>
      <c r="AF42" s="62"/>
      <c r="AG42" s="64"/>
      <c r="AH42" s="62"/>
      <c r="AI42" s="64"/>
      <c r="AJ42" s="64"/>
      <c r="AK42" s="62"/>
      <c r="AL42" s="62"/>
      <c r="AM42" s="62">
        <f>AN42-AK42</f>
        <v>2545</v>
      </c>
      <c r="AN42" s="62">
        <v>2545</v>
      </c>
      <c r="AO42" s="62">
        <v>2545</v>
      </c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</row>
    <row r="43" spans="1:65" s="16" customFormat="1" ht="33.75" customHeight="1">
      <c r="A43" s="69" t="s">
        <v>399</v>
      </c>
      <c r="B43" s="70" t="s">
        <v>126</v>
      </c>
      <c r="C43" s="70" t="s">
        <v>134</v>
      </c>
      <c r="D43" s="71" t="s">
        <v>398</v>
      </c>
      <c r="E43" s="70"/>
      <c r="F43" s="62"/>
      <c r="G43" s="62"/>
      <c r="H43" s="78"/>
      <c r="I43" s="78"/>
      <c r="J43" s="78"/>
      <c r="K43" s="79"/>
      <c r="L43" s="79"/>
      <c r="M43" s="62"/>
      <c r="N43" s="62"/>
      <c r="O43" s="62"/>
      <c r="P43" s="62"/>
      <c r="Q43" s="62"/>
      <c r="R43" s="64"/>
      <c r="S43" s="64"/>
      <c r="T43" s="62"/>
      <c r="U43" s="62"/>
      <c r="V43" s="64"/>
      <c r="W43" s="64"/>
      <c r="X43" s="62"/>
      <c r="Y43" s="62"/>
      <c r="Z43" s="64"/>
      <c r="AA43" s="62"/>
      <c r="AB43" s="62"/>
      <c r="AC43" s="64"/>
      <c r="AD43" s="64"/>
      <c r="AE43" s="64"/>
      <c r="AF43" s="62"/>
      <c r="AG43" s="64"/>
      <c r="AH43" s="62"/>
      <c r="AI43" s="64"/>
      <c r="AJ43" s="64"/>
      <c r="AK43" s="62"/>
      <c r="AL43" s="62"/>
      <c r="AM43" s="62">
        <f>AM44</f>
        <v>4737</v>
      </c>
      <c r="AN43" s="62">
        <f>AN44</f>
        <v>4737</v>
      </c>
      <c r="AO43" s="62">
        <f>AO44</f>
        <v>4737</v>
      </c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</row>
    <row r="44" spans="1:65" s="16" customFormat="1" ht="23.25" customHeight="1">
      <c r="A44" s="69" t="s">
        <v>389</v>
      </c>
      <c r="B44" s="70" t="s">
        <v>126</v>
      </c>
      <c r="C44" s="70" t="s">
        <v>134</v>
      </c>
      <c r="D44" s="71" t="s">
        <v>398</v>
      </c>
      <c r="E44" s="70" t="s">
        <v>226</v>
      </c>
      <c r="F44" s="62"/>
      <c r="G44" s="62"/>
      <c r="H44" s="78"/>
      <c r="I44" s="78"/>
      <c r="J44" s="78"/>
      <c r="K44" s="79"/>
      <c r="L44" s="79"/>
      <c r="M44" s="62"/>
      <c r="N44" s="62"/>
      <c r="O44" s="62"/>
      <c r="P44" s="62"/>
      <c r="Q44" s="62"/>
      <c r="R44" s="64"/>
      <c r="S44" s="64"/>
      <c r="T44" s="62"/>
      <c r="U44" s="62"/>
      <c r="V44" s="64"/>
      <c r="W44" s="64"/>
      <c r="X44" s="62"/>
      <c r="Y44" s="62"/>
      <c r="Z44" s="64"/>
      <c r="AA44" s="62"/>
      <c r="AB44" s="62"/>
      <c r="AC44" s="64"/>
      <c r="AD44" s="64"/>
      <c r="AE44" s="64"/>
      <c r="AF44" s="62"/>
      <c r="AG44" s="64"/>
      <c r="AH44" s="62"/>
      <c r="AI44" s="64"/>
      <c r="AJ44" s="64"/>
      <c r="AK44" s="62"/>
      <c r="AL44" s="62"/>
      <c r="AM44" s="62">
        <f>AN44-AK44</f>
        <v>4737</v>
      </c>
      <c r="AN44" s="62">
        <v>4737</v>
      </c>
      <c r="AO44" s="62">
        <v>4737</v>
      </c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</row>
    <row r="45" spans="1:65" s="16" customFormat="1" ht="20.25" customHeight="1">
      <c r="A45" s="69"/>
      <c r="B45" s="70"/>
      <c r="C45" s="70"/>
      <c r="D45" s="71"/>
      <c r="E45" s="70"/>
      <c r="F45" s="62"/>
      <c r="G45" s="62"/>
      <c r="H45" s="78"/>
      <c r="I45" s="78"/>
      <c r="J45" s="78"/>
      <c r="K45" s="79"/>
      <c r="L45" s="79"/>
      <c r="M45" s="62"/>
      <c r="N45" s="62"/>
      <c r="O45" s="62"/>
      <c r="P45" s="62"/>
      <c r="Q45" s="62"/>
      <c r="R45" s="64"/>
      <c r="S45" s="64"/>
      <c r="T45" s="62"/>
      <c r="U45" s="62"/>
      <c r="V45" s="64"/>
      <c r="W45" s="64"/>
      <c r="X45" s="62"/>
      <c r="Y45" s="62"/>
      <c r="Z45" s="64"/>
      <c r="AA45" s="62"/>
      <c r="AB45" s="62"/>
      <c r="AC45" s="64"/>
      <c r="AD45" s="64"/>
      <c r="AE45" s="64"/>
      <c r="AF45" s="62"/>
      <c r="AG45" s="64"/>
      <c r="AH45" s="62"/>
      <c r="AI45" s="64"/>
      <c r="AJ45" s="64"/>
      <c r="AK45" s="62"/>
      <c r="AL45" s="62"/>
      <c r="AM45" s="62"/>
      <c r="AN45" s="62"/>
      <c r="AO45" s="64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</row>
    <row r="46" spans="1:65" s="16" customFormat="1" ht="36.75" customHeight="1">
      <c r="A46" s="56" t="s">
        <v>330</v>
      </c>
      <c r="B46" s="57" t="s">
        <v>126</v>
      </c>
      <c r="C46" s="57" t="s">
        <v>135</v>
      </c>
      <c r="D46" s="67"/>
      <c r="E46" s="57"/>
      <c r="F46" s="59"/>
      <c r="G46" s="59"/>
      <c r="H46" s="80"/>
      <c r="I46" s="80"/>
      <c r="J46" s="80"/>
      <c r="K46" s="80"/>
      <c r="L46" s="80"/>
      <c r="M46" s="59"/>
      <c r="N46" s="59"/>
      <c r="O46" s="59"/>
      <c r="P46" s="59"/>
      <c r="Q46" s="59"/>
      <c r="R46" s="81"/>
      <c r="S46" s="81"/>
      <c r="T46" s="59"/>
      <c r="U46" s="59"/>
      <c r="V46" s="81"/>
      <c r="W46" s="81"/>
      <c r="X46" s="59"/>
      <c r="Y46" s="59"/>
      <c r="Z46" s="81"/>
      <c r="AA46" s="59"/>
      <c r="AB46" s="59"/>
      <c r="AC46" s="81"/>
      <c r="AD46" s="81"/>
      <c r="AE46" s="81"/>
      <c r="AF46" s="59"/>
      <c r="AG46" s="81"/>
      <c r="AH46" s="59"/>
      <c r="AI46" s="81"/>
      <c r="AJ46" s="81"/>
      <c r="AK46" s="59"/>
      <c r="AL46" s="59"/>
      <c r="AM46" s="59">
        <f aca="true" t="shared" si="14" ref="AM46:AO47">AM47</f>
        <v>72</v>
      </c>
      <c r="AN46" s="59">
        <f t="shared" si="14"/>
        <v>72</v>
      </c>
      <c r="AO46" s="59">
        <f t="shared" si="14"/>
        <v>0</v>
      </c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</row>
    <row r="47" spans="1:65" s="16" customFormat="1" ht="22.5" customHeight="1">
      <c r="A47" s="69" t="s">
        <v>331</v>
      </c>
      <c r="B47" s="70" t="s">
        <v>126</v>
      </c>
      <c r="C47" s="70" t="s">
        <v>135</v>
      </c>
      <c r="D47" s="71" t="s">
        <v>329</v>
      </c>
      <c r="E47" s="70"/>
      <c r="F47" s="62"/>
      <c r="G47" s="62"/>
      <c r="H47" s="78"/>
      <c r="I47" s="78"/>
      <c r="J47" s="78"/>
      <c r="K47" s="79"/>
      <c r="L47" s="79"/>
      <c r="M47" s="62"/>
      <c r="N47" s="62"/>
      <c r="O47" s="62"/>
      <c r="P47" s="62"/>
      <c r="Q47" s="62"/>
      <c r="R47" s="64"/>
      <c r="S47" s="64"/>
      <c r="T47" s="62"/>
      <c r="U47" s="62"/>
      <c r="V47" s="64"/>
      <c r="W47" s="64"/>
      <c r="X47" s="62"/>
      <c r="Y47" s="62"/>
      <c r="Z47" s="64"/>
      <c r="AA47" s="62"/>
      <c r="AB47" s="62"/>
      <c r="AC47" s="64"/>
      <c r="AD47" s="64"/>
      <c r="AE47" s="64"/>
      <c r="AF47" s="62"/>
      <c r="AG47" s="64"/>
      <c r="AH47" s="62"/>
      <c r="AI47" s="64"/>
      <c r="AJ47" s="64"/>
      <c r="AK47" s="62"/>
      <c r="AL47" s="62"/>
      <c r="AM47" s="62">
        <f t="shared" si="14"/>
        <v>72</v>
      </c>
      <c r="AN47" s="62">
        <f t="shared" si="14"/>
        <v>72</v>
      </c>
      <c r="AO47" s="62">
        <f t="shared" si="14"/>
        <v>0</v>
      </c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</row>
    <row r="48" spans="1:65" s="16" customFormat="1" ht="55.5" customHeight="1">
      <c r="A48" s="69" t="s">
        <v>136</v>
      </c>
      <c r="B48" s="70" t="s">
        <v>126</v>
      </c>
      <c r="C48" s="70" t="s">
        <v>135</v>
      </c>
      <c r="D48" s="71" t="s">
        <v>329</v>
      </c>
      <c r="E48" s="70" t="s">
        <v>137</v>
      </c>
      <c r="F48" s="62"/>
      <c r="G48" s="62"/>
      <c r="H48" s="78"/>
      <c r="I48" s="78"/>
      <c r="J48" s="78"/>
      <c r="K48" s="79"/>
      <c r="L48" s="79"/>
      <c r="M48" s="62"/>
      <c r="N48" s="62"/>
      <c r="O48" s="62"/>
      <c r="P48" s="62"/>
      <c r="Q48" s="62"/>
      <c r="R48" s="64"/>
      <c r="S48" s="64"/>
      <c r="T48" s="62"/>
      <c r="U48" s="62"/>
      <c r="V48" s="64"/>
      <c r="W48" s="64"/>
      <c r="X48" s="62"/>
      <c r="Y48" s="62"/>
      <c r="Z48" s="64"/>
      <c r="AA48" s="62"/>
      <c r="AB48" s="62"/>
      <c r="AC48" s="64"/>
      <c r="AD48" s="64"/>
      <c r="AE48" s="64"/>
      <c r="AF48" s="62"/>
      <c r="AG48" s="64"/>
      <c r="AH48" s="62"/>
      <c r="AI48" s="64"/>
      <c r="AJ48" s="64"/>
      <c r="AK48" s="62"/>
      <c r="AL48" s="62"/>
      <c r="AM48" s="62">
        <f>AN48-AK48</f>
        <v>72</v>
      </c>
      <c r="AN48" s="62">
        <f>1895+72-1895</f>
        <v>72</v>
      </c>
      <c r="AO48" s="64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</row>
    <row r="49" spans="1:65" s="16" customFormat="1" ht="16.5">
      <c r="A49" s="69"/>
      <c r="B49" s="70"/>
      <c r="C49" s="70"/>
      <c r="D49" s="71"/>
      <c r="E49" s="70"/>
      <c r="F49" s="82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2"/>
      <c r="AL49" s="62"/>
      <c r="AM49" s="64"/>
      <c r="AN49" s="64"/>
      <c r="AO49" s="64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</row>
    <row r="50" spans="1:41" ht="45.75" customHeight="1">
      <c r="A50" s="56" t="s">
        <v>19</v>
      </c>
      <c r="B50" s="57" t="s">
        <v>126</v>
      </c>
      <c r="C50" s="57" t="s">
        <v>138</v>
      </c>
      <c r="D50" s="67"/>
      <c r="E50" s="57"/>
      <c r="F50" s="59">
        <f aca="true" t="shared" si="15" ref="F50:V51">F51</f>
        <v>142800</v>
      </c>
      <c r="G50" s="59">
        <f t="shared" si="15"/>
        <v>-55429</v>
      </c>
      <c r="H50" s="59">
        <f t="shared" si="15"/>
        <v>87371</v>
      </c>
      <c r="I50" s="59">
        <f t="shared" si="15"/>
        <v>0</v>
      </c>
      <c r="J50" s="59">
        <f t="shared" si="15"/>
        <v>127152</v>
      </c>
      <c r="K50" s="59">
        <f t="shared" si="15"/>
        <v>0</v>
      </c>
      <c r="L50" s="59">
        <f t="shared" si="15"/>
        <v>0</v>
      </c>
      <c r="M50" s="59">
        <f t="shared" si="15"/>
        <v>127152</v>
      </c>
      <c r="N50" s="59">
        <f t="shared" si="15"/>
        <v>-42490</v>
      </c>
      <c r="O50" s="59">
        <f t="shared" si="15"/>
        <v>84662</v>
      </c>
      <c r="P50" s="59">
        <f t="shared" si="15"/>
        <v>0</v>
      </c>
      <c r="Q50" s="59">
        <f t="shared" si="15"/>
        <v>84662</v>
      </c>
      <c r="R50" s="59">
        <f t="shared" si="15"/>
        <v>0</v>
      </c>
      <c r="S50" s="59">
        <f t="shared" si="15"/>
        <v>0</v>
      </c>
      <c r="T50" s="59">
        <f t="shared" si="15"/>
        <v>84662</v>
      </c>
      <c r="U50" s="59">
        <f t="shared" si="15"/>
        <v>84662</v>
      </c>
      <c r="V50" s="59">
        <f t="shared" si="15"/>
        <v>0</v>
      </c>
      <c r="W50" s="59">
        <f aca="true" t="shared" si="16" ref="V50:AL51">W51</f>
        <v>0</v>
      </c>
      <c r="X50" s="59">
        <f t="shared" si="16"/>
        <v>84662</v>
      </c>
      <c r="Y50" s="59">
        <f t="shared" si="16"/>
        <v>84662</v>
      </c>
      <c r="Z50" s="59">
        <f t="shared" si="16"/>
        <v>0</v>
      </c>
      <c r="AA50" s="59">
        <f t="shared" si="16"/>
        <v>84662</v>
      </c>
      <c r="AB50" s="59">
        <f t="shared" si="16"/>
        <v>84662</v>
      </c>
      <c r="AC50" s="59">
        <f t="shared" si="16"/>
        <v>0</v>
      </c>
      <c r="AD50" s="59">
        <f t="shared" si="16"/>
        <v>0</v>
      </c>
      <c r="AE50" s="59"/>
      <c r="AF50" s="59">
        <f t="shared" si="16"/>
        <v>84662</v>
      </c>
      <c r="AG50" s="59">
        <f t="shared" si="16"/>
        <v>0</v>
      </c>
      <c r="AH50" s="59">
        <f t="shared" si="16"/>
        <v>84662</v>
      </c>
      <c r="AI50" s="59">
        <f t="shared" si="16"/>
        <v>0</v>
      </c>
      <c r="AJ50" s="59">
        <f t="shared" si="16"/>
        <v>0</v>
      </c>
      <c r="AK50" s="59">
        <f t="shared" si="16"/>
        <v>84662</v>
      </c>
      <c r="AL50" s="59">
        <f t="shared" si="16"/>
        <v>0</v>
      </c>
      <c r="AM50" s="59">
        <f aca="true" t="shared" si="17" ref="AM50:AO51">AM51</f>
        <v>-84662</v>
      </c>
      <c r="AN50" s="59">
        <f t="shared" si="17"/>
        <v>0</v>
      </c>
      <c r="AO50" s="59">
        <f t="shared" si="17"/>
        <v>0</v>
      </c>
    </row>
    <row r="51" spans="1:65" s="20" customFormat="1" ht="21" customHeight="1">
      <c r="A51" s="69" t="s">
        <v>20</v>
      </c>
      <c r="B51" s="70" t="s">
        <v>126</v>
      </c>
      <c r="C51" s="70" t="s">
        <v>138</v>
      </c>
      <c r="D51" s="71" t="s">
        <v>21</v>
      </c>
      <c r="E51" s="70"/>
      <c r="F51" s="62">
        <f t="shared" si="15"/>
        <v>142800</v>
      </c>
      <c r="G51" s="62">
        <f t="shared" si="15"/>
        <v>-55429</v>
      </c>
      <c r="H51" s="62">
        <f t="shared" si="15"/>
        <v>87371</v>
      </c>
      <c r="I51" s="62">
        <f t="shared" si="15"/>
        <v>0</v>
      </c>
      <c r="J51" s="62">
        <f t="shared" si="15"/>
        <v>127152</v>
      </c>
      <c r="K51" s="62">
        <f t="shared" si="15"/>
        <v>0</v>
      </c>
      <c r="L51" s="62">
        <f t="shared" si="15"/>
        <v>0</v>
      </c>
      <c r="M51" s="62">
        <f t="shared" si="15"/>
        <v>127152</v>
      </c>
      <c r="N51" s="62">
        <f t="shared" si="15"/>
        <v>-42490</v>
      </c>
      <c r="O51" s="62">
        <f t="shared" si="15"/>
        <v>84662</v>
      </c>
      <c r="P51" s="62">
        <f t="shared" si="15"/>
        <v>0</v>
      </c>
      <c r="Q51" s="62">
        <f t="shared" si="15"/>
        <v>84662</v>
      </c>
      <c r="R51" s="62">
        <f t="shared" si="15"/>
        <v>0</v>
      </c>
      <c r="S51" s="62">
        <f t="shared" si="15"/>
        <v>0</v>
      </c>
      <c r="T51" s="62">
        <f t="shared" si="15"/>
        <v>84662</v>
      </c>
      <c r="U51" s="62">
        <f t="shared" si="15"/>
        <v>84662</v>
      </c>
      <c r="V51" s="62">
        <f t="shared" si="16"/>
        <v>0</v>
      </c>
      <c r="W51" s="62">
        <f t="shared" si="16"/>
        <v>0</v>
      </c>
      <c r="X51" s="62">
        <f t="shared" si="16"/>
        <v>84662</v>
      </c>
      <c r="Y51" s="62">
        <f t="shared" si="16"/>
        <v>84662</v>
      </c>
      <c r="Z51" s="62">
        <f t="shared" si="16"/>
        <v>0</v>
      </c>
      <c r="AA51" s="62">
        <f t="shared" si="16"/>
        <v>84662</v>
      </c>
      <c r="AB51" s="62">
        <f t="shared" si="16"/>
        <v>84662</v>
      </c>
      <c r="AC51" s="62">
        <f t="shared" si="16"/>
        <v>0</v>
      </c>
      <c r="AD51" s="62">
        <f t="shared" si="16"/>
        <v>0</v>
      </c>
      <c r="AE51" s="62"/>
      <c r="AF51" s="62">
        <f t="shared" si="16"/>
        <v>84662</v>
      </c>
      <c r="AG51" s="62">
        <f t="shared" si="16"/>
        <v>0</v>
      </c>
      <c r="AH51" s="62">
        <f t="shared" si="16"/>
        <v>84662</v>
      </c>
      <c r="AI51" s="62">
        <f>AI52</f>
        <v>0</v>
      </c>
      <c r="AJ51" s="62">
        <f>AJ52</f>
        <v>0</v>
      </c>
      <c r="AK51" s="62">
        <f>AF51+AI51</f>
        <v>84662</v>
      </c>
      <c r="AL51" s="62">
        <f>AL52</f>
        <v>0</v>
      </c>
      <c r="AM51" s="62">
        <f t="shared" si="17"/>
        <v>-84662</v>
      </c>
      <c r="AN51" s="62">
        <f t="shared" si="17"/>
        <v>0</v>
      </c>
      <c r="AO51" s="62">
        <f t="shared" si="17"/>
        <v>0</v>
      </c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</row>
    <row r="52" spans="1:65" s="14" customFormat="1" ht="16.5">
      <c r="A52" s="69" t="s">
        <v>139</v>
      </c>
      <c r="B52" s="70" t="s">
        <v>126</v>
      </c>
      <c r="C52" s="70" t="s">
        <v>138</v>
      </c>
      <c r="D52" s="71" t="s">
        <v>21</v>
      </c>
      <c r="E52" s="70" t="s">
        <v>15</v>
      </c>
      <c r="F52" s="62">
        <v>142800</v>
      </c>
      <c r="G52" s="62">
        <f>H52-F52</f>
        <v>-55429</v>
      </c>
      <c r="H52" s="62">
        <v>87371</v>
      </c>
      <c r="I52" s="62"/>
      <c r="J52" s="62">
        <v>127152</v>
      </c>
      <c r="K52" s="83"/>
      <c r="L52" s="83"/>
      <c r="M52" s="62">
        <v>127152</v>
      </c>
      <c r="N52" s="62">
        <f>O52-M52</f>
        <v>-42490</v>
      </c>
      <c r="O52" s="62">
        <v>84662</v>
      </c>
      <c r="P52" s="62"/>
      <c r="Q52" s="62">
        <v>84662</v>
      </c>
      <c r="R52" s="84"/>
      <c r="S52" s="84"/>
      <c r="T52" s="62">
        <f>O52+R52</f>
        <v>84662</v>
      </c>
      <c r="U52" s="62">
        <f>Q52+S52</f>
        <v>84662</v>
      </c>
      <c r="V52" s="84"/>
      <c r="W52" s="84"/>
      <c r="X52" s="62">
        <f>T52+V52</f>
        <v>84662</v>
      </c>
      <c r="Y52" s="62">
        <f>U52+W52</f>
        <v>84662</v>
      </c>
      <c r="Z52" s="84"/>
      <c r="AA52" s="62">
        <f>X52+Z52</f>
        <v>84662</v>
      </c>
      <c r="AB52" s="62">
        <f>Y52</f>
        <v>84662</v>
      </c>
      <c r="AC52" s="84"/>
      <c r="AD52" s="84"/>
      <c r="AE52" s="84"/>
      <c r="AF52" s="62">
        <f>AA52+AC52</f>
        <v>84662</v>
      </c>
      <c r="AG52" s="84"/>
      <c r="AH52" s="62">
        <f>AB52</f>
        <v>84662</v>
      </c>
      <c r="AI52" s="84"/>
      <c r="AJ52" s="84"/>
      <c r="AK52" s="62">
        <f>AF52+AI52</f>
        <v>84662</v>
      </c>
      <c r="AL52" s="62">
        <f>AG52</f>
        <v>0</v>
      </c>
      <c r="AM52" s="62">
        <f>AN52-AK52</f>
        <v>-84662</v>
      </c>
      <c r="AN52" s="62"/>
      <c r="AO52" s="84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</row>
    <row r="53" spans="1:65" s="14" customFormat="1" ht="16.5">
      <c r="A53" s="69"/>
      <c r="B53" s="70"/>
      <c r="C53" s="70"/>
      <c r="D53" s="71"/>
      <c r="E53" s="70"/>
      <c r="F53" s="85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5"/>
      <c r="AL53" s="85"/>
      <c r="AM53" s="84"/>
      <c r="AN53" s="84"/>
      <c r="AO53" s="84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</row>
    <row r="54" spans="1:65" s="14" customFormat="1" ht="18.75">
      <c r="A54" s="56" t="s">
        <v>22</v>
      </c>
      <c r="B54" s="57" t="s">
        <v>126</v>
      </c>
      <c r="C54" s="57" t="s">
        <v>138</v>
      </c>
      <c r="D54" s="67"/>
      <c r="E54" s="57"/>
      <c r="F54" s="85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5"/>
      <c r="AL54" s="85"/>
      <c r="AM54" s="59">
        <f aca="true" t="shared" si="18" ref="AM54:AO55">AM55</f>
        <v>5927</v>
      </c>
      <c r="AN54" s="59">
        <f t="shared" si="18"/>
        <v>5927</v>
      </c>
      <c r="AO54" s="86">
        <f t="shared" si="18"/>
        <v>0</v>
      </c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</row>
    <row r="55" spans="1:65" s="14" customFormat="1" ht="16.5">
      <c r="A55" s="69" t="s">
        <v>22</v>
      </c>
      <c r="B55" s="70" t="s">
        <v>126</v>
      </c>
      <c r="C55" s="70" t="s">
        <v>138</v>
      </c>
      <c r="D55" s="71" t="s">
        <v>23</v>
      </c>
      <c r="E55" s="70"/>
      <c r="F55" s="85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5"/>
      <c r="AL55" s="85"/>
      <c r="AM55" s="62">
        <f t="shared" si="18"/>
        <v>5927</v>
      </c>
      <c r="AN55" s="62">
        <f t="shared" si="18"/>
        <v>5927</v>
      </c>
      <c r="AO55" s="87">
        <f t="shared" si="18"/>
        <v>0</v>
      </c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</row>
    <row r="56" spans="1:65" s="14" customFormat="1" ht="66">
      <c r="A56" s="69" t="s">
        <v>136</v>
      </c>
      <c r="B56" s="70" t="s">
        <v>126</v>
      </c>
      <c r="C56" s="70" t="s">
        <v>138</v>
      </c>
      <c r="D56" s="71" t="s">
        <v>23</v>
      </c>
      <c r="E56" s="70" t="s">
        <v>137</v>
      </c>
      <c r="F56" s="85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5"/>
      <c r="AL56" s="85"/>
      <c r="AM56" s="62">
        <f>AN56-AK56</f>
        <v>5927</v>
      </c>
      <c r="AN56" s="62">
        <v>5927</v>
      </c>
      <c r="AO56" s="84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</row>
    <row r="57" spans="1:65" s="14" customFormat="1" ht="16.5">
      <c r="A57" s="69"/>
      <c r="B57" s="70"/>
      <c r="C57" s="70"/>
      <c r="D57" s="71"/>
      <c r="E57" s="70"/>
      <c r="F57" s="85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5"/>
      <c r="AL57" s="85"/>
      <c r="AM57" s="84"/>
      <c r="AN57" s="84"/>
      <c r="AO57" s="84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</row>
    <row r="58" spans="1:65" s="16" customFormat="1" ht="26.25" customHeight="1">
      <c r="A58" s="56" t="s">
        <v>22</v>
      </c>
      <c r="B58" s="57" t="s">
        <v>126</v>
      </c>
      <c r="C58" s="57" t="s">
        <v>140</v>
      </c>
      <c r="D58" s="67"/>
      <c r="E58" s="57"/>
      <c r="F58" s="59">
        <f aca="true" t="shared" si="19" ref="F58:V59">F59</f>
        <v>35000</v>
      </c>
      <c r="G58" s="59">
        <f t="shared" si="19"/>
        <v>0</v>
      </c>
      <c r="H58" s="59">
        <f t="shared" si="19"/>
        <v>35000</v>
      </c>
      <c r="I58" s="59">
        <f t="shared" si="19"/>
        <v>0</v>
      </c>
      <c r="J58" s="59">
        <f t="shared" si="19"/>
        <v>35000</v>
      </c>
      <c r="K58" s="59">
        <f t="shared" si="19"/>
        <v>0</v>
      </c>
      <c r="L58" s="59">
        <f t="shared" si="19"/>
        <v>0</v>
      </c>
      <c r="M58" s="59">
        <f t="shared" si="19"/>
        <v>35000</v>
      </c>
      <c r="N58" s="59">
        <f t="shared" si="19"/>
        <v>-25310</v>
      </c>
      <c r="O58" s="59">
        <f t="shared" si="19"/>
        <v>9690</v>
      </c>
      <c r="P58" s="59">
        <f t="shared" si="19"/>
        <v>0</v>
      </c>
      <c r="Q58" s="59">
        <f t="shared" si="19"/>
        <v>9690</v>
      </c>
      <c r="R58" s="59">
        <f t="shared" si="19"/>
        <v>0</v>
      </c>
      <c r="S58" s="59">
        <f t="shared" si="19"/>
        <v>0</v>
      </c>
      <c r="T58" s="59">
        <f t="shared" si="19"/>
        <v>9690</v>
      </c>
      <c r="U58" s="59">
        <f t="shared" si="19"/>
        <v>9690</v>
      </c>
      <c r="V58" s="59">
        <f t="shared" si="19"/>
        <v>0</v>
      </c>
      <c r="W58" s="59">
        <f aca="true" t="shared" si="20" ref="V58:AL59">W59</f>
        <v>0</v>
      </c>
      <c r="X58" s="59">
        <f t="shared" si="20"/>
        <v>9690</v>
      </c>
      <c r="Y58" s="59">
        <f t="shared" si="20"/>
        <v>9690</v>
      </c>
      <c r="Z58" s="59">
        <f t="shared" si="20"/>
        <v>0</v>
      </c>
      <c r="AA58" s="59">
        <f t="shared" si="20"/>
        <v>9690</v>
      </c>
      <c r="AB58" s="59">
        <f t="shared" si="20"/>
        <v>9690</v>
      </c>
      <c r="AC58" s="59">
        <f t="shared" si="20"/>
        <v>0</v>
      </c>
      <c r="AD58" s="59">
        <f t="shared" si="20"/>
        <v>0</v>
      </c>
      <c r="AE58" s="59"/>
      <c r="AF58" s="59">
        <f t="shared" si="20"/>
        <v>9690</v>
      </c>
      <c r="AG58" s="59">
        <f t="shared" si="20"/>
        <v>0</v>
      </c>
      <c r="AH58" s="59">
        <f t="shared" si="20"/>
        <v>9690</v>
      </c>
      <c r="AI58" s="59">
        <f t="shared" si="20"/>
        <v>0</v>
      </c>
      <c r="AJ58" s="59">
        <f t="shared" si="20"/>
        <v>0</v>
      </c>
      <c r="AK58" s="59">
        <f t="shared" si="20"/>
        <v>9690</v>
      </c>
      <c r="AL58" s="59">
        <f t="shared" si="20"/>
        <v>0</v>
      </c>
      <c r="AM58" s="59">
        <f>AM59</f>
        <v>-9690</v>
      </c>
      <c r="AN58" s="59">
        <f>AN59</f>
        <v>0</v>
      </c>
      <c r="AO58" s="59">
        <f>AO59</f>
        <v>0</v>
      </c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</row>
    <row r="59" spans="1:41" ht="17.25" customHeight="1">
      <c r="A59" s="69" t="s">
        <v>22</v>
      </c>
      <c r="B59" s="70" t="s">
        <v>126</v>
      </c>
      <c r="C59" s="70" t="s">
        <v>140</v>
      </c>
      <c r="D59" s="71" t="s">
        <v>23</v>
      </c>
      <c r="E59" s="70"/>
      <c r="F59" s="62">
        <f t="shared" si="19"/>
        <v>35000</v>
      </c>
      <c r="G59" s="62">
        <f t="shared" si="19"/>
        <v>0</v>
      </c>
      <c r="H59" s="62">
        <f t="shared" si="19"/>
        <v>35000</v>
      </c>
      <c r="I59" s="62">
        <f t="shared" si="19"/>
        <v>0</v>
      </c>
      <c r="J59" s="62">
        <f t="shared" si="19"/>
        <v>35000</v>
      </c>
      <c r="K59" s="62">
        <f t="shared" si="19"/>
        <v>0</v>
      </c>
      <c r="L59" s="62">
        <f t="shared" si="19"/>
        <v>0</v>
      </c>
      <c r="M59" s="62">
        <f t="shared" si="19"/>
        <v>35000</v>
      </c>
      <c r="N59" s="62">
        <f t="shared" si="19"/>
        <v>-25310</v>
      </c>
      <c r="O59" s="62">
        <f t="shared" si="19"/>
        <v>9690</v>
      </c>
      <c r="P59" s="62">
        <f t="shared" si="19"/>
        <v>0</v>
      </c>
      <c r="Q59" s="62">
        <f t="shared" si="19"/>
        <v>9690</v>
      </c>
      <c r="R59" s="62">
        <f t="shared" si="19"/>
        <v>0</v>
      </c>
      <c r="S59" s="62">
        <f t="shared" si="19"/>
        <v>0</v>
      </c>
      <c r="T59" s="62">
        <f t="shared" si="19"/>
        <v>9690</v>
      </c>
      <c r="U59" s="62">
        <f t="shared" si="19"/>
        <v>9690</v>
      </c>
      <c r="V59" s="62">
        <f t="shared" si="20"/>
        <v>0</v>
      </c>
      <c r="W59" s="62">
        <f t="shared" si="20"/>
        <v>0</v>
      </c>
      <c r="X59" s="62">
        <f t="shared" si="20"/>
        <v>9690</v>
      </c>
      <c r="Y59" s="62">
        <f t="shared" si="20"/>
        <v>9690</v>
      </c>
      <c r="Z59" s="62">
        <f t="shared" si="20"/>
        <v>0</v>
      </c>
      <c r="AA59" s="62">
        <f t="shared" si="20"/>
        <v>9690</v>
      </c>
      <c r="AB59" s="62">
        <f t="shared" si="20"/>
        <v>9690</v>
      </c>
      <c r="AC59" s="62">
        <f t="shared" si="20"/>
        <v>0</v>
      </c>
      <c r="AD59" s="62">
        <f t="shared" si="20"/>
        <v>0</v>
      </c>
      <c r="AE59" s="62"/>
      <c r="AF59" s="62">
        <f t="shared" si="20"/>
        <v>9690</v>
      </c>
      <c r="AG59" s="62">
        <f t="shared" si="20"/>
        <v>0</v>
      </c>
      <c r="AH59" s="62">
        <f t="shared" si="20"/>
        <v>9690</v>
      </c>
      <c r="AI59" s="62">
        <f aca="true" t="shared" si="21" ref="AI59:AO59">AI60</f>
        <v>0</v>
      </c>
      <c r="AJ59" s="62">
        <f t="shared" si="21"/>
        <v>0</v>
      </c>
      <c r="AK59" s="62">
        <f t="shared" si="21"/>
        <v>9690</v>
      </c>
      <c r="AL59" s="62">
        <f t="shared" si="21"/>
        <v>0</v>
      </c>
      <c r="AM59" s="62">
        <f t="shared" si="21"/>
        <v>-9690</v>
      </c>
      <c r="AN59" s="62">
        <f t="shared" si="21"/>
        <v>0</v>
      </c>
      <c r="AO59" s="62">
        <f t="shared" si="21"/>
        <v>0</v>
      </c>
    </row>
    <row r="60" spans="1:65" s="12" customFormat="1" ht="57" customHeight="1">
      <c r="A60" s="69" t="s">
        <v>136</v>
      </c>
      <c r="B60" s="70" t="s">
        <v>126</v>
      </c>
      <c r="C60" s="70" t="s">
        <v>140</v>
      </c>
      <c r="D60" s="71" t="s">
        <v>23</v>
      </c>
      <c r="E60" s="70" t="s">
        <v>137</v>
      </c>
      <c r="F60" s="62">
        <v>35000</v>
      </c>
      <c r="G60" s="62">
        <f>H60-F60</f>
        <v>0</v>
      </c>
      <c r="H60" s="62">
        <v>35000</v>
      </c>
      <c r="I60" s="62"/>
      <c r="J60" s="62">
        <v>35000</v>
      </c>
      <c r="K60" s="88"/>
      <c r="L60" s="88"/>
      <c r="M60" s="62">
        <v>35000</v>
      </c>
      <c r="N60" s="62">
        <f>O60-M60</f>
        <v>-25310</v>
      </c>
      <c r="O60" s="62">
        <v>9690</v>
      </c>
      <c r="P60" s="62"/>
      <c r="Q60" s="62">
        <v>9690</v>
      </c>
      <c r="R60" s="89"/>
      <c r="S60" s="89"/>
      <c r="T60" s="62">
        <f>O60+R60</f>
        <v>9690</v>
      </c>
      <c r="U60" s="62">
        <f>Q60+S60</f>
        <v>9690</v>
      </c>
      <c r="V60" s="89"/>
      <c r="W60" s="89"/>
      <c r="X60" s="62">
        <f>T60+V60</f>
        <v>9690</v>
      </c>
      <c r="Y60" s="62">
        <f>U60+W60</f>
        <v>9690</v>
      </c>
      <c r="Z60" s="89"/>
      <c r="AA60" s="62">
        <f>X60+Z60</f>
        <v>9690</v>
      </c>
      <c r="AB60" s="62">
        <f>Y60</f>
        <v>9690</v>
      </c>
      <c r="AC60" s="89"/>
      <c r="AD60" s="89"/>
      <c r="AE60" s="89"/>
      <c r="AF60" s="62">
        <f>AA60+AC60</f>
        <v>9690</v>
      </c>
      <c r="AG60" s="89"/>
      <c r="AH60" s="62">
        <f>AB60</f>
        <v>9690</v>
      </c>
      <c r="AI60" s="89"/>
      <c r="AJ60" s="89"/>
      <c r="AK60" s="62">
        <f>AF60+AI60</f>
        <v>9690</v>
      </c>
      <c r="AL60" s="62">
        <f>AG60</f>
        <v>0</v>
      </c>
      <c r="AM60" s="62">
        <f>AN60-AK60</f>
        <v>-9690</v>
      </c>
      <c r="AN60" s="62"/>
      <c r="AO60" s="89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</row>
    <row r="61" spans="1:65" s="12" customFormat="1" ht="20.25" customHeight="1">
      <c r="A61" s="69"/>
      <c r="B61" s="70"/>
      <c r="C61" s="70"/>
      <c r="D61" s="71"/>
      <c r="E61" s="70"/>
      <c r="F61" s="62"/>
      <c r="G61" s="62"/>
      <c r="H61" s="62"/>
      <c r="I61" s="62"/>
      <c r="J61" s="62"/>
      <c r="K61" s="88"/>
      <c r="L61" s="88"/>
      <c r="M61" s="62"/>
      <c r="N61" s="62"/>
      <c r="O61" s="62"/>
      <c r="P61" s="62"/>
      <c r="Q61" s="62"/>
      <c r="R61" s="89"/>
      <c r="S61" s="89"/>
      <c r="T61" s="62"/>
      <c r="U61" s="62"/>
      <c r="V61" s="89"/>
      <c r="W61" s="89"/>
      <c r="X61" s="62"/>
      <c r="Y61" s="62"/>
      <c r="Z61" s="89"/>
      <c r="AA61" s="62"/>
      <c r="AB61" s="62"/>
      <c r="AC61" s="89"/>
      <c r="AD61" s="89"/>
      <c r="AE61" s="89"/>
      <c r="AF61" s="62"/>
      <c r="AG61" s="89"/>
      <c r="AH61" s="62"/>
      <c r="AI61" s="89"/>
      <c r="AJ61" s="89"/>
      <c r="AK61" s="62"/>
      <c r="AL61" s="62"/>
      <c r="AM61" s="62"/>
      <c r="AN61" s="62"/>
      <c r="AO61" s="89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</row>
    <row r="62" spans="1:65" s="12" customFormat="1" ht="28.5" customHeight="1">
      <c r="A62" s="56" t="s">
        <v>24</v>
      </c>
      <c r="B62" s="57" t="s">
        <v>126</v>
      </c>
      <c r="C62" s="57" t="s">
        <v>367</v>
      </c>
      <c r="D62" s="67"/>
      <c r="E62" s="57"/>
      <c r="F62" s="62"/>
      <c r="G62" s="62"/>
      <c r="H62" s="62"/>
      <c r="I62" s="62"/>
      <c r="J62" s="62"/>
      <c r="K62" s="88"/>
      <c r="L62" s="88"/>
      <c r="M62" s="62"/>
      <c r="N62" s="62"/>
      <c r="O62" s="62"/>
      <c r="P62" s="62"/>
      <c r="Q62" s="62"/>
      <c r="R62" s="89"/>
      <c r="S62" s="89"/>
      <c r="T62" s="62"/>
      <c r="U62" s="62"/>
      <c r="V62" s="89"/>
      <c r="W62" s="89"/>
      <c r="X62" s="62"/>
      <c r="Y62" s="62"/>
      <c r="Z62" s="89"/>
      <c r="AA62" s="62"/>
      <c r="AB62" s="62"/>
      <c r="AC62" s="89"/>
      <c r="AD62" s="89"/>
      <c r="AE62" s="89"/>
      <c r="AF62" s="62"/>
      <c r="AG62" s="89"/>
      <c r="AH62" s="62"/>
      <c r="AI62" s="89"/>
      <c r="AJ62" s="89"/>
      <c r="AK62" s="62"/>
      <c r="AL62" s="62"/>
      <c r="AM62" s="59">
        <f>AM63+AM65+AM67+AM74</f>
        <v>259229</v>
      </c>
      <c r="AN62" s="59">
        <f>AN63+AN65+AN67+AN74</f>
        <v>259229</v>
      </c>
      <c r="AO62" s="59">
        <f>AO63+AO65+AO67+AO74</f>
        <v>2436</v>
      </c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</row>
    <row r="63" spans="1:65" s="12" customFormat="1" ht="76.5" customHeight="1">
      <c r="A63" s="69" t="s">
        <v>132</v>
      </c>
      <c r="B63" s="70" t="s">
        <v>126</v>
      </c>
      <c r="C63" s="70" t="s">
        <v>367</v>
      </c>
      <c r="D63" s="71" t="s">
        <v>123</v>
      </c>
      <c r="E63" s="70"/>
      <c r="F63" s="62"/>
      <c r="G63" s="62"/>
      <c r="H63" s="62"/>
      <c r="I63" s="62"/>
      <c r="J63" s="62"/>
      <c r="K63" s="88"/>
      <c r="L63" s="88"/>
      <c r="M63" s="62"/>
      <c r="N63" s="62"/>
      <c r="O63" s="62"/>
      <c r="P63" s="62"/>
      <c r="Q63" s="62"/>
      <c r="R63" s="89"/>
      <c r="S63" s="89"/>
      <c r="T63" s="62"/>
      <c r="U63" s="62"/>
      <c r="V63" s="89"/>
      <c r="W63" s="89"/>
      <c r="X63" s="62"/>
      <c r="Y63" s="62"/>
      <c r="Z63" s="89"/>
      <c r="AA63" s="62"/>
      <c r="AB63" s="62"/>
      <c r="AC63" s="89"/>
      <c r="AD63" s="89"/>
      <c r="AE63" s="89"/>
      <c r="AF63" s="62"/>
      <c r="AG63" s="89"/>
      <c r="AH63" s="62"/>
      <c r="AI63" s="89"/>
      <c r="AJ63" s="89"/>
      <c r="AK63" s="62"/>
      <c r="AL63" s="62"/>
      <c r="AM63" s="62">
        <f>AM64</f>
        <v>755</v>
      </c>
      <c r="AN63" s="62">
        <f>AN64</f>
        <v>755</v>
      </c>
      <c r="AO63" s="62">
        <f>AO64</f>
        <v>0</v>
      </c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</row>
    <row r="64" spans="1:65" s="12" customFormat="1" ht="39" customHeight="1">
      <c r="A64" s="69" t="s">
        <v>128</v>
      </c>
      <c r="B64" s="70" t="s">
        <v>126</v>
      </c>
      <c r="C64" s="70" t="s">
        <v>367</v>
      </c>
      <c r="D64" s="71" t="s">
        <v>123</v>
      </c>
      <c r="E64" s="70" t="s">
        <v>129</v>
      </c>
      <c r="F64" s="62"/>
      <c r="G64" s="62"/>
      <c r="H64" s="62"/>
      <c r="I64" s="62"/>
      <c r="J64" s="62"/>
      <c r="K64" s="88"/>
      <c r="L64" s="88"/>
      <c r="M64" s="62"/>
      <c r="N64" s="62"/>
      <c r="O64" s="62"/>
      <c r="P64" s="62"/>
      <c r="Q64" s="62"/>
      <c r="R64" s="89"/>
      <c r="S64" s="89"/>
      <c r="T64" s="62"/>
      <c r="U64" s="62"/>
      <c r="V64" s="89"/>
      <c r="W64" s="89"/>
      <c r="X64" s="62"/>
      <c r="Y64" s="62"/>
      <c r="Z64" s="89"/>
      <c r="AA64" s="62"/>
      <c r="AB64" s="62"/>
      <c r="AC64" s="89"/>
      <c r="AD64" s="89"/>
      <c r="AE64" s="89"/>
      <c r="AF64" s="62"/>
      <c r="AG64" s="89"/>
      <c r="AH64" s="62"/>
      <c r="AI64" s="89"/>
      <c r="AJ64" s="89"/>
      <c r="AK64" s="62"/>
      <c r="AL64" s="62"/>
      <c r="AM64" s="62">
        <f>AN64-AK64</f>
        <v>755</v>
      </c>
      <c r="AN64" s="62">
        <v>755</v>
      </c>
      <c r="AO64" s="89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</row>
    <row r="65" spans="1:65" s="12" customFormat="1" ht="57" customHeight="1">
      <c r="A65" s="69" t="s">
        <v>221</v>
      </c>
      <c r="B65" s="70" t="s">
        <v>126</v>
      </c>
      <c r="C65" s="70" t="s">
        <v>367</v>
      </c>
      <c r="D65" s="71" t="s">
        <v>222</v>
      </c>
      <c r="E65" s="70"/>
      <c r="F65" s="62"/>
      <c r="G65" s="62"/>
      <c r="H65" s="62"/>
      <c r="I65" s="62"/>
      <c r="J65" s="62"/>
      <c r="K65" s="88"/>
      <c r="L65" s="88"/>
      <c r="M65" s="62"/>
      <c r="N65" s="62"/>
      <c r="O65" s="62"/>
      <c r="P65" s="62"/>
      <c r="Q65" s="62"/>
      <c r="R65" s="89"/>
      <c r="S65" s="89"/>
      <c r="T65" s="62"/>
      <c r="U65" s="62"/>
      <c r="V65" s="89"/>
      <c r="W65" s="89"/>
      <c r="X65" s="62"/>
      <c r="Y65" s="62"/>
      <c r="Z65" s="89"/>
      <c r="AA65" s="62"/>
      <c r="AB65" s="62"/>
      <c r="AC65" s="89"/>
      <c r="AD65" s="89"/>
      <c r="AE65" s="89"/>
      <c r="AF65" s="62"/>
      <c r="AG65" s="89"/>
      <c r="AH65" s="62"/>
      <c r="AI65" s="89"/>
      <c r="AJ65" s="89"/>
      <c r="AK65" s="62"/>
      <c r="AL65" s="62"/>
      <c r="AM65" s="62">
        <f>AM66</f>
        <v>5292</v>
      </c>
      <c r="AN65" s="62">
        <f>AN66</f>
        <v>5292</v>
      </c>
      <c r="AO65" s="62">
        <f>AO66</f>
        <v>0</v>
      </c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</row>
    <row r="66" spans="1:65" s="12" customFormat="1" ht="20.25" customHeight="1">
      <c r="A66" s="69" t="s">
        <v>223</v>
      </c>
      <c r="B66" s="70" t="s">
        <v>126</v>
      </c>
      <c r="C66" s="70" t="s">
        <v>367</v>
      </c>
      <c r="D66" s="71" t="s">
        <v>222</v>
      </c>
      <c r="E66" s="70" t="s">
        <v>224</v>
      </c>
      <c r="F66" s="62"/>
      <c r="G66" s="62"/>
      <c r="H66" s="62"/>
      <c r="I66" s="62"/>
      <c r="J66" s="62"/>
      <c r="K66" s="88"/>
      <c r="L66" s="88"/>
      <c r="M66" s="62"/>
      <c r="N66" s="62"/>
      <c r="O66" s="62"/>
      <c r="P66" s="62"/>
      <c r="Q66" s="62"/>
      <c r="R66" s="89"/>
      <c r="S66" s="89"/>
      <c r="T66" s="62"/>
      <c r="U66" s="62"/>
      <c r="V66" s="89"/>
      <c r="W66" s="89"/>
      <c r="X66" s="62"/>
      <c r="Y66" s="62"/>
      <c r="Z66" s="89"/>
      <c r="AA66" s="62"/>
      <c r="AB66" s="62"/>
      <c r="AC66" s="89"/>
      <c r="AD66" s="89"/>
      <c r="AE66" s="89"/>
      <c r="AF66" s="62"/>
      <c r="AG66" s="89"/>
      <c r="AH66" s="62"/>
      <c r="AI66" s="89"/>
      <c r="AJ66" s="89"/>
      <c r="AK66" s="62"/>
      <c r="AL66" s="62"/>
      <c r="AM66" s="62">
        <f>AN66-AK66</f>
        <v>5292</v>
      </c>
      <c r="AN66" s="62">
        <v>5292</v>
      </c>
      <c r="AO66" s="89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</row>
    <row r="67" spans="1:65" s="12" customFormat="1" ht="41.25" customHeight="1">
      <c r="A67" s="69" t="s">
        <v>25</v>
      </c>
      <c r="B67" s="70" t="s">
        <v>126</v>
      </c>
      <c r="C67" s="70" t="s">
        <v>367</v>
      </c>
      <c r="D67" s="71" t="s">
        <v>26</v>
      </c>
      <c r="E67" s="70"/>
      <c r="F67" s="62"/>
      <c r="G67" s="62"/>
      <c r="H67" s="62"/>
      <c r="I67" s="62"/>
      <c r="J67" s="62"/>
      <c r="K67" s="88"/>
      <c r="L67" s="88"/>
      <c r="M67" s="62"/>
      <c r="N67" s="62"/>
      <c r="O67" s="62"/>
      <c r="P67" s="62"/>
      <c r="Q67" s="62"/>
      <c r="R67" s="89"/>
      <c r="S67" s="89"/>
      <c r="T67" s="62"/>
      <c r="U67" s="62"/>
      <c r="V67" s="89"/>
      <c r="W67" s="89"/>
      <c r="X67" s="62"/>
      <c r="Y67" s="62"/>
      <c r="Z67" s="89"/>
      <c r="AA67" s="62"/>
      <c r="AB67" s="62"/>
      <c r="AC67" s="89"/>
      <c r="AD67" s="89"/>
      <c r="AE67" s="89"/>
      <c r="AF67" s="62"/>
      <c r="AG67" s="89"/>
      <c r="AH67" s="62"/>
      <c r="AI67" s="89"/>
      <c r="AJ67" s="89"/>
      <c r="AK67" s="62"/>
      <c r="AL67" s="62"/>
      <c r="AM67" s="62">
        <f>AM68+AM69+AM70+AM72</f>
        <v>242033</v>
      </c>
      <c r="AN67" s="62">
        <f>AN68+AN69+AN70+AN72</f>
        <v>242033</v>
      </c>
      <c r="AO67" s="62">
        <f>AO68+AO69+AO70+AO72</f>
        <v>2436</v>
      </c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</row>
    <row r="68" spans="1:65" s="12" customFormat="1" ht="53.25" customHeight="1">
      <c r="A68" s="69" t="s">
        <v>136</v>
      </c>
      <c r="B68" s="70" t="s">
        <v>126</v>
      </c>
      <c r="C68" s="70" t="s">
        <v>367</v>
      </c>
      <c r="D68" s="71" t="s">
        <v>26</v>
      </c>
      <c r="E68" s="70" t="s">
        <v>137</v>
      </c>
      <c r="F68" s="62"/>
      <c r="G68" s="62"/>
      <c r="H68" s="62"/>
      <c r="I68" s="62"/>
      <c r="J68" s="62"/>
      <c r="K68" s="88"/>
      <c r="L68" s="88"/>
      <c r="M68" s="62"/>
      <c r="N68" s="62"/>
      <c r="O68" s="62"/>
      <c r="P68" s="62"/>
      <c r="Q68" s="62"/>
      <c r="R68" s="89"/>
      <c r="S68" s="89"/>
      <c r="T68" s="62"/>
      <c r="U68" s="62"/>
      <c r="V68" s="89"/>
      <c r="W68" s="89"/>
      <c r="X68" s="62"/>
      <c r="Y68" s="62"/>
      <c r="Z68" s="89"/>
      <c r="AA68" s="62"/>
      <c r="AB68" s="62"/>
      <c r="AC68" s="89"/>
      <c r="AD68" s="89"/>
      <c r="AE68" s="89"/>
      <c r="AF68" s="62"/>
      <c r="AG68" s="89"/>
      <c r="AH68" s="62"/>
      <c r="AI68" s="89"/>
      <c r="AJ68" s="89"/>
      <c r="AK68" s="62"/>
      <c r="AL68" s="62"/>
      <c r="AM68" s="62">
        <f>AN68-AK68</f>
        <v>189371</v>
      </c>
      <c r="AN68" s="62">
        <v>189371</v>
      </c>
      <c r="AO68" s="62">
        <v>2436</v>
      </c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</row>
    <row r="69" spans="1:65" s="12" customFormat="1" ht="90" customHeight="1">
      <c r="A69" s="69" t="s">
        <v>143</v>
      </c>
      <c r="B69" s="70" t="s">
        <v>126</v>
      </c>
      <c r="C69" s="70" t="s">
        <v>367</v>
      </c>
      <c r="D69" s="71" t="s">
        <v>26</v>
      </c>
      <c r="E69" s="70" t="s">
        <v>144</v>
      </c>
      <c r="F69" s="62"/>
      <c r="G69" s="62"/>
      <c r="H69" s="62"/>
      <c r="I69" s="62"/>
      <c r="J69" s="62"/>
      <c r="K69" s="88"/>
      <c r="L69" s="88"/>
      <c r="M69" s="62"/>
      <c r="N69" s="62"/>
      <c r="O69" s="62"/>
      <c r="P69" s="62"/>
      <c r="Q69" s="62"/>
      <c r="R69" s="89"/>
      <c r="S69" s="89"/>
      <c r="T69" s="62"/>
      <c r="U69" s="62"/>
      <c r="V69" s="89"/>
      <c r="W69" s="89"/>
      <c r="X69" s="62"/>
      <c r="Y69" s="62"/>
      <c r="Z69" s="89"/>
      <c r="AA69" s="62"/>
      <c r="AB69" s="62"/>
      <c r="AC69" s="89"/>
      <c r="AD69" s="89"/>
      <c r="AE69" s="89"/>
      <c r="AF69" s="62"/>
      <c r="AG69" s="89"/>
      <c r="AH69" s="62"/>
      <c r="AI69" s="89"/>
      <c r="AJ69" s="89"/>
      <c r="AK69" s="62"/>
      <c r="AL69" s="62"/>
      <c r="AM69" s="62">
        <f>AN69-AK69</f>
        <v>39800</v>
      </c>
      <c r="AN69" s="62">
        <f>39800</f>
        <v>39800</v>
      </c>
      <c r="AO69" s="89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</row>
    <row r="70" spans="1:65" s="12" customFormat="1" ht="102.75" customHeight="1">
      <c r="A70" s="69" t="s">
        <v>269</v>
      </c>
      <c r="B70" s="70" t="s">
        <v>126</v>
      </c>
      <c r="C70" s="70" t="s">
        <v>367</v>
      </c>
      <c r="D70" s="71" t="s">
        <v>253</v>
      </c>
      <c r="E70" s="70"/>
      <c r="F70" s="62"/>
      <c r="G70" s="62"/>
      <c r="H70" s="62"/>
      <c r="I70" s="62"/>
      <c r="J70" s="62"/>
      <c r="K70" s="88"/>
      <c r="L70" s="88"/>
      <c r="M70" s="62"/>
      <c r="N70" s="62"/>
      <c r="O70" s="62"/>
      <c r="P70" s="62"/>
      <c r="Q70" s="62"/>
      <c r="R70" s="89"/>
      <c r="S70" s="89"/>
      <c r="T70" s="62"/>
      <c r="U70" s="62"/>
      <c r="V70" s="89"/>
      <c r="W70" s="89"/>
      <c r="X70" s="62"/>
      <c r="Y70" s="62"/>
      <c r="Z70" s="89"/>
      <c r="AA70" s="62"/>
      <c r="AB70" s="62"/>
      <c r="AC70" s="89"/>
      <c r="AD70" s="89"/>
      <c r="AE70" s="89"/>
      <c r="AF70" s="62"/>
      <c r="AG70" s="89"/>
      <c r="AH70" s="62"/>
      <c r="AI70" s="89"/>
      <c r="AJ70" s="89"/>
      <c r="AK70" s="62"/>
      <c r="AL70" s="62"/>
      <c r="AM70" s="62">
        <f>AM71</f>
        <v>5402</v>
      </c>
      <c r="AN70" s="62">
        <f>AN71</f>
        <v>5402</v>
      </c>
      <c r="AO70" s="62">
        <f>AO71</f>
        <v>0</v>
      </c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</row>
    <row r="71" spans="1:65" s="12" customFormat="1" ht="89.25" customHeight="1">
      <c r="A71" s="69" t="s">
        <v>249</v>
      </c>
      <c r="B71" s="70" t="s">
        <v>126</v>
      </c>
      <c r="C71" s="70" t="s">
        <v>367</v>
      </c>
      <c r="D71" s="71" t="s">
        <v>253</v>
      </c>
      <c r="E71" s="70" t="s">
        <v>142</v>
      </c>
      <c r="F71" s="62"/>
      <c r="G71" s="62"/>
      <c r="H71" s="62"/>
      <c r="I71" s="62"/>
      <c r="J71" s="62"/>
      <c r="K71" s="88"/>
      <c r="L71" s="88"/>
      <c r="M71" s="62"/>
      <c r="N71" s="62"/>
      <c r="O71" s="62"/>
      <c r="P71" s="62"/>
      <c r="Q71" s="62"/>
      <c r="R71" s="89"/>
      <c r="S71" s="89"/>
      <c r="T71" s="62"/>
      <c r="U71" s="62"/>
      <c r="V71" s="89"/>
      <c r="W71" s="89"/>
      <c r="X71" s="62"/>
      <c r="Y71" s="62"/>
      <c r="Z71" s="89"/>
      <c r="AA71" s="62"/>
      <c r="AB71" s="62"/>
      <c r="AC71" s="89"/>
      <c r="AD71" s="89"/>
      <c r="AE71" s="89"/>
      <c r="AF71" s="62"/>
      <c r="AG71" s="89"/>
      <c r="AH71" s="62"/>
      <c r="AI71" s="89"/>
      <c r="AJ71" s="89"/>
      <c r="AK71" s="62"/>
      <c r="AL71" s="62"/>
      <c r="AM71" s="62">
        <f>AN71-AK71</f>
        <v>5402</v>
      </c>
      <c r="AN71" s="62">
        <v>5402</v>
      </c>
      <c r="AO71" s="89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</row>
    <row r="72" spans="1:65" s="12" customFormat="1" ht="159.75" customHeight="1">
      <c r="A72" s="90" t="s">
        <v>332</v>
      </c>
      <c r="B72" s="70" t="s">
        <v>126</v>
      </c>
      <c r="C72" s="70" t="s">
        <v>367</v>
      </c>
      <c r="D72" s="91" t="s">
        <v>333</v>
      </c>
      <c r="E72" s="70"/>
      <c r="F72" s="62"/>
      <c r="G72" s="62"/>
      <c r="H72" s="62"/>
      <c r="I72" s="62"/>
      <c r="J72" s="62"/>
      <c r="K72" s="88"/>
      <c r="L72" s="88"/>
      <c r="M72" s="62"/>
      <c r="N72" s="62"/>
      <c r="O72" s="62"/>
      <c r="P72" s="62"/>
      <c r="Q72" s="62"/>
      <c r="R72" s="89"/>
      <c r="S72" s="89"/>
      <c r="T72" s="62"/>
      <c r="U72" s="62"/>
      <c r="V72" s="89"/>
      <c r="W72" s="89"/>
      <c r="X72" s="62"/>
      <c r="Y72" s="62"/>
      <c r="Z72" s="89"/>
      <c r="AA72" s="62"/>
      <c r="AB72" s="62"/>
      <c r="AC72" s="89"/>
      <c r="AD72" s="89"/>
      <c r="AE72" s="89"/>
      <c r="AF72" s="62"/>
      <c r="AG72" s="89"/>
      <c r="AH72" s="62"/>
      <c r="AI72" s="89"/>
      <c r="AJ72" s="89"/>
      <c r="AK72" s="62"/>
      <c r="AL72" s="62"/>
      <c r="AM72" s="62">
        <f>AM73</f>
        <v>7460</v>
      </c>
      <c r="AN72" s="62">
        <f>AN73</f>
        <v>7460</v>
      </c>
      <c r="AO72" s="62">
        <f>AO73</f>
        <v>0</v>
      </c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</row>
    <row r="73" spans="1:65" s="12" customFormat="1" ht="90.75" customHeight="1">
      <c r="A73" s="90" t="s">
        <v>249</v>
      </c>
      <c r="B73" s="70" t="s">
        <v>126</v>
      </c>
      <c r="C73" s="70" t="s">
        <v>367</v>
      </c>
      <c r="D73" s="91" t="s">
        <v>333</v>
      </c>
      <c r="E73" s="70" t="s">
        <v>142</v>
      </c>
      <c r="F73" s="62"/>
      <c r="G73" s="62"/>
      <c r="H73" s="62"/>
      <c r="I73" s="62"/>
      <c r="J73" s="62"/>
      <c r="K73" s="88"/>
      <c r="L73" s="88"/>
      <c r="M73" s="62"/>
      <c r="N73" s="62"/>
      <c r="O73" s="62"/>
      <c r="P73" s="62"/>
      <c r="Q73" s="62"/>
      <c r="R73" s="89"/>
      <c r="S73" s="89"/>
      <c r="T73" s="62"/>
      <c r="U73" s="62"/>
      <c r="V73" s="89"/>
      <c r="W73" s="89"/>
      <c r="X73" s="62"/>
      <c r="Y73" s="62"/>
      <c r="Z73" s="89"/>
      <c r="AA73" s="62"/>
      <c r="AB73" s="62"/>
      <c r="AC73" s="89"/>
      <c r="AD73" s="89"/>
      <c r="AE73" s="89"/>
      <c r="AF73" s="62"/>
      <c r="AG73" s="89"/>
      <c r="AH73" s="62"/>
      <c r="AI73" s="89"/>
      <c r="AJ73" s="89"/>
      <c r="AK73" s="62"/>
      <c r="AL73" s="62"/>
      <c r="AM73" s="62">
        <f>AN73-AK73</f>
        <v>7460</v>
      </c>
      <c r="AN73" s="62">
        <v>7460</v>
      </c>
      <c r="AO73" s="89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</row>
    <row r="74" spans="1:65" s="12" customFormat="1" ht="21" customHeight="1">
      <c r="A74" s="69" t="s">
        <v>120</v>
      </c>
      <c r="B74" s="70" t="s">
        <v>126</v>
      </c>
      <c r="C74" s="70" t="s">
        <v>367</v>
      </c>
      <c r="D74" s="71" t="s">
        <v>121</v>
      </c>
      <c r="E74" s="70"/>
      <c r="F74" s="62"/>
      <c r="G74" s="62"/>
      <c r="H74" s="62"/>
      <c r="I74" s="62"/>
      <c r="J74" s="62"/>
      <c r="K74" s="88"/>
      <c r="L74" s="88"/>
      <c r="M74" s="62"/>
      <c r="N74" s="62"/>
      <c r="O74" s="62"/>
      <c r="P74" s="62"/>
      <c r="Q74" s="62"/>
      <c r="R74" s="89"/>
      <c r="S74" s="89"/>
      <c r="T74" s="62"/>
      <c r="U74" s="62"/>
      <c r="V74" s="89"/>
      <c r="W74" s="89"/>
      <c r="X74" s="62"/>
      <c r="Y74" s="62"/>
      <c r="Z74" s="89"/>
      <c r="AA74" s="62"/>
      <c r="AB74" s="62"/>
      <c r="AC74" s="89"/>
      <c r="AD74" s="89"/>
      <c r="AE74" s="89"/>
      <c r="AF74" s="62"/>
      <c r="AG74" s="89"/>
      <c r="AH74" s="62"/>
      <c r="AI74" s="89"/>
      <c r="AJ74" s="89"/>
      <c r="AK74" s="62"/>
      <c r="AL74" s="62"/>
      <c r="AM74" s="62">
        <f>AM75+AM78</f>
        <v>11149</v>
      </c>
      <c r="AN74" s="62">
        <f>AN75+AN78</f>
        <v>11149</v>
      </c>
      <c r="AO74" s="62">
        <f>AO75+AO78</f>
        <v>0</v>
      </c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</row>
    <row r="75" spans="1:65" s="12" customFormat="1" ht="67.5" customHeight="1">
      <c r="A75" s="90" t="s">
        <v>295</v>
      </c>
      <c r="B75" s="70" t="s">
        <v>126</v>
      </c>
      <c r="C75" s="70" t="s">
        <v>367</v>
      </c>
      <c r="D75" s="71" t="s">
        <v>279</v>
      </c>
      <c r="E75" s="70"/>
      <c r="F75" s="62"/>
      <c r="G75" s="62"/>
      <c r="H75" s="62"/>
      <c r="I75" s="62"/>
      <c r="J75" s="62"/>
      <c r="K75" s="88"/>
      <c r="L75" s="88"/>
      <c r="M75" s="62"/>
      <c r="N75" s="62"/>
      <c r="O75" s="62"/>
      <c r="P75" s="62"/>
      <c r="Q75" s="62"/>
      <c r="R75" s="89"/>
      <c r="S75" s="89"/>
      <c r="T75" s="62"/>
      <c r="U75" s="62"/>
      <c r="V75" s="89"/>
      <c r="W75" s="89"/>
      <c r="X75" s="62"/>
      <c r="Y75" s="62"/>
      <c r="Z75" s="89"/>
      <c r="AA75" s="62"/>
      <c r="AB75" s="62"/>
      <c r="AC75" s="89"/>
      <c r="AD75" s="89"/>
      <c r="AE75" s="89"/>
      <c r="AF75" s="62"/>
      <c r="AG75" s="89"/>
      <c r="AH75" s="62"/>
      <c r="AI75" s="89"/>
      <c r="AJ75" s="89"/>
      <c r="AK75" s="62"/>
      <c r="AL75" s="62"/>
      <c r="AM75" s="62">
        <f aca="true" t="shared" si="22" ref="AM75:AO76">AM76</f>
        <v>7179</v>
      </c>
      <c r="AN75" s="62">
        <f t="shared" si="22"/>
        <v>7179</v>
      </c>
      <c r="AO75" s="62">
        <f t="shared" si="22"/>
        <v>0</v>
      </c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</row>
    <row r="76" spans="1:65" s="12" customFormat="1" ht="69" customHeight="1">
      <c r="A76" s="90" t="s">
        <v>296</v>
      </c>
      <c r="B76" s="70" t="s">
        <v>126</v>
      </c>
      <c r="C76" s="70" t="s">
        <v>367</v>
      </c>
      <c r="D76" s="71" t="s">
        <v>280</v>
      </c>
      <c r="E76" s="70"/>
      <c r="F76" s="62"/>
      <c r="G76" s="62"/>
      <c r="H76" s="62"/>
      <c r="I76" s="62"/>
      <c r="J76" s="62"/>
      <c r="K76" s="88"/>
      <c r="L76" s="88"/>
      <c r="M76" s="62"/>
      <c r="N76" s="62"/>
      <c r="O76" s="62"/>
      <c r="P76" s="62"/>
      <c r="Q76" s="62"/>
      <c r="R76" s="89"/>
      <c r="S76" s="89"/>
      <c r="T76" s="62"/>
      <c r="U76" s="62"/>
      <c r="V76" s="89"/>
      <c r="W76" s="89"/>
      <c r="X76" s="62"/>
      <c r="Y76" s="62"/>
      <c r="Z76" s="89"/>
      <c r="AA76" s="62"/>
      <c r="AB76" s="62"/>
      <c r="AC76" s="89"/>
      <c r="AD76" s="89"/>
      <c r="AE76" s="89"/>
      <c r="AF76" s="62"/>
      <c r="AG76" s="89"/>
      <c r="AH76" s="62"/>
      <c r="AI76" s="89"/>
      <c r="AJ76" s="89"/>
      <c r="AK76" s="62"/>
      <c r="AL76" s="62"/>
      <c r="AM76" s="62">
        <f t="shared" si="22"/>
        <v>7179</v>
      </c>
      <c r="AN76" s="62">
        <f t="shared" si="22"/>
        <v>7179</v>
      </c>
      <c r="AO76" s="62">
        <f t="shared" si="22"/>
        <v>0</v>
      </c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</row>
    <row r="77" spans="1:65" s="12" customFormat="1" ht="55.5" customHeight="1">
      <c r="A77" s="69" t="s">
        <v>136</v>
      </c>
      <c r="B77" s="70" t="s">
        <v>126</v>
      </c>
      <c r="C77" s="70" t="s">
        <v>367</v>
      </c>
      <c r="D77" s="71" t="s">
        <v>280</v>
      </c>
      <c r="E77" s="70" t="s">
        <v>137</v>
      </c>
      <c r="F77" s="62"/>
      <c r="G77" s="62"/>
      <c r="H77" s="62"/>
      <c r="I77" s="62"/>
      <c r="J77" s="62"/>
      <c r="K77" s="88"/>
      <c r="L77" s="88"/>
      <c r="M77" s="62"/>
      <c r="N77" s="62"/>
      <c r="O77" s="62"/>
      <c r="P77" s="62"/>
      <c r="Q77" s="62"/>
      <c r="R77" s="89"/>
      <c r="S77" s="89"/>
      <c r="T77" s="62"/>
      <c r="U77" s="62"/>
      <c r="V77" s="89"/>
      <c r="W77" s="89"/>
      <c r="X77" s="62"/>
      <c r="Y77" s="62"/>
      <c r="Z77" s="89"/>
      <c r="AA77" s="62"/>
      <c r="AB77" s="62"/>
      <c r="AC77" s="89"/>
      <c r="AD77" s="89"/>
      <c r="AE77" s="89"/>
      <c r="AF77" s="62"/>
      <c r="AG77" s="89"/>
      <c r="AH77" s="62"/>
      <c r="AI77" s="89"/>
      <c r="AJ77" s="89"/>
      <c r="AK77" s="62"/>
      <c r="AL77" s="62"/>
      <c r="AM77" s="62">
        <f>AN77-AK77</f>
        <v>7179</v>
      </c>
      <c r="AN77" s="62">
        <v>7179</v>
      </c>
      <c r="AO77" s="89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</row>
    <row r="78" spans="1:65" s="12" customFormat="1" ht="45" customHeight="1">
      <c r="A78" s="69" t="s">
        <v>297</v>
      </c>
      <c r="B78" s="70" t="s">
        <v>126</v>
      </c>
      <c r="C78" s="70" t="s">
        <v>367</v>
      </c>
      <c r="D78" s="71" t="s">
        <v>277</v>
      </c>
      <c r="E78" s="70"/>
      <c r="F78" s="62"/>
      <c r="G78" s="62"/>
      <c r="H78" s="62"/>
      <c r="I78" s="62"/>
      <c r="J78" s="62"/>
      <c r="K78" s="88"/>
      <c r="L78" s="88"/>
      <c r="M78" s="62"/>
      <c r="N78" s="62"/>
      <c r="O78" s="62"/>
      <c r="P78" s="62"/>
      <c r="Q78" s="62"/>
      <c r="R78" s="89"/>
      <c r="S78" s="89"/>
      <c r="T78" s="62"/>
      <c r="U78" s="62"/>
      <c r="V78" s="89"/>
      <c r="W78" s="89"/>
      <c r="X78" s="62"/>
      <c r="Y78" s="62"/>
      <c r="Z78" s="89"/>
      <c r="AA78" s="62"/>
      <c r="AB78" s="62"/>
      <c r="AC78" s="89"/>
      <c r="AD78" s="89"/>
      <c r="AE78" s="89"/>
      <c r="AF78" s="62"/>
      <c r="AG78" s="89"/>
      <c r="AH78" s="62"/>
      <c r="AI78" s="89"/>
      <c r="AJ78" s="89"/>
      <c r="AK78" s="62"/>
      <c r="AL78" s="62"/>
      <c r="AM78" s="62">
        <f aca="true" t="shared" si="23" ref="AM78:AO79">AM79</f>
        <v>3970</v>
      </c>
      <c r="AN78" s="62">
        <f t="shared" si="23"/>
        <v>3970</v>
      </c>
      <c r="AO78" s="62">
        <f t="shared" si="23"/>
        <v>0</v>
      </c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</row>
    <row r="79" spans="1:65" s="12" customFormat="1" ht="50.25" customHeight="1">
      <c r="A79" s="69" t="s">
        <v>298</v>
      </c>
      <c r="B79" s="70" t="s">
        <v>126</v>
      </c>
      <c r="C79" s="70" t="s">
        <v>367</v>
      </c>
      <c r="D79" s="71" t="s">
        <v>278</v>
      </c>
      <c r="E79" s="70"/>
      <c r="F79" s="62"/>
      <c r="G79" s="62"/>
      <c r="H79" s="62"/>
      <c r="I79" s="62"/>
      <c r="J79" s="62"/>
      <c r="K79" s="88"/>
      <c r="L79" s="88"/>
      <c r="M79" s="62"/>
      <c r="N79" s="62"/>
      <c r="O79" s="62"/>
      <c r="P79" s="62"/>
      <c r="Q79" s="62"/>
      <c r="R79" s="89"/>
      <c r="S79" s="89"/>
      <c r="T79" s="62"/>
      <c r="U79" s="62"/>
      <c r="V79" s="89"/>
      <c r="W79" s="89"/>
      <c r="X79" s="62"/>
      <c r="Y79" s="62"/>
      <c r="Z79" s="89"/>
      <c r="AA79" s="62"/>
      <c r="AB79" s="62"/>
      <c r="AC79" s="89"/>
      <c r="AD79" s="89"/>
      <c r="AE79" s="89"/>
      <c r="AF79" s="62"/>
      <c r="AG79" s="89"/>
      <c r="AH79" s="62"/>
      <c r="AI79" s="89"/>
      <c r="AJ79" s="89"/>
      <c r="AK79" s="62"/>
      <c r="AL79" s="62"/>
      <c r="AM79" s="62">
        <f t="shared" si="23"/>
        <v>3970</v>
      </c>
      <c r="AN79" s="62">
        <f t="shared" si="23"/>
        <v>3970</v>
      </c>
      <c r="AO79" s="62">
        <f t="shared" si="23"/>
        <v>0</v>
      </c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</row>
    <row r="80" spans="1:65" s="12" customFormat="1" ht="56.25" customHeight="1">
      <c r="A80" s="69" t="s">
        <v>136</v>
      </c>
      <c r="B80" s="70" t="s">
        <v>126</v>
      </c>
      <c r="C80" s="70" t="s">
        <v>367</v>
      </c>
      <c r="D80" s="71" t="s">
        <v>278</v>
      </c>
      <c r="E80" s="70" t="s">
        <v>137</v>
      </c>
      <c r="F80" s="62"/>
      <c r="G80" s="62"/>
      <c r="H80" s="62"/>
      <c r="I80" s="62"/>
      <c r="J80" s="62"/>
      <c r="K80" s="88"/>
      <c r="L80" s="88"/>
      <c r="M80" s="62"/>
      <c r="N80" s="62"/>
      <c r="O80" s="62"/>
      <c r="P80" s="62"/>
      <c r="Q80" s="62"/>
      <c r="R80" s="89"/>
      <c r="S80" s="89"/>
      <c r="T80" s="62"/>
      <c r="U80" s="62"/>
      <c r="V80" s="89"/>
      <c r="W80" s="89"/>
      <c r="X80" s="62"/>
      <c r="Y80" s="62"/>
      <c r="Z80" s="89"/>
      <c r="AA80" s="62"/>
      <c r="AB80" s="62"/>
      <c r="AC80" s="89"/>
      <c r="AD80" s="89"/>
      <c r="AE80" s="89"/>
      <c r="AF80" s="62"/>
      <c r="AG80" s="89"/>
      <c r="AH80" s="62"/>
      <c r="AI80" s="89"/>
      <c r="AJ80" s="89"/>
      <c r="AK80" s="62"/>
      <c r="AL80" s="62"/>
      <c r="AM80" s="62">
        <f>AN80-AK80</f>
        <v>3970</v>
      </c>
      <c r="AN80" s="62">
        <v>3970</v>
      </c>
      <c r="AO80" s="89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</row>
    <row r="81" spans="1:65" s="12" customFormat="1" ht="20.25" customHeight="1">
      <c r="A81" s="69"/>
      <c r="B81" s="70"/>
      <c r="C81" s="70"/>
      <c r="D81" s="71"/>
      <c r="E81" s="70"/>
      <c r="F81" s="62"/>
      <c r="G81" s="62"/>
      <c r="H81" s="62"/>
      <c r="I81" s="62"/>
      <c r="J81" s="62"/>
      <c r="K81" s="88"/>
      <c r="L81" s="88"/>
      <c r="M81" s="62"/>
      <c r="N81" s="62"/>
      <c r="O81" s="62"/>
      <c r="P81" s="62"/>
      <c r="Q81" s="62"/>
      <c r="R81" s="89"/>
      <c r="S81" s="89"/>
      <c r="T81" s="62"/>
      <c r="U81" s="62"/>
      <c r="V81" s="89"/>
      <c r="W81" s="89"/>
      <c r="X81" s="62"/>
      <c r="Y81" s="62"/>
      <c r="Z81" s="89"/>
      <c r="AA81" s="62"/>
      <c r="AB81" s="62"/>
      <c r="AC81" s="89"/>
      <c r="AD81" s="89"/>
      <c r="AE81" s="89"/>
      <c r="AF81" s="62"/>
      <c r="AG81" s="89"/>
      <c r="AH81" s="62"/>
      <c r="AI81" s="89"/>
      <c r="AJ81" s="89"/>
      <c r="AK81" s="62"/>
      <c r="AL81" s="62"/>
      <c r="AM81" s="62"/>
      <c r="AN81" s="62"/>
      <c r="AO81" s="89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</row>
    <row r="82" spans="1:65" s="12" customFormat="1" ht="17.25" customHeight="1">
      <c r="A82" s="56" t="s">
        <v>24</v>
      </c>
      <c r="B82" s="57" t="s">
        <v>126</v>
      </c>
      <c r="C82" s="57" t="s">
        <v>141</v>
      </c>
      <c r="D82" s="67"/>
      <c r="E82" s="57"/>
      <c r="F82" s="59">
        <f aca="true" t="shared" si="24" ref="F82:O82">F83+F87+F95+F85</f>
        <v>88587</v>
      </c>
      <c r="G82" s="59">
        <f t="shared" si="24"/>
        <v>114895</v>
      </c>
      <c r="H82" s="59">
        <f t="shared" si="24"/>
        <v>203482</v>
      </c>
      <c r="I82" s="59">
        <f t="shared" si="24"/>
        <v>0</v>
      </c>
      <c r="J82" s="59">
        <f t="shared" si="24"/>
        <v>131040</v>
      </c>
      <c r="K82" s="59">
        <f t="shared" si="24"/>
        <v>0</v>
      </c>
      <c r="L82" s="59">
        <f t="shared" si="24"/>
        <v>0</v>
      </c>
      <c r="M82" s="59">
        <f t="shared" si="24"/>
        <v>131040</v>
      </c>
      <c r="N82" s="59">
        <f t="shared" si="24"/>
        <v>178067</v>
      </c>
      <c r="O82" s="59">
        <f t="shared" si="24"/>
        <v>309107</v>
      </c>
      <c r="P82" s="59">
        <f aca="true" t="shared" si="25" ref="P82:Y82">P83+P87+P95+P85</f>
        <v>0</v>
      </c>
      <c r="Q82" s="59">
        <f t="shared" si="25"/>
        <v>308825</v>
      </c>
      <c r="R82" s="59">
        <f t="shared" si="25"/>
        <v>0</v>
      </c>
      <c r="S82" s="59">
        <f t="shared" si="25"/>
        <v>0</v>
      </c>
      <c r="T82" s="59">
        <f t="shared" si="25"/>
        <v>309107</v>
      </c>
      <c r="U82" s="59">
        <f t="shared" si="25"/>
        <v>308825</v>
      </c>
      <c r="V82" s="59">
        <f t="shared" si="25"/>
        <v>0</v>
      </c>
      <c r="W82" s="59">
        <f t="shared" si="25"/>
        <v>0</v>
      </c>
      <c r="X82" s="59">
        <f t="shared" si="25"/>
        <v>309107</v>
      </c>
      <c r="Y82" s="59">
        <f t="shared" si="25"/>
        <v>308825</v>
      </c>
      <c r="Z82" s="59">
        <f>Z83+Z87+Z95+Z85</f>
        <v>1500</v>
      </c>
      <c r="AA82" s="59">
        <f>AA83+AA87+AA95+AA85</f>
        <v>310607</v>
      </c>
      <c r="AB82" s="59">
        <f>AB83+AB87+AB95+AB85</f>
        <v>308825</v>
      </c>
      <c r="AC82" s="59">
        <f>AC83+AC87+AC95+AC85</f>
        <v>0</v>
      </c>
      <c r="AD82" s="59">
        <f>AD83+AD87+AD95+AD85</f>
        <v>0</v>
      </c>
      <c r="AE82" s="59"/>
      <c r="AF82" s="59">
        <f aca="true" t="shared" si="26" ref="AF82:AK82">AF83+AF87+AF95+AF85</f>
        <v>310607</v>
      </c>
      <c r="AG82" s="59">
        <f t="shared" si="26"/>
        <v>0</v>
      </c>
      <c r="AH82" s="59">
        <f t="shared" si="26"/>
        <v>308825</v>
      </c>
      <c r="AI82" s="59">
        <f t="shared" si="26"/>
        <v>0</v>
      </c>
      <c r="AJ82" s="59">
        <f t="shared" si="26"/>
        <v>0</v>
      </c>
      <c r="AK82" s="59">
        <f t="shared" si="26"/>
        <v>310607</v>
      </c>
      <c r="AL82" s="59">
        <f>AL83+AL87+AL95+AL85</f>
        <v>0</v>
      </c>
      <c r="AM82" s="59">
        <f>AM83+AM87+AM95+AM85</f>
        <v>-310607</v>
      </c>
      <c r="AN82" s="59">
        <f>AN83+AN87+AN95+AN85</f>
        <v>0</v>
      </c>
      <c r="AO82" s="59">
        <f>AO83+AO87+AO95+AO85</f>
        <v>0</v>
      </c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</row>
    <row r="83" spans="1:65" s="10" customFormat="1" ht="73.5" customHeight="1">
      <c r="A83" s="69" t="s">
        <v>132</v>
      </c>
      <c r="B83" s="70" t="s">
        <v>126</v>
      </c>
      <c r="C83" s="70" t="s">
        <v>141</v>
      </c>
      <c r="D83" s="71" t="s">
        <v>123</v>
      </c>
      <c r="E83" s="70"/>
      <c r="F83" s="62">
        <f aca="true" t="shared" si="27" ref="F83:AO83">F84</f>
        <v>21675</v>
      </c>
      <c r="G83" s="62">
        <f t="shared" si="27"/>
        <v>-20946</v>
      </c>
      <c r="H83" s="62">
        <f t="shared" si="27"/>
        <v>729</v>
      </c>
      <c r="I83" s="62">
        <f t="shared" si="27"/>
        <v>0</v>
      </c>
      <c r="J83" s="62">
        <f t="shared" si="27"/>
        <v>780</v>
      </c>
      <c r="K83" s="62">
        <f t="shared" si="27"/>
        <v>0</v>
      </c>
      <c r="L83" s="62">
        <f t="shared" si="27"/>
        <v>0</v>
      </c>
      <c r="M83" s="62">
        <f t="shared" si="27"/>
        <v>780</v>
      </c>
      <c r="N83" s="62">
        <f t="shared" si="27"/>
        <v>-55</v>
      </c>
      <c r="O83" s="62">
        <f t="shared" si="27"/>
        <v>725</v>
      </c>
      <c r="P83" s="62">
        <f t="shared" si="27"/>
        <v>0</v>
      </c>
      <c r="Q83" s="62">
        <f t="shared" si="27"/>
        <v>725</v>
      </c>
      <c r="R83" s="62">
        <f t="shared" si="27"/>
        <v>0</v>
      </c>
      <c r="S83" s="62">
        <f t="shared" si="27"/>
        <v>0</v>
      </c>
      <c r="T83" s="62">
        <f t="shared" si="27"/>
        <v>725</v>
      </c>
      <c r="U83" s="62">
        <f t="shared" si="27"/>
        <v>725</v>
      </c>
      <c r="V83" s="62">
        <f t="shared" si="27"/>
        <v>0</v>
      </c>
      <c r="W83" s="62">
        <f t="shared" si="27"/>
        <v>0</v>
      </c>
      <c r="X83" s="62">
        <f t="shared" si="27"/>
        <v>725</v>
      </c>
      <c r="Y83" s="62">
        <f t="shared" si="27"/>
        <v>725</v>
      </c>
      <c r="Z83" s="62">
        <f t="shared" si="27"/>
        <v>0</v>
      </c>
      <c r="AA83" s="62">
        <f t="shared" si="27"/>
        <v>725</v>
      </c>
      <c r="AB83" s="62">
        <f t="shared" si="27"/>
        <v>725</v>
      </c>
      <c r="AC83" s="62">
        <f t="shared" si="27"/>
        <v>0</v>
      </c>
      <c r="AD83" s="62">
        <f t="shared" si="27"/>
        <v>0</v>
      </c>
      <c r="AE83" s="62"/>
      <c r="AF83" s="62">
        <f t="shared" si="27"/>
        <v>725</v>
      </c>
      <c r="AG83" s="62">
        <f t="shared" si="27"/>
        <v>0</v>
      </c>
      <c r="AH83" s="62">
        <f t="shared" si="27"/>
        <v>725</v>
      </c>
      <c r="AI83" s="62">
        <f t="shared" si="27"/>
        <v>0</v>
      </c>
      <c r="AJ83" s="62">
        <f t="shared" si="27"/>
        <v>0</v>
      </c>
      <c r="AK83" s="62">
        <f t="shared" si="27"/>
        <v>725</v>
      </c>
      <c r="AL83" s="62">
        <f t="shared" si="27"/>
        <v>0</v>
      </c>
      <c r="AM83" s="62">
        <f t="shared" si="27"/>
        <v>-725</v>
      </c>
      <c r="AN83" s="62">
        <f t="shared" si="27"/>
        <v>0</v>
      </c>
      <c r="AO83" s="62">
        <f t="shared" si="27"/>
        <v>0</v>
      </c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</row>
    <row r="84" spans="1:65" s="14" customFormat="1" ht="41.25" customHeight="1">
      <c r="A84" s="69" t="s">
        <v>128</v>
      </c>
      <c r="B84" s="70" t="s">
        <v>126</v>
      </c>
      <c r="C84" s="70" t="s">
        <v>141</v>
      </c>
      <c r="D84" s="71" t="s">
        <v>123</v>
      </c>
      <c r="E84" s="70" t="s">
        <v>129</v>
      </c>
      <c r="F84" s="62">
        <v>21675</v>
      </c>
      <c r="G84" s="62">
        <f>H84-F84</f>
        <v>-20946</v>
      </c>
      <c r="H84" s="78">
        <v>729</v>
      </c>
      <c r="I84" s="78"/>
      <c r="J84" s="78">
        <v>780</v>
      </c>
      <c r="K84" s="79"/>
      <c r="L84" s="79"/>
      <c r="M84" s="62">
        <v>780</v>
      </c>
      <c r="N84" s="62">
        <f>O84-M84</f>
        <v>-55</v>
      </c>
      <c r="O84" s="62">
        <v>725</v>
      </c>
      <c r="P84" s="62"/>
      <c r="Q84" s="62">
        <v>725</v>
      </c>
      <c r="R84" s="84"/>
      <c r="S84" s="84"/>
      <c r="T84" s="62">
        <f>O84+R84</f>
        <v>725</v>
      </c>
      <c r="U84" s="62">
        <f>Q84+S84</f>
        <v>725</v>
      </c>
      <c r="V84" s="84"/>
      <c r="W84" s="84"/>
      <c r="X84" s="62">
        <f>T84+V84</f>
        <v>725</v>
      </c>
      <c r="Y84" s="62">
        <f>U84+W84</f>
        <v>725</v>
      </c>
      <c r="Z84" s="84"/>
      <c r="AA84" s="62">
        <f>X84+Z84</f>
        <v>725</v>
      </c>
      <c r="AB84" s="62">
        <f>Y84</f>
        <v>725</v>
      </c>
      <c r="AC84" s="84"/>
      <c r="AD84" s="84"/>
      <c r="AE84" s="84"/>
      <c r="AF84" s="62">
        <f>AA84+AC84</f>
        <v>725</v>
      </c>
      <c r="AG84" s="84"/>
      <c r="AH84" s="62">
        <f>AB84</f>
        <v>725</v>
      </c>
      <c r="AI84" s="84"/>
      <c r="AJ84" s="84"/>
      <c r="AK84" s="62">
        <f>AF84+AI84</f>
        <v>725</v>
      </c>
      <c r="AL84" s="62">
        <f>AG84</f>
        <v>0</v>
      </c>
      <c r="AM84" s="62">
        <f>AN84-AK84</f>
        <v>-725</v>
      </c>
      <c r="AN84" s="63"/>
      <c r="AO84" s="84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</row>
    <row r="85" spans="1:65" s="16" customFormat="1" ht="56.25" customHeight="1">
      <c r="A85" s="69" t="s">
        <v>221</v>
      </c>
      <c r="B85" s="70" t="s">
        <v>126</v>
      </c>
      <c r="C85" s="70" t="s">
        <v>141</v>
      </c>
      <c r="D85" s="71" t="s">
        <v>222</v>
      </c>
      <c r="E85" s="70"/>
      <c r="F85" s="62">
        <f aca="true" t="shared" si="28" ref="F85:AO85">F86</f>
        <v>0</v>
      </c>
      <c r="G85" s="62">
        <f t="shared" si="28"/>
        <v>1896</v>
      </c>
      <c r="H85" s="62">
        <f t="shared" si="28"/>
        <v>1896</v>
      </c>
      <c r="I85" s="62">
        <f t="shared" si="28"/>
        <v>0</v>
      </c>
      <c r="J85" s="62">
        <f t="shared" si="28"/>
        <v>2035</v>
      </c>
      <c r="K85" s="62">
        <f t="shared" si="28"/>
        <v>0</v>
      </c>
      <c r="L85" s="62">
        <f t="shared" si="28"/>
        <v>0</v>
      </c>
      <c r="M85" s="62">
        <f t="shared" si="28"/>
        <v>2035</v>
      </c>
      <c r="N85" s="62">
        <f t="shared" si="28"/>
        <v>-320</v>
      </c>
      <c r="O85" s="62">
        <f t="shared" si="28"/>
        <v>1715</v>
      </c>
      <c r="P85" s="62">
        <f t="shared" si="28"/>
        <v>0</v>
      </c>
      <c r="Q85" s="62">
        <f t="shared" si="28"/>
        <v>1715</v>
      </c>
      <c r="R85" s="62">
        <f t="shared" si="28"/>
        <v>0</v>
      </c>
      <c r="S85" s="62">
        <f t="shared" si="28"/>
        <v>0</v>
      </c>
      <c r="T85" s="62">
        <f t="shared" si="28"/>
        <v>1715</v>
      </c>
      <c r="U85" s="62">
        <f t="shared" si="28"/>
        <v>1715</v>
      </c>
      <c r="V85" s="62">
        <f t="shared" si="28"/>
        <v>0</v>
      </c>
      <c r="W85" s="62">
        <f t="shared" si="28"/>
        <v>0</v>
      </c>
      <c r="X85" s="62">
        <f t="shared" si="28"/>
        <v>1715</v>
      </c>
      <c r="Y85" s="62">
        <f t="shared" si="28"/>
        <v>1715</v>
      </c>
      <c r="Z85" s="62">
        <f t="shared" si="28"/>
        <v>1500</v>
      </c>
      <c r="AA85" s="62">
        <f t="shared" si="28"/>
        <v>3215</v>
      </c>
      <c r="AB85" s="62">
        <f t="shared" si="28"/>
        <v>1715</v>
      </c>
      <c r="AC85" s="62">
        <f t="shared" si="28"/>
        <v>0</v>
      </c>
      <c r="AD85" s="62">
        <f t="shared" si="28"/>
        <v>0</v>
      </c>
      <c r="AE85" s="62"/>
      <c r="AF85" s="62">
        <f t="shared" si="28"/>
        <v>3215</v>
      </c>
      <c r="AG85" s="62">
        <f t="shared" si="28"/>
        <v>0</v>
      </c>
      <c r="AH85" s="62">
        <f t="shared" si="28"/>
        <v>1715</v>
      </c>
      <c r="AI85" s="62">
        <f t="shared" si="28"/>
        <v>0</v>
      </c>
      <c r="AJ85" s="62">
        <f t="shared" si="28"/>
        <v>0</v>
      </c>
      <c r="AK85" s="62">
        <f t="shared" si="28"/>
        <v>3215</v>
      </c>
      <c r="AL85" s="62">
        <f t="shared" si="28"/>
        <v>0</v>
      </c>
      <c r="AM85" s="62">
        <f t="shared" si="28"/>
        <v>-3215</v>
      </c>
      <c r="AN85" s="62">
        <f t="shared" si="28"/>
        <v>0</v>
      </c>
      <c r="AO85" s="62">
        <f t="shared" si="28"/>
        <v>0</v>
      </c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</row>
    <row r="86" spans="1:65" s="16" customFormat="1" ht="22.5" customHeight="1">
      <c r="A86" s="69" t="s">
        <v>223</v>
      </c>
      <c r="B86" s="70" t="s">
        <v>126</v>
      </c>
      <c r="C86" s="70" t="s">
        <v>141</v>
      </c>
      <c r="D86" s="71" t="s">
        <v>222</v>
      </c>
      <c r="E86" s="70" t="s">
        <v>224</v>
      </c>
      <c r="F86" s="62"/>
      <c r="G86" s="62">
        <f>H86-F86</f>
        <v>1896</v>
      </c>
      <c r="H86" s="78">
        <v>1896</v>
      </c>
      <c r="I86" s="78"/>
      <c r="J86" s="78">
        <v>2035</v>
      </c>
      <c r="K86" s="78"/>
      <c r="L86" s="78"/>
      <c r="M86" s="62">
        <v>2035</v>
      </c>
      <c r="N86" s="62">
        <f>O86-M86</f>
        <v>-320</v>
      </c>
      <c r="O86" s="62">
        <v>1715</v>
      </c>
      <c r="P86" s="62"/>
      <c r="Q86" s="62">
        <v>1715</v>
      </c>
      <c r="R86" s="64"/>
      <c r="S86" s="64"/>
      <c r="T86" s="62">
        <f>O86+R86</f>
        <v>1715</v>
      </c>
      <c r="U86" s="62">
        <f>Q86+S86</f>
        <v>1715</v>
      </c>
      <c r="V86" s="64"/>
      <c r="W86" s="64"/>
      <c r="X86" s="62">
        <f>T86+V86</f>
        <v>1715</v>
      </c>
      <c r="Y86" s="62">
        <f>U86+W86</f>
        <v>1715</v>
      </c>
      <c r="Z86" s="62">
        <v>1500</v>
      </c>
      <c r="AA86" s="62">
        <f>X86+Z86</f>
        <v>3215</v>
      </c>
      <c r="AB86" s="62">
        <f>Y86</f>
        <v>1715</v>
      </c>
      <c r="AC86" s="62"/>
      <c r="AD86" s="62"/>
      <c r="AE86" s="62"/>
      <c r="AF86" s="62">
        <f>AA86+AC86</f>
        <v>3215</v>
      </c>
      <c r="AG86" s="62"/>
      <c r="AH86" s="62">
        <f>AB86</f>
        <v>1715</v>
      </c>
      <c r="AI86" s="64"/>
      <c r="AJ86" s="64"/>
      <c r="AK86" s="62">
        <f>AF86+AI86</f>
        <v>3215</v>
      </c>
      <c r="AL86" s="62">
        <f>AG86</f>
        <v>0</v>
      </c>
      <c r="AM86" s="62">
        <f>AN86-AK86</f>
        <v>-3215</v>
      </c>
      <c r="AN86" s="62"/>
      <c r="AO86" s="64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</row>
    <row r="87" spans="1:65" s="10" customFormat="1" ht="44.25" customHeight="1">
      <c r="A87" s="69" t="s">
        <v>25</v>
      </c>
      <c r="B87" s="70" t="s">
        <v>126</v>
      </c>
      <c r="C87" s="70" t="s">
        <v>141</v>
      </c>
      <c r="D87" s="71" t="s">
        <v>26</v>
      </c>
      <c r="E87" s="70"/>
      <c r="F87" s="62">
        <f>F88+F93</f>
        <v>59454</v>
      </c>
      <c r="G87" s="62">
        <f aca="true" t="shared" si="29" ref="G87:L87">G88+G93+G94</f>
        <v>117306</v>
      </c>
      <c r="H87" s="62">
        <f t="shared" si="29"/>
        <v>176760</v>
      </c>
      <c r="I87" s="62">
        <f t="shared" si="29"/>
        <v>0</v>
      </c>
      <c r="J87" s="62">
        <f t="shared" si="29"/>
        <v>105804</v>
      </c>
      <c r="K87" s="62">
        <f t="shared" si="29"/>
        <v>0</v>
      </c>
      <c r="L87" s="62">
        <f t="shared" si="29"/>
        <v>0</v>
      </c>
      <c r="M87" s="62">
        <f aca="true" t="shared" si="30" ref="M87:Z87">M88+M89+M93+M94</f>
        <v>105804</v>
      </c>
      <c r="N87" s="62">
        <f t="shared" si="30"/>
        <v>193674</v>
      </c>
      <c r="O87" s="62">
        <f t="shared" si="30"/>
        <v>299478</v>
      </c>
      <c r="P87" s="62">
        <f t="shared" si="30"/>
        <v>0</v>
      </c>
      <c r="Q87" s="62">
        <f t="shared" si="30"/>
        <v>299206</v>
      </c>
      <c r="R87" s="62">
        <f t="shared" si="30"/>
        <v>0</v>
      </c>
      <c r="S87" s="62">
        <f t="shared" si="30"/>
        <v>0</v>
      </c>
      <c r="T87" s="62">
        <f t="shared" si="30"/>
        <v>299478</v>
      </c>
      <c r="U87" s="62">
        <f t="shared" si="30"/>
        <v>299206</v>
      </c>
      <c r="V87" s="62">
        <f t="shared" si="30"/>
        <v>0</v>
      </c>
      <c r="W87" s="62">
        <f t="shared" si="30"/>
        <v>0</v>
      </c>
      <c r="X87" s="62">
        <f t="shared" si="30"/>
        <v>299478</v>
      </c>
      <c r="Y87" s="62">
        <f t="shared" si="30"/>
        <v>299206</v>
      </c>
      <c r="Z87" s="62">
        <f t="shared" si="30"/>
        <v>0</v>
      </c>
      <c r="AA87" s="62">
        <f>AA88+AA89+AA93+AA94</f>
        <v>299478</v>
      </c>
      <c r="AB87" s="62">
        <f>AB88+AB89+AB93+AB94</f>
        <v>299206</v>
      </c>
      <c r="AC87" s="62">
        <f>AC88+AC89+AC93+AC94</f>
        <v>0</v>
      </c>
      <c r="AD87" s="62">
        <f>AD88+AD89+AD93+AD94</f>
        <v>0</v>
      </c>
      <c r="AE87" s="62"/>
      <c r="AF87" s="62">
        <f aca="true" t="shared" si="31" ref="AF87:AL87">AF88+AF89+AF93+AF94</f>
        <v>299478</v>
      </c>
      <c r="AG87" s="62">
        <f t="shared" si="31"/>
        <v>0</v>
      </c>
      <c r="AH87" s="62">
        <f t="shared" si="31"/>
        <v>299206</v>
      </c>
      <c r="AI87" s="62">
        <f t="shared" si="31"/>
        <v>0</v>
      </c>
      <c r="AJ87" s="62">
        <f t="shared" si="31"/>
        <v>0</v>
      </c>
      <c r="AK87" s="62">
        <f t="shared" si="31"/>
        <v>299478</v>
      </c>
      <c r="AL87" s="62">
        <f t="shared" si="31"/>
        <v>0</v>
      </c>
      <c r="AM87" s="62">
        <f>AM88+AM89+AM93+AM94+AM91</f>
        <v>-299478</v>
      </c>
      <c r="AN87" s="62">
        <f>AN88+AN89+AN93+AN94+AN91</f>
        <v>0</v>
      </c>
      <c r="AO87" s="62">
        <f>AO88+AO89+AO93+AO94+AO91</f>
        <v>0</v>
      </c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</row>
    <row r="88" spans="1:65" s="18" customFormat="1" ht="59.25" customHeight="1">
      <c r="A88" s="69" t="s">
        <v>136</v>
      </c>
      <c r="B88" s="70" t="s">
        <v>126</v>
      </c>
      <c r="C88" s="70" t="s">
        <v>141</v>
      </c>
      <c r="D88" s="71" t="s">
        <v>26</v>
      </c>
      <c r="E88" s="70" t="s">
        <v>137</v>
      </c>
      <c r="F88" s="62">
        <v>35454</v>
      </c>
      <c r="G88" s="62">
        <f>H88-F88</f>
        <v>24871</v>
      </c>
      <c r="H88" s="62">
        <f>10338+214+1202+30641+415+17515</f>
        <v>60325</v>
      </c>
      <c r="I88" s="62"/>
      <c r="J88" s="62">
        <f>11072+230+1287+31092+445+18960</f>
        <v>63086</v>
      </c>
      <c r="K88" s="75"/>
      <c r="L88" s="75"/>
      <c r="M88" s="62">
        <v>63086</v>
      </c>
      <c r="N88" s="62">
        <f>O88-M88</f>
        <v>200502</v>
      </c>
      <c r="O88" s="62">
        <f>353+10916+250+5766+246303</f>
        <v>263588</v>
      </c>
      <c r="P88" s="62"/>
      <c r="Q88" s="62">
        <f>353+10916+250+5766+246303</f>
        <v>263588</v>
      </c>
      <c r="R88" s="75"/>
      <c r="S88" s="75"/>
      <c r="T88" s="62">
        <f>O88+R88</f>
        <v>263588</v>
      </c>
      <c r="U88" s="62">
        <f>Q88+S88</f>
        <v>263588</v>
      </c>
      <c r="V88" s="75"/>
      <c r="W88" s="75"/>
      <c r="X88" s="62">
        <f>T88+V88</f>
        <v>263588</v>
      </c>
      <c r="Y88" s="62">
        <f>U88+W88</f>
        <v>263588</v>
      </c>
      <c r="Z88" s="75"/>
      <c r="AA88" s="62">
        <f>X88+Z88</f>
        <v>263588</v>
      </c>
      <c r="AB88" s="62">
        <f>Y88</f>
        <v>263588</v>
      </c>
      <c r="AC88" s="75"/>
      <c r="AD88" s="75"/>
      <c r="AE88" s="75"/>
      <c r="AF88" s="62">
        <f>AA88+AC88</f>
        <v>263588</v>
      </c>
      <c r="AG88" s="75"/>
      <c r="AH88" s="62">
        <f>AB88</f>
        <v>263588</v>
      </c>
      <c r="AI88" s="75"/>
      <c r="AJ88" s="75"/>
      <c r="AK88" s="62">
        <f>AF88+AI88</f>
        <v>263588</v>
      </c>
      <c r="AL88" s="62">
        <f>AG88</f>
        <v>0</v>
      </c>
      <c r="AM88" s="62">
        <f>AN88-AK88</f>
        <v>-263588</v>
      </c>
      <c r="AN88" s="62"/>
      <c r="AO88" s="62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</row>
    <row r="89" spans="1:65" s="18" customFormat="1" ht="111" customHeight="1">
      <c r="A89" s="69" t="s">
        <v>269</v>
      </c>
      <c r="B89" s="70" t="s">
        <v>126</v>
      </c>
      <c r="C89" s="70" t="s">
        <v>141</v>
      </c>
      <c r="D89" s="71" t="s">
        <v>253</v>
      </c>
      <c r="E89" s="70"/>
      <c r="F89" s="62"/>
      <c r="G89" s="62"/>
      <c r="H89" s="62"/>
      <c r="I89" s="62"/>
      <c r="J89" s="62"/>
      <c r="K89" s="75"/>
      <c r="L89" s="75"/>
      <c r="M89" s="62">
        <f aca="true" t="shared" si="32" ref="M89:AO89">M90</f>
        <v>0</v>
      </c>
      <c r="N89" s="62">
        <f t="shared" si="32"/>
        <v>2200</v>
      </c>
      <c r="O89" s="62">
        <f t="shared" si="32"/>
        <v>2200</v>
      </c>
      <c r="P89" s="62">
        <f t="shared" si="32"/>
        <v>0</v>
      </c>
      <c r="Q89" s="62">
        <f t="shared" si="32"/>
        <v>2380</v>
      </c>
      <c r="R89" s="62">
        <f t="shared" si="32"/>
        <v>0</v>
      </c>
      <c r="S89" s="62">
        <f t="shared" si="32"/>
        <v>0</v>
      </c>
      <c r="T89" s="62">
        <f t="shared" si="32"/>
        <v>2200</v>
      </c>
      <c r="U89" s="62">
        <f t="shared" si="32"/>
        <v>2380</v>
      </c>
      <c r="V89" s="62">
        <f t="shared" si="32"/>
        <v>0</v>
      </c>
      <c r="W89" s="62">
        <f t="shared" si="32"/>
        <v>0</v>
      </c>
      <c r="X89" s="62">
        <f t="shared" si="32"/>
        <v>2200</v>
      </c>
      <c r="Y89" s="62">
        <f t="shared" si="32"/>
        <v>2380</v>
      </c>
      <c r="Z89" s="62">
        <f t="shared" si="32"/>
        <v>0</v>
      </c>
      <c r="AA89" s="62">
        <f t="shared" si="32"/>
        <v>2200</v>
      </c>
      <c r="AB89" s="62">
        <f t="shared" si="32"/>
        <v>2380</v>
      </c>
      <c r="AC89" s="62">
        <f t="shared" si="32"/>
        <v>0</v>
      </c>
      <c r="AD89" s="62">
        <f t="shared" si="32"/>
        <v>0</v>
      </c>
      <c r="AE89" s="62"/>
      <c r="AF89" s="62">
        <f t="shared" si="32"/>
        <v>2200</v>
      </c>
      <c r="AG89" s="62">
        <f t="shared" si="32"/>
        <v>0</v>
      </c>
      <c r="AH89" s="62">
        <f t="shared" si="32"/>
        <v>2380</v>
      </c>
      <c r="AI89" s="62">
        <f t="shared" si="32"/>
        <v>0</v>
      </c>
      <c r="AJ89" s="62">
        <f t="shared" si="32"/>
        <v>0</v>
      </c>
      <c r="AK89" s="62">
        <f t="shared" si="32"/>
        <v>2200</v>
      </c>
      <c r="AL89" s="62">
        <f t="shared" si="32"/>
        <v>0</v>
      </c>
      <c r="AM89" s="62">
        <f t="shared" si="32"/>
        <v>-2200</v>
      </c>
      <c r="AN89" s="62">
        <f t="shared" si="32"/>
        <v>0</v>
      </c>
      <c r="AO89" s="62">
        <f t="shared" si="32"/>
        <v>0</v>
      </c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</row>
    <row r="90" spans="1:65" s="18" customFormat="1" ht="94.5" customHeight="1">
      <c r="A90" s="69" t="s">
        <v>249</v>
      </c>
      <c r="B90" s="70" t="s">
        <v>126</v>
      </c>
      <c r="C90" s="70" t="s">
        <v>141</v>
      </c>
      <c r="D90" s="71" t="s">
        <v>253</v>
      </c>
      <c r="E90" s="70" t="s">
        <v>142</v>
      </c>
      <c r="F90" s="62"/>
      <c r="G90" s="62"/>
      <c r="H90" s="62"/>
      <c r="I90" s="62"/>
      <c r="J90" s="62"/>
      <c r="K90" s="75"/>
      <c r="L90" s="75"/>
      <c r="M90" s="62"/>
      <c r="N90" s="62">
        <f>O90-M90</f>
        <v>2200</v>
      </c>
      <c r="O90" s="62">
        <v>2200</v>
      </c>
      <c r="P90" s="62"/>
      <c r="Q90" s="62">
        <v>2380</v>
      </c>
      <c r="R90" s="75"/>
      <c r="S90" s="75"/>
      <c r="T90" s="62">
        <f>O90+R90</f>
        <v>2200</v>
      </c>
      <c r="U90" s="62">
        <f>Q90+S90</f>
        <v>2380</v>
      </c>
      <c r="V90" s="75"/>
      <c r="W90" s="75"/>
      <c r="X90" s="62">
        <f>T90+V90</f>
        <v>2200</v>
      </c>
      <c r="Y90" s="62">
        <f>U90+W90</f>
        <v>2380</v>
      </c>
      <c r="Z90" s="75"/>
      <c r="AA90" s="62">
        <f>X90+Z90</f>
        <v>2200</v>
      </c>
      <c r="AB90" s="62">
        <f>Y90</f>
        <v>2380</v>
      </c>
      <c r="AC90" s="75"/>
      <c r="AD90" s="75"/>
      <c r="AE90" s="75"/>
      <c r="AF90" s="62">
        <f>AA90+AC90</f>
        <v>2200</v>
      </c>
      <c r="AG90" s="75"/>
      <c r="AH90" s="62">
        <f>AB90</f>
        <v>2380</v>
      </c>
      <c r="AI90" s="75"/>
      <c r="AJ90" s="75"/>
      <c r="AK90" s="62">
        <f>AF90+AI90</f>
        <v>2200</v>
      </c>
      <c r="AL90" s="62">
        <f>AG90</f>
        <v>0</v>
      </c>
      <c r="AM90" s="62">
        <f>AN90-AK90</f>
        <v>-2200</v>
      </c>
      <c r="AN90" s="62"/>
      <c r="AO90" s="75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</row>
    <row r="91" spans="1:65" s="18" customFormat="1" ht="156.75" customHeight="1" hidden="1">
      <c r="A91" s="90" t="s">
        <v>332</v>
      </c>
      <c r="B91" s="70" t="s">
        <v>126</v>
      </c>
      <c r="C91" s="70" t="s">
        <v>141</v>
      </c>
      <c r="D91" s="91" t="s">
        <v>333</v>
      </c>
      <c r="E91" s="70"/>
      <c r="F91" s="62"/>
      <c r="G91" s="62"/>
      <c r="H91" s="62"/>
      <c r="I91" s="62"/>
      <c r="J91" s="62"/>
      <c r="K91" s="75"/>
      <c r="L91" s="75"/>
      <c r="M91" s="62"/>
      <c r="N91" s="62"/>
      <c r="O91" s="62"/>
      <c r="P91" s="62"/>
      <c r="Q91" s="62"/>
      <c r="R91" s="75"/>
      <c r="S91" s="75"/>
      <c r="T91" s="62"/>
      <c r="U91" s="62"/>
      <c r="V91" s="75"/>
      <c r="W91" s="75"/>
      <c r="X91" s="62"/>
      <c r="Y91" s="62"/>
      <c r="Z91" s="75"/>
      <c r="AA91" s="62"/>
      <c r="AB91" s="62"/>
      <c r="AC91" s="75"/>
      <c r="AD91" s="75"/>
      <c r="AE91" s="75"/>
      <c r="AF91" s="62"/>
      <c r="AG91" s="75"/>
      <c r="AH91" s="62"/>
      <c r="AI91" s="75"/>
      <c r="AJ91" s="75"/>
      <c r="AK91" s="62"/>
      <c r="AL91" s="62"/>
      <c r="AM91" s="62">
        <f>AM92</f>
        <v>0</v>
      </c>
      <c r="AN91" s="62">
        <f>AN92</f>
        <v>0</v>
      </c>
      <c r="AO91" s="62">
        <f>AO92</f>
        <v>0</v>
      </c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</row>
    <row r="92" spans="1:65" s="18" customFormat="1" ht="84.75" customHeight="1" hidden="1">
      <c r="A92" s="90" t="s">
        <v>249</v>
      </c>
      <c r="B92" s="70" t="s">
        <v>126</v>
      </c>
      <c r="C92" s="70" t="s">
        <v>141</v>
      </c>
      <c r="D92" s="91" t="s">
        <v>333</v>
      </c>
      <c r="E92" s="70" t="s">
        <v>142</v>
      </c>
      <c r="F92" s="62"/>
      <c r="G92" s="62"/>
      <c r="H92" s="62"/>
      <c r="I92" s="62"/>
      <c r="J92" s="62"/>
      <c r="K92" s="75"/>
      <c r="L92" s="75"/>
      <c r="M92" s="62"/>
      <c r="N92" s="62"/>
      <c r="O92" s="62"/>
      <c r="P92" s="62"/>
      <c r="Q92" s="62"/>
      <c r="R92" s="75"/>
      <c r="S92" s="75"/>
      <c r="T92" s="62"/>
      <c r="U92" s="62"/>
      <c r="V92" s="75"/>
      <c r="W92" s="75"/>
      <c r="X92" s="62"/>
      <c r="Y92" s="62"/>
      <c r="Z92" s="75"/>
      <c r="AA92" s="62"/>
      <c r="AB92" s="62"/>
      <c r="AC92" s="75"/>
      <c r="AD92" s="75"/>
      <c r="AE92" s="75"/>
      <c r="AF92" s="62"/>
      <c r="AG92" s="75"/>
      <c r="AH92" s="62"/>
      <c r="AI92" s="75"/>
      <c r="AJ92" s="75"/>
      <c r="AK92" s="62"/>
      <c r="AL92" s="62"/>
      <c r="AM92" s="62">
        <f>AN92-AK92</f>
        <v>0</v>
      </c>
      <c r="AN92" s="62"/>
      <c r="AO92" s="75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</row>
    <row r="93" spans="1:65" s="18" customFormat="1" ht="87.75" customHeight="1">
      <c r="A93" s="69" t="s">
        <v>143</v>
      </c>
      <c r="B93" s="70" t="s">
        <v>126</v>
      </c>
      <c r="C93" s="70" t="s">
        <v>141</v>
      </c>
      <c r="D93" s="71" t="s">
        <v>26</v>
      </c>
      <c r="E93" s="70" t="s">
        <v>144</v>
      </c>
      <c r="F93" s="62">
        <v>24000</v>
      </c>
      <c r="G93" s="62">
        <f>H93-F93</f>
        <v>30000</v>
      </c>
      <c r="H93" s="62">
        <v>54000</v>
      </c>
      <c r="I93" s="62"/>
      <c r="J93" s="62">
        <v>24000</v>
      </c>
      <c r="K93" s="75"/>
      <c r="L93" s="75"/>
      <c r="M93" s="62">
        <v>24000</v>
      </c>
      <c r="N93" s="62">
        <f>O93-M93</f>
        <v>9690</v>
      </c>
      <c r="O93" s="62">
        <f>24000+9690</f>
        <v>33690</v>
      </c>
      <c r="P93" s="62"/>
      <c r="Q93" s="62">
        <f>23548+9690</f>
        <v>33238</v>
      </c>
      <c r="R93" s="75"/>
      <c r="S93" s="75"/>
      <c r="T93" s="62">
        <f>O93+R93</f>
        <v>33690</v>
      </c>
      <c r="U93" s="62">
        <f>Q93+S93</f>
        <v>33238</v>
      </c>
      <c r="V93" s="75"/>
      <c r="W93" s="75"/>
      <c r="X93" s="62">
        <f>T93+V93</f>
        <v>33690</v>
      </c>
      <c r="Y93" s="62">
        <f>U93+W93</f>
        <v>33238</v>
      </c>
      <c r="Z93" s="75"/>
      <c r="AA93" s="62">
        <f>X93+Z93</f>
        <v>33690</v>
      </c>
      <c r="AB93" s="62">
        <f>Y93</f>
        <v>33238</v>
      </c>
      <c r="AC93" s="75"/>
      <c r="AD93" s="75"/>
      <c r="AE93" s="75"/>
      <c r="AF93" s="62">
        <f>AA93+AC93</f>
        <v>33690</v>
      </c>
      <c r="AG93" s="75"/>
      <c r="AH93" s="62">
        <f>AB93</f>
        <v>33238</v>
      </c>
      <c r="AI93" s="75"/>
      <c r="AJ93" s="75"/>
      <c r="AK93" s="62">
        <f>AF93+AI93</f>
        <v>33690</v>
      </c>
      <c r="AL93" s="62">
        <f>AG93</f>
        <v>0</v>
      </c>
      <c r="AM93" s="62">
        <f>AN93-AK93</f>
        <v>-33690</v>
      </c>
      <c r="AN93" s="62"/>
      <c r="AO93" s="75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</row>
    <row r="94" spans="1:65" s="18" customFormat="1" ht="18" customHeight="1" hidden="1">
      <c r="A94" s="69" t="s">
        <v>223</v>
      </c>
      <c r="B94" s="70" t="s">
        <v>126</v>
      </c>
      <c r="C94" s="70" t="s">
        <v>141</v>
      </c>
      <c r="D94" s="71" t="s">
        <v>26</v>
      </c>
      <c r="E94" s="70" t="s">
        <v>224</v>
      </c>
      <c r="F94" s="62"/>
      <c r="G94" s="62">
        <f>H94-F94</f>
        <v>62435</v>
      </c>
      <c r="H94" s="62">
        <v>62435</v>
      </c>
      <c r="I94" s="62"/>
      <c r="J94" s="62">
        <v>18718</v>
      </c>
      <c r="K94" s="75"/>
      <c r="L94" s="75"/>
      <c r="M94" s="62">
        <v>18718</v>
      </c>
      <c r="N94" s="62">
        <f>O94-M94</f>
        <v>-18718</v>
      </c>
      <c r="O94" s="62"/>
      <c r="P94" s="62"/>
      <c r="Q94" s="62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7"/>
      <c r="AL94" s="77"/>
      <c r="AM94" s="75"/>
      <c r="AN94" s="75"/>
      <c r="AO94" s="75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</row>
    <row r="95" spans="1:65" s="18" customFormat="1" ht="19.5" customHeight="1">
      <c r="A95" s="69" t="s">
        <v>120</v>
      </c>
      <c r="B95" s="70" t="s">
        <v>126</v>
      </c>
      <c r="C95" s="70" t="s">
        <v>141</v>
      </c>
      <c r="D95" s="71" t="s">
        <v>121</v>
      </c>
      <c r="E95" s="70"/>
      <c r="F95" s="62">
        <f aca="true" t="shared" si="33" ref="F95:M95">F96</f>
        <v>7458</v>
      </c>
      <c r="G95" s="62">
        <f t="shared" si="33"/>
        <v>16639</v>
      </c>
      <c r="H95" s="62">
        <f t="shared" si="33"/>
        <v>24097</v>
      </c>
      <c r="I95" s="62">
        <f t="shared" si="33"/>
        <v>0</v>
      </c>
      <c r="J95" s="62">
        <f t="shared" si="33"/>
        <v>22421</v>
      </c>
      <c r="K95" s="62">
        <f t="shared" si="33"/>
        <v>0</v>
      </c>
      <c r="L95" s="62">
        <f t="shared" si="33"/>
        <v>0</v>
      </c>
      <c r="M95" s="62">
        <f t="shared" si="33"/>
        <v>22421</v>
      </c>
      <c r="N95" s="62">
        <f aca="true" t="shared" si="34" ref="N95:U95">N96+N97+N100</f>
        <v>-15232</v>
      </c>
      <c r="O95" s="62">
        <f t="shared" si="34"/>
        <v>7189</v>
      </c>
      <c r="P95" s="62">
        <f t="shared" si="34"/>
        <v>0</v>
      </c>
      <c r="Q95" s="62">
        <f t="shared" si="34"/>
        <v>7179</v>
      </c>
      <c r="R95" s="62">
        <f t="shared" si="34"/>
        <v>0</v>
      </c>
      <c r="S95" s="62">
        <f t="shared" si="34"/>
        <v>0</v>
      </c>
      <c r="T95" s="62">
        <f t="shared" si="34"/>
        <v>7189</v>
      </c>
      <c r="U95" s="62">
        <f t="shared" si="34"/>
        <v>7179</v>
      </c>
      <c r="V95" s="62">
        <f aca="true" t="shared" si="35" ref="V95:AB95">V96+V97+V100</f>
        <v>0</v>
      </c>
      <c r="W95" s="62">
        <f t="shared" si="35"/>
        <v>0</v>
      </c>
      <c r="X95" s="62">
        <f t="shared" si="35"/>
        <v>7189</v>
      </c>
      <c r="Y95" s="62">
        <f t="shared" si="35"/>
        <v>7179</v>
      </c>
      <c r="Z95" s="62">
        <f t="shared" si="35"/>
        <v>0</v>
      </c>
      <c r="AA95" s="62">
        <f t="shared" si="35"/>
        <v>7189</v>
      </c>
      <c r="AB95" s="62">
        <f t="shared" si="35"/>
        <v>7179</v>
      </c>
      <c r="AC95" s="62">
        <f>AC96+AC97+AC100</f>
        <v>0</v>
      </c>
      <c r="AD95" s="62">
        <f>AD96+AD97+AD100</f>
        <v>0</v>
      </c>
      <c r="AE95" s="62"/>
      <c r="AF95" s="62">
        <f aca="true" t="shared" si="36" ref="AF95:AO95">AF96+AF97+AF100</f>
        <v>7189</v>
      </c>
      <c r="AG95" s="62">
        <f t="shared" si="36"/>
        <v>0</v>
      </c>
      <c r="AH95" s="62">
        <f t="shared" si="36"/>
        <v>7179</v>
      </c>
      <c r="AI95" s="62">
        <f t="shared" si="36"/>
        <v>0</v>
      </c>
      <c r="AJ95" s="62">
        <f t="shared" si="36"/>
        <v>0</v>
      </c>
      <c r="AK95" s="62">
        <f t="shared" si="36"/>
        <v>7189</v>
      </c>
      <c r="AL95" s="62">
        <f t="shared" si="36"/>
        <v>0</v>
      </c>
      <c r="AM95" s="62">
        <f t="shared" si="36"/>
        <v>-7189</v>
      </c>
      <c r="AN95" s="62">
        <f t="shared" si="36"/>
        <v>0</v>
      </c>
      <c r="AO95" s="62">
        <f t="shared" si="36"/>
        <v>0</v>
      </c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</row>
    <row r="96" spans="1:65" s="18" customFormat="1" ht="54.75" customHeight="1" hidden="1">
      <c r="A96" s="69" t="s">
        <v>136</v>
      </c>
      <c r="B96" s="70" t="s">
        <v>126</v>
      </c>
      <c r="C96" s="70" t="s">
        <v>141</v>
      </c>
      <c r="D96" s="71" t="s">
        <v>121</v>
      </c>
      <c r="E96" s="70" t="s">
        <v>137</v>
      </c>
      <c r="F96" s="62">
        <v>7458</v>
      </c>
      <c r="G96" s="62">
        <f>H96-F96</f>
        <v>16639</v>
      </c>
      <c r="H96" s="62">
        <f>4179+19918</f>
        <v>24097</v>
      </c>
      <c r="I96" s="62"/>
      <c r="J96" s="62">
        <f>4179+18242</f>
        <v>22421</v>
      </c>
      <c r="K96" s="75"/>
      <c r="L96" s="75"/>
      <c r="M96" s="62">
        <v>22421</v>
      </c>
      <c r="N96" s="62">
        <f>O96-M96</f>
        <v>-22421</v>
      </c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75"/>
      <c r="AJ96" s="75"/>
      <c r="AK96" s="77"/>
      <c r="AL96" s="77"/>
      <c r="AM96" s="75"/>
      <c r="AN96" s="75"/>
      <c r="AO96" s="75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</row>
    <row r="97" spans="1:65" s="18" customFormat="1" ht="75" customHeight="1">
      <c r="A97" s="90" t="s">
        <v>295</v>
      </c>
      <c r="B97" s="70" t="s">
        <v>126</v>
      </c>
      <c r="C97" s="70" t="s">
        <v>141</v>
      </c>
      <c r="D97" s="71" t="s">
        <v>279</v>
      </c>
      <c r="E97" s="70"/>
      <c r="F97" s="62"/>
      <c r="G97" s="62"/>
      <c r="H97" s="62"/>
      <c r="I97" s="62"/>
      <c r="J97" s="62"/>
      <c r="K97" s="75"/>
      <c r="L97" s="75"/>
      <c r="M97" s="62"/>
      <c r="N97" s="62">
        <f aca="true" t="shared" si="37" ref="N97:AD98">N98</f>
        <v>7179</v>
      </c>
      <c r="O97" s="62">
        <f t="shared" si="37"/>
        <v>7179</v>
      </c>
      <c r="P97" s="62">
        <f t="shared" si="37"/>
        <v>0</v>
      </c>
      <c r="Q97" s="62">
        <f t="shared" si="37"/>
        <v>7179</v>
      </c>
      <c r="R97" s="62">
        <f t="shared" si="37"/>
        <v>0</v>
      </c>
      <c r="S97" s="62">
        <f t="shared" si="37"/>
        <v>0</v>
      </c>
      <c r="T97" s="62">
        <f t="shared" si="37"/>
        <v>7179</v>
      </c>
      <c r="U97" s="62">
        <f t="shared" si="37"/>
        <v>7179</v>
      </c>
      <c r="V97" s="62">
        <f t="shared" si="37"/>
        <v>0</v>
      </c>
      <c r="W97" s="62">
        <f t="shared" si="37"/>
        <v>0</v>
      </c>
      <c r="X97" s="62">
        <f t="shared" si="37"/>
        <v>7179</v>
      </c>
      <c r="Y97" s="62">
        <f t="shared" si="37"/>
        <v>7179</v>
      </c>
      <c r="Z97" s="62">
        <f t="shared" si="37"/>
        <v>0</v>
      </c>
      <c r="AA97" s="62">
        <f t="shared" si="37"/>
        <v>7179</v>
      </c>
      <c r="AB97" s="62">
        <f t="shared" si="37"/>
        <v>7179</v>
      </c>
      <c r="AC97" s="62">
        <f t="shared" si="37"/>
        <v>0</v>
      </c>
      <c r="AD97" s="62">
        <f t="shared" si="37"/>
        <v>0</v>
      </c>
      <c r="AE97" s="62"/>
      <c r="AF97" s="62">
        <f aca="true" t="shared" si="38" ref="AC97:AO98">AF98</f>
        <v>7179</v>
      </c>
      <c r="AG97" s="62">
        <f t="shared" si="38"/>
        <v>0</v>
      </c>
      <c r="AH97" s="62">
        <f t="shared" si="38"/>
        <v>7179</v>
      </c>
      <c r="AI97" s="62">
        <f t="shared" si="38"/>
        <v>0</v>
      </c>
      <c r="AJ97" s="62">
        <f t="shared" si="38"/>
        <v>0</v>
      </c>
      <c r="AK97" s="62">
        <f t="shared" si="38"/>
        <v>7179</v>
      </c>
      <c r="AL97" s="62">
        <f t="shared" si="38"/>
        <v>0</v>
      </c>
      <c r="AM97" s="62">
        <f t="shared" si="38"/>
        <v>-7179</v>
      </c>
      <c r="AN97" s="62">
        <f t="shared" si="38"/>
        <v>0</v>
      </c>
      <c r="AO97" s="62">
        <f t="shared" si="38"/>
        <v>0</v>
      </c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</row>
    <row r="98" spans="1:65" s="18" customFormat="1" ht="69.75" customHeight="1">
      <c r="A98" s="90" t="s">
        <v>296</v>
      </c>
      <c r="B98" s="70" t="s">
        <v>126</v>
      </c>
      <c r="C98" s="70" t="s">
        <v>141</v>
      </c>
      <c r="D98" s="71" t="s">
        <v>280</v>
      </c>
      <c r="E98" s="70"/>
      <c r="F98" s="62"/>
      <c r="G98" s="62"/>
      <c r="H98" s="62"/>
      <c r="I98" s="62"/>
      <c r="J98" s="62"/>
      <c r="K98" s="75"/>
      <c r="L98" s="75"/>
      <c r="M98" s="62"/>
      <c r="N98" s="62">
        <f t="shared" si="37"/>
        <v>7179</v>
      </c>
      <c r="O98" s="62">
        <f t="shared" si="37"/>
        <v>7179</v>
      </c>
      <c r="P98" s="62">
        <f t="shared" si="37"/>
        <v>0</v>
      </c>
      <c r="Q98" s="62">
        <f t="shared" si="37"/>
        <v>7179</v>
      </c>
      <c r="R98" s="62">
        <f t="shared" si="37"/>
        <v>0</v>
      </c>
      <c r="S98" s="62">
        <f t="shared" si="37"/>
        <v>0</v>
      </c>
      <c r="T98" s="62">
        <f t="shared" si="37"/>
        <v>7179</v>
      </c>
      <c r="U98" s="62">
        <f t="shared" si="37"/>
        <v>7179</v>
      </c>
      <c r="V98" s="62">
        <f t="shared" si="37"/>
        <v>0</v>
      </c>
      <c r="W98" s="62">
        <f t="shared" si="37"/>
        <v>0</v>
      </c>
      <c r="X98" s="62">
        <f t="shared" si="37"/>
        <v>7179</v>
      </c>
      <c r="Y98" s="62">
        <f t="shared" si="37"/>
        <v>7179</v>
      </c>
      <c r="Z98" s="62">
        <f t="shared" si="37"/>
        <v>0</v>
      </c>
      <c r="AA98" s="62">
        <f t="shared" si="37"/>
        <v>7179</v>
      </c>
      <c r="AB98" s="62">
        <f t="shared" si="37"/>
        <v>7179</v>
      </c>
      <c r="AC98" s="62">
        <f t="shared" si="38"/>
        <v>0</v>
      </c>
      <c r="AD98" s="62">
        <f t="shared" si="38"/>
        <v>0</v>
      </c>
      <c r="AE98" s="62"/>
      <c r="AF98" s="62">
        <f t="shared" si="38"/>
        <v>7179</v>
      </c>
      <c r="AG98" s="62">
        <f t="shared" si="38"/>
        <v>0</v>
      </c>
      <c r="AH98" s="62">
        <f t="shared" si="38"/>
        <v>7179</v>
      </c>
      <c r="AI98" s="62">
        <f t="shared" si="38"/>
        <v>0</v>
      </c>
      <c r="AJ98" s="62">
        <f t="shared" si="38"/>
        <v>0</v>
      </c>
      <c r="AK98" s="62">
        <f t="shared" si="38"/>
        <v>7179</v>
      </c>
      <c r="AL98" s="62">
        <f t="shared" si="38"/>
        <v>0</v>
      </c>
      <c r="AM98" s="62">
        <f t="shared" si="38"/>
        <v>-7179</v>
      </c>
      <c r="AN98" s="62">
        <f t="shared" si="38"/>
        <v>0</v>
      </c>
      <c r="AO98" s="62">
        <f t="shared" si="38"/>
        <v>0</v>
      </c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</row>
    <row r="99" spans="1:65" s="18" customFormat="1" ht="56.25" customHeight="1">
      <c r="A99" s="69" t="s">
        <v>136</v>
      </c>
      <c r="B99" s="70" t="s">
        <v>126</v>
      </c>
      <c r="C99" s="70" t="s">
        <v>141</v>
      </c>
      <c r="D99" s="71" t="s">
        <v>280</v>
      </c>
      <c r="E99" s="70" t="s">
        <v>137</v>
      </c>
      <c r="F99" s="62"/>
      <c r="G99" s="62"/>
      <c r="H99" s="62"/>
      <c r="I99" s="62"/>
      <c r="J99" s="62"/>
      <c r="K99" s="75"/>
      <c r="L99" s="75"/>
      <c r="M99" s="62"/>
      <c r="N99" s="62">
        <f>O99-M99</f>
        <v>7179</v>
      </c>
      <c r="O99" s="62">
        <v>7179</v>
      </c>
      <c r="P99" s="62"/>
      <c r="Q99" s="62">
        <v>7179</v>
      </c>
      <c r="R99" s="75"/>
      <c r="S99" s="75"/>
      <c r="T99" s="62">
        <f>O99+R99</f>
        <v>7179</v>
      </c>
      <c r="U99" s="62">
        <f>Q99+S99</f>
        <v>7179</v>
      </c>
      <c r="V99" s="75"/>
      <c r="W99" s="75"/>
      <c r="X99" s="62">
        <f>T99+V99</f>
        <v>7179</v>
      </c>
      <c r="Y99" s="62">
        <f>U99+W99</f>
        <v>7179</v>
      </c>
      <c r="Z99" s="75"/>
      <c r="AA99" s="62">
        <f>X99+Z99</f>
        <v>7179</v>
      </c>
      <c r="AB99" s="62">
        <f>Y99</f>
        <v>7179</v>
      </c>
      <c r="AC99" s="75"/>
      <c r="AD99" s="75"/>
      <c r="AE99" s="75"/>
      <c r="AF99" s="62">
        <f>AA99+AC99</f>
        <v>7179</v>
      </c>
      <c r="AG99" s="75"/>
      <c r="AH99" s="62">
        <f>AB99</f>
        <v>7179</v>
      </c>
      <c r="AI99" s="75"/>
      <c r="AJ99" s="75"/>
      <c r="AK99" s="62">
        <f>AF99+AI99</f>
        <v>7179</v>
      </c>
      <c r="AL99" s="62">
        <f>AG99</f>
        <v>0</v>
      </c>
      <c r="AM99" s="62">
        <f>AN99-AK99</f>
        <v>-7179</v>
      </c>
      <c r="AN99" s="62"/>
      <c r="AO99" s="75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</row>
    <row r="100" spans="1:65" s="18" customFormat="1" ht="36" customHeight="1">
      <c r="A100" s="69" t="s">
        <v>297</v>
      </c>
      <c r="B100" s="70" t="s">
        <v>126</v>
      </c>
      <c r="C100" s="70" t="s">
        <v>141</v>
      </c>
      <c r="D100" s="71" t="s">
        <v>277</v>
      </c>
      <c r="E100" s="70"/>
      <c r="F100" s="62"/>
      <c r="G100" s="62"/>
      <c r="H100" s="62"/>
      <c r="I100" s="62"/>
      <c r="J100" s="62"/>
      <c r="K100" s="75"/>
      <c r="L100" s="75"/>
      <c r="M100" s="62"/>
      <c r="N100" s="62">
        <f aca="true" t="shared" si="39" ref="N100:AF101">N101</f>
        <v>10</v>
      </c>
      <c r="O100" s="62">
        <f t="shared" si="39"/>
        <v>10</v>
      </c>
      <c r="P100" s="62">
        <f t="shared" si="39"/>
        <v>0</v>
      </c>
      <c r="Q100" s="62">
        <f t="shared" si="39"/>
        <v>0</v>
      </c>
      <c r="R100" s="62">
        <f t="shared" si="39"/>
        <v>0</v>
      </c>
      <c r="S100" s="62">
        <f t="shared" si="39"/>
        <v>0</v>
      </c>
      <c r="T100" s="62">
        <f t="shared" si="39"/>
        <v>10</v>
      </c>
      <c r="U100" s="62">
        <f t="shared" si="39"/>
        <v>0</v>
      </c>
      <c r="V100" s="62">
        <f t="shared" si="39"/>
        <v>0</v>
      </c>
      <c r="W100" s="62">
        <f t="shared" si="39"/>
        <v>0</v>
      </c>
      <c r="X100" s="62">
        <f t="shared" si="39"/>
        <v>10</v>
      </c>
      <c r="Y100" s="62">
        <f t="shared" si="39"/>
        <v>0</v>
      </c>
      <c r="Z100" s="75">
        <f>Z101</f>
        <v>0</v>
      </c>
      <c r="AA100" s="62">
        <f t="shared" si="39"/>
        <v>10</v>
      </c>
      <c r="AB100" s="62">
        <f t="shared" si="39"/>
        <v>0</v>
      </c>
      <c r="AC100" s="75">
        <f>AC101</f>
        <v>0</v>
      </c>
      <c r="AD100" s="75">
        <f>AD101</f>
        <v>0</v>
      </c>
      <c r="AE100" s="75"/>
      <c r="AF100" s="62">
        <f t="shared" si="39"/>
        <v>10</v>
      </c>
      <c r="AG100" s="75">
        <f>AG101</f>
        <v>0</v>
      </c>
      <c r="AH100" s="62">
        <f>AH101</f>
        <v>0</v>
      </c>
      <c r="AI100" s="62">
        <f aca="true" t="shared" si="40" ref="AI100:AO101">AI101</f>
        <v>0</v>
      </c>
      <c r="AJ100" s="62">
        <f t="shared" si="40"/>
        <v>0</v>
      </c>
      <c r="AK100" s="62">
        <f t="shared" si="40"/>
        <v>10</v>
      </c>
      <c r="AL100" s="62">
        <f t="shared" si="40"/>
        <v>0</v>
      </c>
      <c r="AM100" s="62">
        <f t="shared" si="40"/>
        <v>-10</v>
      </c>
      <c r="AN100" s="62">
        <f t="shared" si="40"/>
        <v>0</v>
      </c>
      <c r="AO100" s="62">
        <f t="shared" si="40"/>
        <v>0</v>
      </c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</row>
    <row r="101" spans="1:65" s="18" customFormat="1" ht="56.25" customHeight="1">
      <c r="A101" s="69" t="s">
        <v>298</v>
      </c>
      <c r="B101" s="70" t="s">
        <v>126</v>
      </c>
      <c r="C101" s="70" t="s">
        <v>141</v>
      </c>
      <c r="D101" s="71" t="s">
        <v>278</v>
      </c>
      <c r="E101" s="70"/>
      <c r="F101" s="62"/>
      <c r="G101" s="62"/>
      <c r="H101" s="62"/>
      <c r="I101" s="62"/>
      <c r="J101" s="62"/>
      <c r="K101" s="75"/>
      <c r="L101" s="75"/>
      <c r="M101" s="62"/>
      <c r="N101" s="62">
        <f t="shared" si="39"/>
        <v>10</v>
      </c>
      <c r="O101" s="62">
        <f t="shared" si="39"/>
        <v>10</v>
      </c>
      <c r="P101" s="62">
        <f t="shared" si="39"/>
        <v>0</v>
      </c>
      <c r="Q101" s="62">
        <f t="shared" si="39"/>
        <v>0</v>
      </c>
      <c r="R101" s="62">
        <f t="shared" si="39"/>
        <v>0</v>
      </c>
      <c r="S101" s="62">
        <f t="shared" si="39"/>
        <v>0</v>
      </c>
      <c r="T101" s="62">
        <f t="shared" si="39"/>
        <v>10</v>
      </c>
      <c r="U101" s="62">
        <f t="shared" si="39"/>
        <v>0</v>
      </c>
      <c r="V101" s="62">
        <f t="shared" si="39"/>
        <v>0</v>
      </c>
      <c r="W101" s="62">
        <f t="shared" si="39"/>
        <v>0</v>
      </c>
      <c r="X101" s="62">
        <f t="shared" si="39"/>
        <v>10</v>
      </c>
      <c r="Y101" s="62">
        <f t="shared" si="39"/>
        <v>0</v>
      </c>
      <c r="Z101" s="75">
        <f>Z102</f>
        <v>0</v>
      </c>
      <c r="AA101" s="62">
        <f t="shared" si="39"/>
        <v>10</v>
      </c>
      <c r="AB101" s="62">
        <f t="shared" si="39"/>
        <v>0</v>
      </c>
      <c r="AC101" s="75">
        <f>AC102</f>
        <v>0</v>
      </c>
      <c r="AD101" s="75">
        <f>AD102</f>
        <v>0</v>
      </c>
      <c r="AE101" s="75"/>
      <c r="AF101" s="62">
        <f>AF102</f>
        <v>10</v>
      </c>
      <c r="AG101" s="75">
        <f>AG102</f>
        <v>0</v>
      </c>
      <c r="AH101" s="62">
        <f>AH102</f>
        <v>0</v>
      </c>
      <c r="AI101" s="62">
        <f t="shared" si="40"/>
        <v>0</v>
      </c>
      <c r="AJ101" s="62">
        <f t="shared" si="40"/>
        <v>0</v>
      </c>
      <c r="AK101" s="62">
        <f t="shared" si="40"/>
        <v>10</v>
      </c>
      <c r="AL101" s="62">
        <f t="shared" si="40"/>
        <v>0</v>
      </c>
      <c r="AM101" s="62">
        <f t="shared" si="40"/>
        <v>-10</v>
      </c>
      <c r="AN101" s="62">
        <f t="shared" si="40"/>
        <v>0</v>
      </c>
      <c r="AO101" s="62">
        <f t="shared" si="40"/>
        <v>0</v>
      </c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</row>
    <row r="102" spans="1:65" s="18" customFormat="1" ht="56.25" customHeight="1">
      <c r="A102" s="69" t="s">
        <v>136</v>
      </c>
      <c r="B102" s="70" t="s">
        <v>126</v>
      </c>
      <c r="C102" s="70" t="s">
        <v>141</v>
      </c>
      <c r="D102" s="71" t="s">
        <v>278</v>
      </c>
      <c r="E102" s="70" t="s">
        <v>137</v>
      </c>
      <c r="F102" s="62"/>
      <c r="G102" s="62"/>
      <c r="H102" s="62"/>
      <c r="I102" s="62"/>
      <c r="J102" s="62"/>
      <c r="K102" s="75"/>
      <c r="L102" s="75"/>
      <c r="M102" s="62"/>
      <c r="N102" s="62">
        <f>O102-M102</f>
        <v>10</v>
      </c>
      <c r="O102" s="62">
        <v>10</v>
      </c>
      <c r="P102" s="62"/>
      <c r="Q102" s="62"/>
      <c r="R102" s="75"/>
      <c r="S102" s="75"/>
      <c r="T102" s="62">
        <f>O102+R102</f>
        <v>10</v>
      </c>
      <c r="U102" s="62">
        <f>Q102+S102</f>
        <v>0</v>
      </c>
      <c r="V102" s="75"/>
      <c r="W102" s="75"/>
      <c r="X102" s="62">
        <f>T102+V102</f>
        <v>10</v>
      </c>
      <c r="Y102" s="62">
        <f>U102+W102</f>
        <v>0</v>
      </c>
      <c r="Z102" s="75"/>
      <c r="AA102" s="62">
        <f>X102+Z102</f>
        <v>10</v>
      </c>
      <c r="AB102" s="62">
        <f>Y102</f>
        <v>0</v>
      </c>
      <c r="AC102" s="75"/>
      <c r="AD102" s="75"/>
      <c r="AE102" s="75"/>
      <c r="AF102" s="62">
        <f>AA102+AC102</f>
        <v>10</v>
      </c>
      <c r="AG102" s="75"/>
      <c r="AH102" s="62">
        <f>AB102</f>
        <v>0</v>
      </c>
      <c r="AI102" s="75"/>
      <c r="AJ102" s="75"/>
      <c r="AK102" s="62">
        <f>AF102+AI102</f>
        <v>10</v>
      </c>
      <c r="AL102" s="62">
        <f>AG102</f>
        <v>0</v>
      </c>
      <c r="AM102" s="62">
        <f>AN102-AK102</f>
        <v>-10</v>
      </c>
      <c r="AN102" s="62"/>
      <c r="AO102" s="75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</row>
    <row r="103" spans="1:41" ht="15">
      <c r="A103" s="92"/>
      <c r="B103" s="93"/>
      <c r="C103" s="93"/>
      <c r="D103" s="94"/>
      <c r="E103" s="93"/>
      <c r="F103" s="46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9"/>
      <c r="AL103" s="49"/>
      <c r="AM103" s="48"/>
      <c r="AN103" s="48"/>
      <c r="AO103" s="48"/>
    </row>
    <row r="104" spans="1:66" s="8" customFormat="1" ht="81">
      <c r="A104" s="50" t="s">
        <v>27</v>
      </c>
      <c r="B104" s="51" t="s">
        <v>28</v>
      </c>
      <c r="C104" s="51"/>
      <c r="D104" s="52"/>
      <c r="E104" s="51"/>
      <c r="F104" s="95">
        <f aca="true" t="shared" si="41" ref="F104:O104">F106+F117</f>
        <v>67236</v>
      </c>
      <c r="G104" s="95">
        <f t="shared" si="41"/>
        <v>30520</v>
      </c>
      <c r="H104" s="95">
        <f t="shared" si="41"/>
        <v>97756</v>
      </c>
      <c r="I104" s="95">
        <f t="shared" si="41"/>
        <v>0</v>
      </c>
      <c r="J104" s="95">
        <f t="shared" si="41"/>
        <v>104920</v>
      </c>
      <c r="K104" s="95">
        <f t="shared" si="41"/>
        <v>0</v>
      </c>
      <c r="L104" s="95">
        <f t="shared" si="41"/>
        <v>0</v>
      </c>
      <c r="M104" s="95">
        <f t="shared" si="41"/>
        <v>104920</v>
      </c>
      <c r="N104" s="95">
        <f t="shared" si="41"/>
        <v>-38961</v>
      </c>
      <c r="O104" s="95">
        <f t="shared" si="41"/>
        <v>65959</v>
      </c>
      <c r="P104" s="95">
        <f aca="true" t="shared" si="42" ref="P104:U104">P106+P117</f>
        <v>0</v>
      </c>
      <c r="Q104" s="95">
        <f t="shared" si="42"/>
        <v>65959</v>
      </c>
      <c r="R104" s="95">
        <f t="shared" si="42"/>
        <v>0</v>
      </c>
      <c r="S104" s="95">
        <f t="shared" si="42"/>
        <v>0</v>
      </c>
      <c r="T104" s="95">
        <f t="shared" si="42"/>
        <v>65959</v>
      </c>
      <c r="U104" s="95">
        <f t="shared" si="42"/>
        <v>65959</v>
      </c>
      <c r="V104" s="95">
        <f aca="true" t="shared" si="43" ref="V104:AB104">V106+V117</f>
        <v>0</v>
      </c>
      <c r="W104" s="95">
        <f t="shared" si="43"/>
        <v>0</v>
      </c>
      <c r="X104" s="95">
        <f t="shared" si="43"/>
        <v>65959</v>
      </c>
      <c r="Y104" s="95">
        <f t="shared" si="43"/>
        <v>65959</v>
      </c>
      <c r="Z104" s="95">
        <f t="shared" si="43"/>
        <v>0</v>
      </c>
      <c r="AA104" s="95">
        <f t="shared" si="43"/>
        <v>65959</v>
      </c>
      <c r="AB104" s="95">
        <f t="shared" si="43"/>
        <v>65959</v>
      </c>
      <c r="AC104" s="95">
        <f>AC106+AC117</f>
        <v>0</v>
      </c>
      <c r="AD104" s="95">
        <f>AD106+AD117</f>
        <v>0</v>
      </c>
      <c r="AE104" s="95"/>
      <c r="AF104" s="95">
        <f aca="true" t="shared" si="44" ref="AF104:AK104">AF106+AF117</f>
        <v>65959</v>
      </c>
      <c r="AG104" s="95">
        <f t="shared" si="44"/>
        <v>0</v>
      </c>
      <c r="AH104" s="95">
        <f t="shared" si="44"/>
        <v>65959</v>
      </c>
      <c r="AI104" s="95">
        <f t="shared" si="44"/>
        <v>0</v>
      </c>
      <c r="AJ104" s="95">
        <f t="shared" si="44"/>
        <v>0</v>
      </c>
      <c r="AK104" s="95">
        <f t="shared" si="44"/>
        <v>65959</v>
      </c>
      <c r="AL104" s="95">
        <f>AL106+AL117</f>
        <v>0</v>
      </c>
      <c r="AM104" s="95">
        <f>AM106+AM117</f>
        <v>34986</v>
      </c>
      <c r="AN104" s="95">
        <f>AN106+AN117</f>
        <v>100945</v>
      </c>
      <c r="AO104" s="95">
        <f>AO106+AO117</f>
        <v>0</v>
      </c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</row>
    <row r="105" spans="1:66" s="8" customFormat="1" ht="20.25">
      <c r="A105" s="50"/>
      <c r="B105" s="51"/>
      <c r="C105" s="51"/>
      <c r="D105" s="52"/>
      <c r="E105" s="51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</row>
    <row r="106" spans="1:66" s="12" customFormat="1" ht="18.75">
      <c r="A106" s="56" t="s">
        <v>29</v>
      </c>
      <c r="B106" s="57" t="s">
        <v>131</v>
      </c>
      <c r="C106" s="57" t="s">
        <v>127</v>
      </c>
      <c r="D106" s="67"/>
      <c r="E106" s="57"/>
      <c r="F106" s="59">
        <f aca="true" t="shared" si="45" ref="F106:V107">F107</f>
        <v>28197</v>
      </c>
      <c r="G106" s="59">
        <f t="shared" si="45"/>
        <v>22120</v>
      </c>
      <c r="H106" s="59">
        <f t="shared" si="45"/>
        <v>50317</v>
      </c>
      <c r="I106" s="59">
        <f t="shared" si="45"/>
        <v>0</v>
      </c>
      <c r="J106" s="59">
        <f t="shared" si="45"/>
        <v>53980</v>
      </c>
      <c r="K106" s="59">
        <f t="shared" si="45"/>
        <v>0</v>
      </c>
      <c r="L106" s="59">
        <f t="shared" si="45"/>
        <v>0</v>
      </c>
      <c r="M106" s="59">
        <f t="shared" si="45"/>
        <v>53980</v>
      </c>
      <c r="N106" s="59">
        <f t="shared" si="45"/>
        <v>-29313</v>
      </c>
      <c r="O106" s="59">
        <f t="shared" si="45"/>
        <v>24667</v>
      </c>
      <c r="P106" s="59">
        <f t="shared" si="45"/>
        <v>0</v>
      </c>
      <c r="Q106" s="59">
        <f t="shared" si="45"/>
        <v>24667</v>
      </c>
      <c r="R106" s="59">
        <f t="shared" si="45"/>
        <v>0</v>
      </c>
      <c r="S106" s="59">
        <f t="shared" si="45"/>
        <v>0</v>
      </c>
      <c r="T106" s="59">
        <f t="shared" si="45"/>
        <v>24667</v>
      </c>
      <c r="U106" s="59">
        <f t="shared" si="45"/>
        <v>24667</v>
      </c>
      <c r="V106" s="59">
        <f t="shared" si="45"/>
        <v>0</v>
      </c>
      <c r="W106" s="59">
        <f aca="true" t="shared" si="46" ref="V106:AL107">W107</f>
        <v>0</v>
      </c>
      <c r="X106" s="59">
        <f t="shared" si="46"/>
        <v>24667</v>
      </c>
      <c r="Y106" s="59">
        <f t="shared" si="46"/>
        <v>24667</v>
      </c>
      <c r="Z106" s="59">
        <f t="shared" si="46"/>
        <v>0</v>
      </c>
      <c r="AA106" s="59">
        <f t="shared" si="46"/>
        <v>24667</v>
      </c>
      <c r="AB106" s="59">
        <f t="shared" si="46"/>
        <v>24667</v>
      </c>
      <c r="AC106" s="59">
        <f t="shared" si="46"/>
        <v>0</v>
      </c>
      <c r="AD106" s="59">
        <f t="shared" si="46"/>
        <v>0</v>
      </c>
      <c r="AE106" s="59"/>
      <c r="AF106" s="59">
        <f t="shared" si="46"/>
        <v>24667</v>
      </c>
      <c r="AG106" s="59">
        <f t="shared" si="46"/>
        <v>0</v>
      </c>
      <c r="AH106" s="59">
        <f t="shared" si="46"/>
        <v>24667</v>
      </c>
      <c r="AI106" s="59">
        <f t="shared" si="46"/>
        <v>0</v>
      </c>
      <c r="AJ106" s="59">
        <f t="shared" si="46"/>
        <v>0</v>
      </c>
      <c r="AK106" s="59">
        <f t="shared" si="46"/>
        <v>24667</v>
      </c>
      <c r="AL106" s="59">
        <f t="shared" si="46"/>
        <v>0</v>
      </c>
      <c r="AM106" s="59">
        <f>AM107+AM109</f>
        <v>25209</v>
      </c>
      <c r="AN106" s="59">
        <f>AN107+AN109</f>
        <v>49876</v>
      </c>
      <c r="AO106" s="59">
        <f>AO107+AO109</f>
        <v>0</v>
      </c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</row>
    <row r="107" spans="1:65" s="14" customFormat="1" ht="24.75" customHeight="1">
      <c r="A107" s="69" t="s">
        <v>30</v>
      </c>
      <c r="B107" s="70" t="s">
        <v>131</v>
      </c>
      <c r="C107" s="70" t="s">
        <v>127</v>
      </c>
      <c r="D107" s="71" t="s">
        <v>31</v>
      </c>
      <c r="E107" s="70"/>
      <c r="F107" s="62">
        <f t="shared" si="45"/>
        <v>28197</v>
      </c>
      <c r="G107" s="62">
        <f t="shared" si="45"/>
        <v>22120</v>
      </c>
      <c r="H107" s="62">
        <f t="shared" si="45"/>
        <v>50317</v>
      </c>
      <c r="I107" s="62">
        <f t="shared" si="45"/>
        <v>0</v>
      </c>
      <c r="J107" s="62">
        <f t="shared" si="45"/>
        <v>53980</v>
      </c>
      <c r="K107" s="62">
        <f t="shared" si="45"/>
        <v>0</v>
      </c>
      <c r="L107" s="62">
        <f t="shared" si="45"/>
        <v>0</v>
      </c>
      <c r="M107" s="62">
        <f t="shared" si="45"/>
        <v>53980</v>
      </c>
      <c r="N107" s="62">
        <f t="shared" si="45"/>
        <v>-29313</v>
      </c>
      <c r="O107" s="62">
        <f t="shared" si="45"/>
        <v>24667</v>
      </c>
      <c r="P107" s="62">
        <f t="shared" si="45"/>
        <v>0</v>
      </c>
      <c r="Q107" s="62">
        <f t="shared" si="45"/>
        <v>24667</v>
      </c>
      <c r="R107" s="62">
        <f t="shared" si="45"/>
        <v>0</v>
      </c>
      <c r="S107" s="62">
        <f t="shared" si="45"/>
        <v>0</v>
      </c>
      <c r="T107" s="62">
        <f t="shared" si="45"/>
        <v>24667</v>
      </c>
      <c r="U107" s="62">
        <f t="shared" si="45"/>
        <v>24667</v>
      </c>
      <c r="V107" s="62">
        <f t="shared" si="46"/>
        <v>0</v>
      </c>
      <c r="W107" s="62">
        <f t="shared" si="46"/>
        <v>0</v>
      </c>
      <c r="X107" s="62">
        <f t="shared" si="46"/>
        <v>24667</v>
      </c>
      <c r="Y107" s="62">
        <f t="shared" si="46"/>
        <v>24667</v>
      </c>
      <c r="Z107" s="62">
        <f t="shared" si="46"/>
        <v>0</v>
      </c>
      <c r="AA107" s="62">
        <f t="shared" si="46"/>
        <v>24667</v>
      </c>
      <c r="AB107" s="62">
        <f t="shared" si="46"/>
        <v>24667</v>
      </c>
      <c r="AC107" s="62">
        <f t="shared" si="46"/>
        <v>0</v>
      </c>
      <c r="AD107" s="62">
        <f t="shared" si="46"/>
        <v>0</v>
      </c>
      <c r="AE107" s="62"/>
      <c r="AF107" s="62">
        <f t="shared" si="46"/>
        <v>24667</v>
      </c>
      <c r="AG107" s="62">
        <f t="shared" si="46"/>
        <v>0</v>
      </c>
      <c r="AH107" s="62">
        <f t="shared" si="46"/>
        <v>24667</v>
      </c>
      <c r="AI107" s="62">
        <f aca="true" t="shared" si="47" ref="AI107:AO107">AI108</f>
        <v>0</v>
      </c>
      <c r="AJ107" s="62">
        <f t="shared" si="47"/>
        <v>0</v>
      </c>
      <c r="AK107" s="62">
        <f t="shared" si="47"/>
        <v>24667</v>
      </c>
      <c r="AL107" s="62">
        <f t="shared" si="47"/>
        <v>0</v>
      </c>
      <c r="AM107" s="62">
        <f t="shared" si="47"/>
        <v>18209</v>
      </c>
      <c r="AN107" s="62">
        <f t="shared" si="47"/>
        <v>42876</v>
      </c>
      <c r="AO107" s="62">
        <f t="shared" si="47"/>
        <v>0</v>
      </c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</row>
    <row r="108" spans="1:65" s="16" customFormat="1" ht="36" customHeight="1">
      <c r="A108" s="69" t="s">
        <v>128</v>
      </c>
      <c r="B108" s="70" t="s">
        <v>131</v>
      </c>
      <c r="C108" s="70" t="s">
        <v>127</v>
      </c>
      <c r="D108" s="71" t="s">
        <v>31</v>
      </c>
      <c r="E108" s="70" t="s">
        <v>129</v>
      </c>
      <c r="F108" s="62">
        <v>28197</v>
      </c>
      <c r="G108" s="62">
        <f>H108-F108</f>
        <v>22120</v>
      </c>
      <c r="H108" s="62">
        <v>50317</v>
      </c>
      <c r="I108" s="62"/>
      <c r="J108" s="62">
        <v>53980</v>
      </c>
      <c r="K108" s="64"/>
      <c r="L108" s="64"/>
      <c r="M108" s="62">
        <v>53980</v>
      </c>
      <c r="N108" s="62">
        <f>O108-M108</f>
        <v>-29313</v>
      </c>
      <c r="O108" s="62">
        <v>24667</v>
      </c>
      <c r="P108" s="62"/>
      <c r="Q108" s="62">
        <v>24667</v>
      </c>
      <c r="R108" s="64"/>
      <c r="S108" s="64"/>
      <c r="T108" s="62">
        <f>O108+R108</f>
        <v>24667</v>
      </c>
      <c r="U108" s="62">
        <f>Q108+S108</f>
        <v>24667</v>
      </c>
      <c r="V108" s="64"/>
      <c r="W108" s="64"/>
      <c r="X108" s="62">
        <f>T108+V108</f>
        <v>24667</v>
      </c>
      <c r="Y108" s="62">
        <f>U108+W108</f>
        <v>24667</v>
      </c>
      <c r="Z108" s="64"/>
      <c r="AA108" s="62">
        <f>X108+Z108</f>
        <v>24667</v>
      </c>
      <c r="AB108" s="62">
        <f>Y108</f>
        <v>24667</v>
      </c>
      <c r="AC108" s="64"/>
      <c r="AD108" s="64"/>
      <c r="AE108" s="64"/>
      <c r="AF108" s="62">
        <f>AA108+AC108</f>
        <v>24667</v>
      </c>
      <c r="AG108" s="64"/>
      <c r="AH108" s="62">
        <f>AB108</f>
        <v>24667</v>
      </c>
      <c r="AI108" s="64"/>
      <c r="AJ108" s="64"/>
      <c r="AK108" s="62">
        <f>AF108+AI108</f>
        <v>24667</v>
      </c>
      <c r="AL108" s="62">
        <f>AG108</f>
        <v>0</v>
      </c>
      <c r="AM108" s="62">
        <f>AN108-AK108</f>
        <v>18209</v>
      </c>
      <c r="AN108" s="62">
        <f>42376+500</f>
        <v>42876</v>
      </c>
      <c r="AO108" s="64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</row>
    <row r="109" spans="1:65" s="16" customFormat="1" ht="24" customHeight="1">
      <c r="A109" s="69" t="s">
        <v>120</v>
      </c>
      <c r="B109" s="70" t="s">
        <v>131</v>
      </c>
      <c r="C109" s="70" t="s">
        <v>127</v>
      </c>
      <c r="D109" s="71" t="s">
        <v>121</v>
      </c>
      <c r="E109" s="70"/>
      <c r="F109" s="62"/>
      <c r="G109" s="62"/>
      <c r="H109" s="62"/>
      <c r="I109" s="62"/>
      <c r="J109" s="62"/>
      <c r="K109" s="64"/>
      <c r="L109" s="64"/>
      <c r="M109" s="62"/>
      <c r="N109" s="62"/>
      <c r="O109" s="62"/>
      <c r="P109" s="62"/>
      <c r="Q109" s="62"/>
      <c r="R109" s="64"/>
      <c r="S109" s="64"/>
      <c r="T109" s="62"/>
      <c r="U109" s="62"/>
      <c r="V109" s="64"/>
      <c r="W109" s="64"/>
      <c r="X109" s="62"/>
      <c r="Y109" s="62"/>
      <c r="Z109" s="64"/>
      <c r="AA109" s="62"/>
      <c r="AB109" s="62"/>
      <c r="AC109" s="64"/>
      <c r="AD109" s="64"/>
      <c r="AE109" s="64"/>
      <c r="AF109" s="62"/>
      <c r="AG109" s="64"/>
      <c r="AH109" s="62"/>
      <c r="AI109" s="64"/>
      <c r="AJ109" s="64"/>
      <c r="AK109" s="62"/>
      <c r="AL109" s="62"/>
      <c r="AM109" s="62">
        <f>AM110+AM112+AM114</f>
        <v>7000</v>
      </c>
      <c r="AN109" s="62">
        <f>AN110+AN112+AN114</f>
        <v>7000</v>
      </c>
      <c r="AO109" s="62">
        <f>AO110+AO112+AO114</f>
        <v>0</v>
      </c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</row>
    <row r="110" spans="1:65" s="16" customFormat="1" ht="60" customHeight="1">
      <c r="A110" s="69" t="s">
        <v>402</v>
      </c>
      <c r="B110" s="70" t="s">
        <v>131</v>
      </c>
      <c r="C110" s="70" t="s">
        <v>127</v>
      </c>
      <c r="D110" s="71" t="s">
        <v>403</v>
      </c>
      <c r="E110" s="70"/>
      <c r="F110" s="62"/>
      <c r="G110" s="62"/>
      <c r="H110" s="62"/>
      <c r="I110" s="62"/>
      <c r="J110" s="62"/>
      <c r="K110" s="64"/>
      <c r="L110" s="64"/>
      <c r="M110" s="62"/>
      <c r="N110" s="62"/>
      <c r="O110" s="62"/>
      <c r="P110" s="62"/>
      <c r="Q110" s="62"/>
      <c r="R110" s="64"/>
      <c r="S110" s="64"/>
      <c r="T110" s="62"/>
      <c r="U110" s="62"/>
      <c r="V110" s="64"/>
      <c r="W110" s="64"/>
      <c r="X110" s="62"/>
      <c r="Y110" s="62"/>
      <c r="Z110" s="64"/>
      <c r="AA110" s="62"/>
      <c r="AB110" s="62"/>
      <c r="AC110" s="64"/>
      <c r="AD110" s="64"/>
      <c r="AE110" s="64"/>
      <c r="AF110" s="62"/>
      <c r="AG110" s="64"/>
      <c r="AH110" s="62"/>
      <c r="AI110" s="64"/>
      <c r="AJ110" s="64"/>
      <c r="AK110" s="62"/>
      <c r="AL110" s="62"/>
      <c r="AM110" s="62">
        <f>AM111</f>
        <v>6115</v>
      </c>
      <c r="AN110" s="62">
        <f>AN111</f>
        <v>6115</v>
      </c>
      <c r="AO110" s="64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</row>
    <row r="111" spans="1:65" s="16" customFormat="1" ht="58.5" customHeight="1">
      <c r="A111" s="69" t="s">
        <v>136</v>
      </c>
      <c r="B111" s="70" t="s">
        <v>131</v>
      </c>
      <c r="C111" s="70" t="s">
        <v>127</v>
      </c>
      <c r="D111" s="71" t="s">
        <v>403</v>
      </c>
      <c r="E111" s="70" t="s">
        <v>137</v>
      </c>
      <c r="F111" s="62"/>
      <c r="G111" s="62"/>
      <c r="H111" s="62"/>
      <c r="I111" s="62"/>
      <c r="J111" s="62"/>
      <c r="K111" s="64"/>
      <c r="L111" s="64"/>
      <c r="M111" s="62"/>
      <c r="N111" s="62"/>
      <c r="O111" s="62"/>
      <c r="P111" s="62"/>
      <c r="Q111" s="62"/>
      <c r="R111" s="64"/>
      <c r="S111" s="64"/>
      <c r="T111" s="62"/>
      <c r="U111" s="62"/>
      <c r="V111" s="64"/>
      <c r="W111" s="64"/>
      <c r="X111" s="62"/>
      <c r="Y111" s="62"/>
      <c r="Z111" s="64"/>
      <c r="AA111" s="62"/>
      <c r="AB111" s="62"/>
      <c r="AC111" s="64"/>
      <c r="AD111" s="64"/>
      <c r="AE111" s="64"/>
      <c r="AF111" s="62"/>
      <c r="AG111" s="64"/>
      <c r="AH111" s="62"/>
      <c r="AI111" s="64"/>
      <c r="AJ111" s="64"/>
      <c r="AK111" s="62"/>
      <c r="AL111" s="62"/>
      <c r="AM111" s="62">
        <f>AN111-AK111</f>
        <v>6115</v>
      </c>
      <c r="AN111" s="62">
        <v>6115</v>
      </c>
      <c r="AO111" s="64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</row>
    <row r="112" spans="1:65" s="16" customFormat="1" ht="55.5" customHeight="1">
      <c r="A112" s="69" t="s">
        <v>404</v>
      </c>
      <c r="B112" s="70" t="s">
        <v>131</v>
      </c>
      <c r="C112" s="70" t="s">
        <v>127</v>
      </c>
      <c r="D112" s="71" t="s">
        <v>405</v>
      </c>
      <c r="E112" s="70"/>
      <c r="F112" s="62"/>
      <c r="G112" s="62"/>
      <c r="H112" s="62"/>
      <c r="I112" s="62"/>
      <c r="J112" s="62"/>
      <c r="K112" s="64"/>
      <c r="L112" s="64"/>
      <c r="M112" s="62"/>
      <c r="N112" s="62"/>
      <c r="O112" s="62"/>
      <c r="P112" s="62"/>
      <c r="Q112" s="62"/>
      <c r="R112" s="64"/>
      <c r="S112" s="64"/>
      <c r="T112" s="62"/>
      <c r="U112" s="62"/>
      <c r="V112" s="64"/>
      <c r="W112" s="64"/>
      <c r="X112" s="62"/>
      <c r="Y112" s="62"/>
      <c r="Z112" s="64"/>
      <c r="AA112" s="62"/>
      <c r="AB112" s="62"/>
      <c r="AC112" s="64"/>
      <c r="AD112" s="64"/>
      <c r="AE112" s="64"/>
      <c r="AF112" s="62"/>
      <c r="AG112" s="64"/>
      <c r="AH112" s="62"/>
      <c r="AI112" s="64"/>
      <c r="AJ112" s="64"/>
      <c r="AK112" s="62"/>
      <c r="AL112" s="62"/>
      <c r="AM112" s="62">
        <f>AM113</f>
        <v>450</v>
      </c>
      <c r="AN112" s="62">
        <f>AN113</f>
        <v>450</v>
      </c>
      <c r="AO112" s="64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</row>
    <row r="113" spans="1:65" s="16" customFormat="1" ht="59.25" customHeight="1">
      <c r="A113" s="69" t="s">
        <v>136</v>
      </c>
      <c r="B113" s="70" t="s">
        <v>131</v>
      </c>
      <c r="C113" s="70" t="s">
        <v>127</v>
      </c>
      <c r="D113" s="71" t="s">
        <v>405</v>
      </c>
      <c r="E113" s="70" t="s">
        <v>137</v>
      </c>
      <c r="F113" s="62"/>
      <c r="G113" s="62"/>
      <c r="H113" s="62"/>
      <c r="I113" s="62"/>
      <c r="J113" s="62"/>
      <c r="K113" s="64"/>
      <c r="L113" s="64"/>
      <c r="M113" s="62"/>
      <c r="N113" s="62"/>
      <c r="O113" s="62"/>
      <c r="P113" s="62"/>
      <c r="Q113" s="62"/>
      <c r="R113" s="64"/>
      <c r="S113" s="64"/>
      <c r="T113" s="62"/>
      <c r="U113" s="62"/>
      <c r="V113" s="64"/>
      <c r="W113" s="64"/>
      <c r="X113" s="62"/>
      <c r="Y113" s="62"/>
      <c r="Z113" s="64"/>
      <c r="AA113" s="62"/>
      <c r="AB113" s="62"/>
      <c r="AC113" s="64"/>
      <c r="AD113" s="64"/>
      <c r="AE113" s="64"/>
      <c r="AF113" s="62"/>
      <c r="AG113" s="64"/>
      <c r="AH113" s="62"/>
      <c r="AI113" s="64"/>
      <c r="AJ113" s="64"/>
      <c r="AK113" s="62"/>
      <c r="AL113" s="62"/>
      <c r="AM113" s="62">
        <f>AN113-AK113</f>
        <v>450</v>
      </c>
      <c r="AN113" s="62">
        <v>450</v>
      </c>
      <c r="AO113" s="64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</row>
    <row r="114" spans="1:65" s="16" customFormat="1" ht="103.5" customHeight="1">
      <c r="A114" s="69" t="s">
        <v>406</v>
      </c>
      <c r="B114" s="70" t="s">
        <v>131</v>
      </c>
      <c r="C114" s="70" t="s">
        <v>127</v>
      </c>
      <c r="D114" s="71" t="s">
        <v>407</v>
      </c>
      <c r="E114" s="70"/>
      <c r="F114" s="62"/>
      <c r="G114" s="62"/>
      <c r="H114" s="62"/>
      <c r="I114" s="62"/>
      <c r="J114" s="62"/>
      <c r="K114" s="64"/>
      <c r="L114" s="64"/>
      <c r="M114" s="62"/>
      <c r="N114" s="62"/>
      <c r="O114" s="62"/>
      <c r="P114" s="62"/>
      <c r="Q114" s="62"/>
      <c r="R114" s="64"/>
      <c r="S114" s="64"/>
      <c r="T114" s="62"/>
      <c r="U114" s="62"/>
      <c r="V114" s="64"/>
      <c r="W114" s="64"/>
      <c r="X114" s="62"/>
      <c r="Y114" s="62"/>
      <c r="Z114" s="64"/>
      <c r="AA114" s="62"/>
      <c r="AB114" s="62"/>
      <c r="AC114" s="64"/>
      <c r="AD114" s="64"/>
      <c r="AE114" s="64"/>
      <c r="AF114" s="62"/>
      <c r="AG114" s="64"/>
      <c r="AH114" s="62"/>
      <c r="AI114" s="64"/>
      <c r="AJ114" s="64"/>
      <c r="AK114" s="62"/>
      <c r="AL114" s="62"/>
      <c r="AM114" s="62">
        <f>AM115</f>
        <v>435</v>
      </c>
      <c r="AN114" s="62">
        <f>AN115</f>
        <v>435</v>
      </c>
      <c r="AO114" s="64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</row>
    <row r="115" spans="1:65" s="16" customFormat="1" ht="55.5" customHeight="1">
      <c r="A115" s="69" t="s">
        <v>136</v>
      </c>
      <c r="B115" s="70" t="s">
        <v>131</v>
      </c>
      <c r="C115" s="70" t="s">
        <v>127</v>
      </c>
      <c r="D115" s="71" t="s">
        <v>407</v>
      </c>
      <c r="E115" s="70" t="s">
        <v>137</v>
      </c>
      <c r="F115" s="62"/>
      <c r="G115" s="62"/>
      <c r="H115" s="62"/>
      <c r="I115" s="62"/>
      <c r="J115" s="62"/>
      <c r="K115" s="64"/>
      <c r="L115" s="64"/>
      <c r="M115" s="62"/>
      <c r="N115" s="62"/>
      <c r="O115" s="62"/>
      <c r="P115" s="62"/>
      <c r="Q115" s="62"/>
      <c r="R115" s="64"/>
      <c r="S115" s="64"/>
      <c r="T115" s="62"/>
      <c r="U115" s="62"/>
      <c r="V115" s="64"/>
      <c r="W115" s="64"/>
      <c r="X115" s="62"/>
      <c r="Y115" s="62"/>
      <c r="Z115" s="64"/>
      <c r="AA115" s="62"/>
      <c r="AB115" s="62"/>
      <c r="AC115" s="64"/>
      <c r="AD115" s="64"/>
      <c r="AE115" s="64"/>
      <c r="AF115" s="62"/>
      <c r="AG115" s="64"/>
      <c r="AH115" s="62"/>
      <c r="AI115" s="64"/>
      <c r="AJ115" s="64"/>
      <c r="AK115" s="62"/>
      <c r="AL115" s="62"/>
      <c r="AM115" s="62">
        <f>AN115-AK115</f>
        <v>435</v>
      </c>
      <c r="AN115" s="62">
        <v>435</v>
      </c>
      <c r="AO115" s="64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</row>
    <row r="116" spans="1:65" s="16" customFormat="1" ht="16.5">
      <c r="A116" s="69"/>
      <c r="B116" s="70"/>
      <c r="C116" s="70"/>
      <c r="D116" s="71"/>
      <c r="E116" s="70"/>
      <c r="F116" s="96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2"/>
      <c r="AL116" s="62"/>
      <c r="AM116" s="64"/>
      <c r="AN116" s="64"/>
      <c r="AO116" s="64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</row>
    <row r="117" spans="1:41" ht="75">
      <c r="A117" s="56" t="s">
        <v>171</v>
      </c>
      <c r="B117" s="57" t="s">
        <v>131</v>
      </c>
      <c r="C117" s="57" t="s">
        <v>145</v>
      </c>
      <c r="D117" s="67"/>
      <c r="E117" s="57"/>
      <c r="F117" s="59">
        <f aca="true" t="shared" si="48" ref="F117:V118">F118</f>
        <v>39039</v>
      </c>
      <c r="G117" s="59">
        <f aca="true" t="shared" si="49" ref="G117:O117">G118+G120</f>
        <v>8400</v>
      </c>
      <c r="H117" s="59">
        <f t="shared" si="49"/>
        <v>47439</v>
      </c>
      <c r="I117" s="59">
        <f t="shared" si="49"/>
        <v>0</v>
      </c>
      <c r="J117" s="59">
        <f t="shared" si="49"/>
        <v>50940</v>
      </c>
      <c r="K117" s="59">
        <f t="shared" si="49"/>
        <v>0</v>
      </c>
      <c r="L117" s="59">
        <f t="shared" si="49"/>
        <v>0</v>
      </c>
      <c r="M117" s="59">
        <f t="shared" si="49"/>
        <v>50940</v>
      </c>
      <c r="N117" s="59">
        <f t="shared" si="49"/>
        <v>-9648</v>
      </c>
      <c r="O117" s="59">
        <f t="shared" si="49"/>
        <v>41292</v>
      </c>
      <c r="P117" s="59">
        <f aca="true" t="shared" si="50" ref="P117:U117">P118+P120</f>
        <v>0</v>
      </c>
      <c r="Q117" s="59">
        <f t="shared" si="50"/>
        <v>41292</v>
      </c>
      <c r="R117" s="59">
        <f t="shared" si="50"/>
        <v>0</v>
      </c>
      <c r="S117" s="59">
        <f t="shared" si="50"/>
        <v>0</v>
      </c>
      <c r="T117" s="59">
        <f t="shared" si="50"/>
        <v>41292</v>
      </c>
      <c r="U117" s="59">
        <f t="shared" si="50"/>
        <v>41292</v>
      </c>
      <c r="V117" s="59">
        <f aca="true" t="shared" si="51" ref="V117:AB117">V118+V120</f>
        <v>0</v>
      </c>
      <c r="W117" s="59">
        <f t="shared" si="51"/>
        <v>0</v>
      </c>
      <c r="X117" s="59">
        <f t="shared" si="51"/>
        <v>41292</v>
      </c>
      <c r="Y117" s="59">
        <f t="shared" si="51"/>
        <v>41292</v>
      </c>
      <c r="Z117" s="59">
        <f t="shared" si="51"/>
        <v>0</v>
      </c>
      <c r="AA117" s="59">
        <f t="shared" si="51"/>
        <v>41292</v>
      </c>
      <c r="AB117" s="59">
        <f t="shared" si="51"/>
        <v>41292</v>
      </c>
      <c r="AC117" s="59">
        <f>AC118+AC120</f>
        <v>0</v>
      </c>
      <c r="AD117" s="59">
        <f>AD118+AD120</f>
        <v>0</v>
      </c>
      <c r="AE117" s="59"/>
      <c r="AF117" s="59">
        <f aca="true" t="shared" si="52" ref="AF117:AK117">AF118+AF120</f>
        <v>41292</v>
      </c>
      <c r="AG117" s="59">
        <f t="shared" si="52"/>
        <v>0</v>
      </c>
      <c r="AH117" s="59">
        <f t="shared" si="52"/>
        <v>41292</v>
      </c>
      <c r="AI117" s="59">
        <f t="shared" si="52"/>
        <v>0</v>
      </c>
      <c r="AJ117" s="59">
        <f t="shared" si="52"/>
        <v>0</v>
      </c>
      <c r="AK117" s="59">
        <f t="shared" si="52"/>
        <v>41292</v>
      </c>
      <c r="AL117" s="59">
        <f>AL118+AL120</f>
        <v>0</v>
      </c>
      <c r="AM117" s="59">
        <f>AM118+AM120</f>
        <v>9777</v>
      </c>
      <c r="AN117" s="59">
        <f>AN118+AN120</f>
        <v>51069</v>
      </c>
      <c r="AO117" s="59">
        <f>AO118+AO120</f>
        <v>0</v>
      </c>
    </row>
    <row r="118" spans="1:41" ht="23.25" customHeight="1">
      <c r="A118" s="69" t="s">
        <v>32</v>
      </c>
      <c r="B118" s="70" t="s">
        <v>131</v>
      </c>
      <c r="C118" s="70" t="s">
        <v>145</v>
      </c>
      <c r="D118" s="71" t="s">
        <v>33</v>
      </c>
      <c r="E118" s="70"/>
      <c r="F118" s="62">
        <f t="shared" si="48"/>
        <v>39039</v>
      </c>
      <c r="G118" s="62">
        <f t="shared" si="48"/>
        <v>8286</v>
      </c>
      <c r="H118" s="62">
        <f t="shared" si="48"/>
        <v>47325</v>
      </c>
      <c r="I118" s="62">
        <f t="shared" si="48"/>
        <v>0</v>
      </c>
      <c r="J118" s="62">
        <f t="shared" si="48"/>
        <v>50839</v>
      </c>
      <c r="K118" s="62">
        <f t="shared" si="48"/>
        <v>0</v>
      </c>
      <c r="L118" s="62">
        <f t="shared" si="48"/>
        <v>0</v>
      </c>
      <c r="M118" s="62">
        <f t="shared" si="48"/>
        <v>50839</v>
      </c>
      <c r="N118" s="62">
        <f t="shared" si="48"/>
        <v>-9648</v>
      </c>
      <c r="O118" s="62">
        <f t="shared" si="48"/>
        <v>41191</v>
      </c>
      <c r="P118" s="62">
        <f t="shared" si="48"/>
        <v>0</v>
      </c>
      <c r="Q118" s="62">
        <f t="shared" si="48"/>
        <v>41292</v>
      </c>
      <c r="R118" s="62">
        <f t="shared" si="48"/>
        <v>0</v>
      </c>
      <c r="S118" s="62">
        <f t="shared" si="48"/>
        <v>0</v>
      </c>
      <c r="T118" s="62">
        <f t="shared" si="48"/>
        <v>41191</v>
      </c>
      <c r="U118" s="62">
        <f t="shared" si="48"/>
        <v>41292</v>
      </c>
      <c r="V118" s="62">
        <f t="shared" si="48"/>
        <v>0</v>
      </c>
      <c r="W118" s="62">
        <f aca="true" t="shared" si="53" ref="W118:AO118">W119</f>
        <v>0</v>
      </c>
      <c r="X118" s="62">
        <f t="shared" si="53"/>
        <v>41191</v>
      </c>
      <c r="Y118" s="62">
        <f t="shared" si="53"/>
        <v>41292</v>
      </c>
      <c r="Z118" s="62">
        <f t="shared" si="53"/>
        <v>0</v>
      </c>
      <c r="AA118" s="62">
        <f t="shared" si="53"/>
        <v>41191</v>
      </c>
      <c r="AB118" s="62">
        <f t="shared" si="53"/>
        <v>41292</v>
      </c>
      <c r="AC118" s="62">
        <f t="shared" si="53"/>
        <v>0</v>
      </c>
      <c r="AD118" s="62">
        <f t="shared" si="53"/>
        <v>0</v>
      </c>
      <c r="AE118" s="62"/>
      <c r="AF118" s="62">
        <f t="shared" si="53"/>
        <v>41191</v>
      </c>
      <c r="AG118" s="62">
        <f t="shared" si="53"/>
        <v>0</v>
      </c>
      <c r="AH118" s="62">
        <f t="shared" si="53"/>
        <v>41292</v>
      </c>
      <c r="AI118" s="62">
        <f t="shared" si="53"/>
        <v>0</v>
      </c>
      <c r="AJ118" s="62">
        <f t="shared" si="53"/>
        <v>0</v>
      </c>
      <c r="AK118" s="62">
        <f t="shared" si="53"/>
        <v>41191</v>
      </c>
      <c r="AL118" s="62">
        <f t="shared" si="53"/>
        <v>0</v>
      </c>
      <c r="AM118" s="62">
        <f t="shared" si="53"/>
        <v>9777</v>
      </c>
      <c r="AN118" s="62">
        <f t="shared" si="53"/>
        <v>50968</v>
      </c>
      <c r="AO118" s="62">
        <f t="shared" si="53"/>
        <v>0</v>
      </c>
    </row>
    <row r="119" spans="1:41" ht="37.5" customHeight="1">
      <c r="A119" s="69" t="s">
        <v>128</v>
      </c>
      <c r="B119" s="70" t="s">
        <v>131</v>
      </c>
      <c r="C119" s="70" t="s">
        <v>145</v>
      </c>
      <c r="D119" s="71" t="s">
        <v>33</v>
      </c>
      <c r="E119" s="70" t="s">
        <v>129</v>
      </c>
      <c r="F119" s="62">
        <v>39039</v>
      </c>
      <c r="G119" s="62">
        <f>H119-F119</f>
        <v>8286</v>
      </c>
      <c r="H119" s="62">
        <f>47439-114</f>
        <v>47325</v>
      </c>
      <c r="I119" s="62"/>
      <c r="J119" s="62">
        <v>50839</v>
      </c>
      <c r="K119" s="48"/>
      <c r="L119" s="48"/>
      <c r="M119" s="62">
        <v>50839</v>
      </c>
      <c r="N119" s="62">
        <f>O119-M119</f>
        <v>-9648</v>
      </c>
      <c r="O119" s="62">
        <v>41191</v>
      </c>
      <c r="P119" s="62"/>
      <c r="Q119" s="62">
        <v>41292</v>
      </c>
      <c r="R119" s="48"/>
      <c r="S119" s="48"/>
      <c r="T119" s="62">
        <f>O119+R119</f>
        <v>41191</v>
      </c>
      <c r="U119" s="62">
        <f>Q119+S119</f>
        <v>41292</v>
      </c>
      <c r="V119" s="48"/>
      <c r="W119" s="48"/>
      <c r="X119" s="62">
        <f>T119+V119</f>
        <v>41191</v>
      </c>
      <c r="Y119" s="62">
        <f>U119+W119</f>
        <v>41292</v>
      </c>
      <c r="Z119" s="48"/>
      <c r="AA119" s="62">
        <f>X119+Z119</f>
        <v>41191</v>
      </c>
      <c r="AB119" s="62">
        <f>Y119</f>
        <v>41292</v>
      </c>
      <c r="AC119" s="48"/>
      <c r="AD119" s="48"/>
      <c r="AE119" s="48"/>
      <c r="AF119" s="62">
        <f>AA119+AC119</f>
        <v>41191</v>
      </c>
      <c r="AG119" s="48"/>
      <c r="AH119" s="62">
        <f>AB119</f>
        <v>41292</v>
      </c>
      <c r="AI119" s="48"/>
      <c r="AJ119" s="48"/>
      <c r="AK119" s="62">
        <f>AF119+AI119</f>
        <v>41191</v>
      </c>
      <c r="AL119" s="62">
        <f>AG119</f>
        <v>0</v>
      </c>
      <c r="AM119" s="62">
        <f>AN119-AK119</f>
        <v>9777</v>
      </c>
      <c r="AN119" s="62">
        <f>52915-1947</f>
        <v>50968</v>
      </c>
      <c r="AO119" s="48"/>
    </row>
    <row r="120" spans="1:41" ht="23.25" customHeight="1">
      <c r="A120" s="69" t="s">
        <v>120</v>
      </c>
      <c r="B120" s="70" t="s">
        <v>131</v>
      </c>
      <c r="C120" s="70" t="s">
        <v>145</v>
      </c>
      <c r="D120" s="71" t="s">
        <v>121</v>
      </c>
      <c r="E120" s="70"/>
      <c r="F120" s="62"/>
      <c r="G120" s="62">
        <f aca="true" t="shared" si="54" ref="G120:M120">G121</f>
        <v>114</v>
      </c>
      <c r="H120" s="62">
        <f t="shared" si="54"/>
        <v>114</v>
      </c>
      <c r="I120" s="62">
        <f t="shared" si="54"/>
        <v>0</v>
      </c>
      <c r="J120" s="62">
        <f t="shared" si="54"/>
        <v>101</v>
      </c>
      <c r="K120" s="62">
        <f t="shared" si="54"/>
        <v>0</v>
      </c>
      <c r="L120" s="62">
        <f t="shared" si="54"/>
        <v>0</v>
      </c>
      <c r="M120" s="62">
        <f t="shared" si="54"/>
        <v>101</v>
      </c>
      <c r="N120" s="62">
        <f aca="true" t="shared" si="55" ref="N120:Y120">N121+N122</f>
        <v>0</v>
      </c>
      <c r="O120" s="62">
        <f t="shared" si="55"/>
        <v>101</v>
      </c>
      <c r="P120" s="62">
        <f t="shared" si="55"/>
        <v>0</v>
      </c>
      <c r="Q120" s="62">
        <f t="shared" si="55"/>
        <v>0</v>
      </c>
      <c r="R120" s="62">
        <f t="shared" si="55"/>
        <v>0</v>
      </c>
      <c r="S120" s="62">
        <f t="shared" si="55"/>
        <v>0</v>
      </c>
      <c r="T120" s="62">
        <f t="shared" si="55"/>
        <v>101</v>
      </c>
      <c r="U120" s="62">
        <f t="shared" si="55"/>
        <v>0</v>
      </c>
      <c r="V120" s="62">
        <f t="shared" si="55"/>
        <v>0</v>
      </c>
      <c r="W120" s="62">
        <f t="shared" si="55"/>
        <v>0</v>
      </c>
      <c r="X120" s="62">
        <f t="shared" si="55"/>
        <v>101</v>
      </c>
      <c r="Y120" s="62">
        <f t="shared" si="55"/>
        <v>0</v>
      </c>
      <c r="Z120" s="48">
        <f>Z122</f>
        <v>0</v>
      </c>
      <c r="AA120" s="62">
        <f>AA121+AA122</f>
        <v>101</v>
      </c>
      <c r="AB120" s="62">
        <f>AB121+AB122</f>
        <v>0</v>
      </c>
      <c r="AC120" s="48">
        <f>AC122</f>
        <v>0</v>
      </c>
      <c r="AD120" s="48">
        <f>AD122</f>
        <v>0</v>
      </c>
      <c r="AE120" s="48"/>
      <c r="AF120" s="62">
        <f>AF121+AF122</f>
        <v>101</v>
      </c>
      <c r="AG120" s="48">
        <f>AG122</f>
        <v>0</v>
      </c>
      <c r="AH120" s="62">
        <f aca="true" t="shared" si="56" ref="AH120:AO120">AH121+AH122</f>
        <v>0</v>
      </c>
      <c r="AI120" s="62">
        <f t="shared" si="56"/>
        <v>0</v>
      </c>
      <c r="AJ120" s="62">
        <f t="shared" si="56"/>
        <v>0</v>
      </c>
      <c r="AK120" s="62">
        <f t="shared" si="56"/>
        <v>101</v>
      </c>
      <c r="AL120" s="62">
        <f t="shared" si="56"/>
        <v>0</v>
      </c>
      <c r="AM120" s="62">
        <f t="shared" si="56"/>
        <v>0</v>
      </c>
      <c r="AN120" s="62">
        <f t="shared" si="56"/>
        <v>101</v>
      </c>
      <c r="AO120" s="62">
        <f t="shared" si="56"/>
        <v>0</v>
      </c>
    </row>
    <row r="121" spans="1:41" ht="50.25" customHeight="1" hidden="1">
      <c r="A121" s="69" t="s">
        <v>136</v>
      </c>
      <c r="B121" s="70" t="s">
        <v>131</v>
      </c>
      <c r="C121" s="70" t="s">
        <v>145</v>
      </c>
      <c r="D121" s="71" t="s">
        <v>121</v>
      </c>
      <c r="E121" s="70" t="s">
        <v>137</v>
      </c>
      <c r="F121" s="62"/>
      <c r="G121" s="62">
        <f>H121-F121</f>
        <v>114</v>
      </c>
      <c r="H121" s="62">
        <v>114</v>
      </c>
      <c r="I121" s="62"/>
      <c r="J121" s="62">
        <v>101</v>
      </c>
      <c r="K121" s="48"/>
      <c r="L121" s="48"/>
      <c r="M121" s="62">
        <v>101</v>
      </c>
      <c r="N121" s="62">
        <f>O121-M121</f>
        <v>-101</v>
      </c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48"/>
      <c r="AA121" s="62"/>
      <c r="AB121" s="62"/>
      <c r="AC121" s="48"/>
      <c r="AD121" s="48"/>
      <c r="AE121" s="48"/>
      <c r="AF121" s="62"/>
      <c r="AG121" s="48"/>
      <c r="AH121" s="62"/>
      <c r="AI121" s="48"/>
      <c r="AJ121" s="48"/>
      <c r="AK121" s="49"/>
      <c r="AL121" s="49"/>
      <c r="AM121" s="48"/>
      <c r="AN121" s="48"/>
      <c r="AO121" s="48"/>
    </row>
    <row r="122" spans="1:41" ht="45" customHeight="1">
      <c r="A122" s="69" t="s">
        <v>297</v>
      </c>
      <c r="B122" s="70" t="s">
        <v>131</v>
      </c>
      <c r="C122" s="70" t="s">
        <v>145</v>
      </c>
      <c r="D122" s="71" t="s">
        <v>277</v>
      </c>
      <c r="E122" s="70"/>
      <c r="F122" s="62"/>
      <c r="G122" s="62"/>
      <c r="H122" s="62"/>
      <c r="I122" s="62"/>
      <c r="J122" s="62"/>
      <c r="K122" s="48"/>
      <c r="L122" s="48"/>
      <c r="M122" s="62"/>
      <c r="N122" s="62">
        <f aca="true" t="shared" si="57" ref="N122:AF123">N123</f>
        <v>101</v>
      </c>
      <c r="O122" s="62">
        <f t="shared" si="57"/>
        <v>101</v>
      </c>
      <c r="P122" s="62">
        <f t="shared" si="57"/>
        <v>0</v>
      </c>
      <c r="Q122" s="62">
        <f t="shared" si="57"/>
        <v>0</v>
      </c>
      <c r="R122" s="62">
        <f t="shared" si="57"/>
        <v>0</v>
      </c>
      <c r="S122" s="62">
        <f t="shared" si="57"/>
        <v>0</v>
      </c>
      <c r="T122" s="62">
        <f t="shared" si="57"/>
        <v>101</v>
      </c>
      <c r="U122" s="62">
        <f t="shared" si="57"/>
        <v>0</v>
      </c>
      <c r="V122" s="62">
        <f t="shared" si="57"/>
        <v>0</v>
      </c>
      <c r="W122" s="62">
        <f t="shared" si="57"/>
        <v>0</v>
      </c>
      <c r="X122" s="62">
        <f t="shared" si="57"/>
        <v>101</v>
      </c>
      <c r="Y122" s="62">
        <f t="shared" si="57"/>
        <v>0</v>
      </c>
      <c r="Z122" s="48"/>
      <c r="AA122" s="62">
        <f t="shared" si="57"/>
        <v>101</v>
      </c>
      <c r="AB122" s="62">
        <f t="shared" si="57"/>
        <v>0</v>
      </c>
      <c r="AC122" s="48"/>
      <c r="AD122" s="48"/>
      <c r="AE122" s="48"/>
      <c r="AF122" s="62">
        <f t="shared" si="57"/>
        <v>101</v>
      </c>
      <c r="AG122" s="48"/>
      <c r="AH122" s="62">
        <f>AH123</f>
        <v>0</v>
      </c>
      <c r="AI122" s="62">
        <f aca="true" t="shared" si="58" ref="AI122:AO123">AI123</f>
        <v>0</v>
      </c>
      <c r="AJ122" s="62">
        <f t="shared" si="58"/>
        <v>0</v>
      </c>
      <c r="AK122" s="62">
        <f t="shared" si="58"/>
        <v>101</v>
      </c>
      <c r="AL122" s="62">
        <f t="shared" si="58"/>
        <v>0</v>
      </c>
      <c r="AM122" s="62">
        <f t="shared" si="58"/>
        <v>0</v>
      </c>
      <c r="AN122" s="62">
        <f t="shared" si="58"/>
        <v>101</v>
      </c>
      <c r="AO122" s="62">
        <f t="shared" si="58"/>
        <v>0</v>
      </c>
    </row>
    <row r="123" spans="1:41" ht="50.25" customHeight="1">
      <c r="A123" s="69" t="s">
        <v>298</v>
      </c>
      <c r="B123" s="70" t="s">
        <v>131</v>
      </c>
      <c r="C123" s="70" t="s">
        <v>145</v>
      </c>
      <c r="D123" s="71" t="s">
        <v>278</v>
      </c>
      <c r="E123" s="70"/>
      <c r="F123" s="62"/>
      <c r="G123" s="62"/>
      <c r="H123" s="62"/>
      <c r="I123" s="62"/>
      <c r="J123" s="62"/>
      <c r="K123" s="48"/>
      <c r="L123" s="48"/>
      <c r="M123" s="62"/>
      <c r="N123" s="62">
        <f t="shared" si="57"/>
        <v>101</v>
      </c>
      <c r="O123" s="62">
        <f t="shared" si="57"/>
        <v>101</v>
      </c>
      <c r="P123" s="62">
        <f t="shared" si="57"/>
        <v>0</v>
      </c>
      <c r="Q123" s="62">
        <f t="shared" si="57"/>
        <v>0</v>
      </c>
      <c r="R123" s="62">
        <f t="shared" si="57"/>
        <v>0</v>
      </c>
      <c r="S123" s="62">
        <f t="shared" si="57"/>
        <v>0</v>
      </c>
      <c r="T123" s="62">
        <f t="shared" si="57"/>
        <v>101</v>
      </c>
      <c r="U123" s="62">
        <f t="shared" si="57"/>
        <v>0</v>
      </c>
      <c r="V123" s="62">
        <f t="shared" si="57"/>
        <v>0</v>
      </c>
      <c r="W123" s="62">
        <f t="shared" si="57"/>
        <v>0</v>
      </c>
      <c r="X123" s="62">
        <f t="shared" si="57"/>
        <v>101</v>
      </c>
      <c r="Y123" s="62">
        <f t="shared" si="57"/>
        <v>0</v>
      </c>
      <c r="Z123" s="48">
        <f>Z124</f>
        <v>0</v>
      </c>
      <c r="AA123" s="62">
        <f t="shared" si="57"/>
        <v>101</v>
      </c>
      <c r="AB123" s="62">
        <f t="shared" si="57"/>
        <v>0</v>
      </c>
      <c r="AC123" s="48">
        <f>AC124</f>
        <v>0</v>
      </c>
      <c r="AD123" s="48">
        <f>AD124</f>
        <v>0</v>
      </c>
      <c r="AE123" s="48"/>
      <c r="AF123" s="62">
        <f>AF124</f>
        <v>101</v>
      </c>
      <c r="AG123" s="48">
        <f>AG124</f>
        <v>0</v>
      </c>
      <c r="AH123" s="62">
        <f>AH124</f>
        <v>0</v>
      </c>
      <c r="AI123" s="62">
        <f t="shared" si="58"/>
        <v>0</v>
      </c>
      <c r="AJ123" s="62">
        <f t="shared" si="58"/>
        <v>0</v>
      </c>
      <c r="AK123" s="62">
        <f t="shared" si="58"/>
        <v>101</v>
      </c>
      <c r="AL123" s="62">
        <f t="shared" si="58"/>
        <v>0</v>
      </c>
      <c r="AM123" s="62">
        <f t="shared" si="58"/>
        <v>0</v>
      </c>
      <c r="AN123" s="62">
        <f t="shared" si="58"/>
        <v>101</v>
      </c>
      <c r="AO123" s="62">
        <f t="shared" si="58"/>
        <v>0</v>
      </c>
    </row>
    <row r="124" spans="1:41" ht="50.25" customHeight="1">
      <c r="A124" s="69" t="s">
        <v>136</v>
      </c>
      <c r="B124" s="70" t="s">
        <v>131</v>
      </c>
      <c r="C124" s="70" t="s">
        <v>145</v>
      </c>
      <c r="D124" s="71" t="s">
        <v>278</v>
      </c>
      <c r="E124" s="70" t="s">
        <v>137</v>
      </c>
      <c r="F124" s="62"/>
      <c r="G124" s="62"/>
      <c r="H124" s="62"/>
      <c r="I124" s="62"/>
      <c r="J124" s="62"/>
      <c r="K124" s="48"/>
      <c r="L124" s="48"/>
      <c r="M124" s="62"/>
      <c r="N124" s="62">
        <f>O124-M124</f>
        <v>101</v>
      </c>
      <c r="O124" s="62">
        <v>101</v>
      </c>
      <c r="P124" s="62"/>
      <c r="Q124" s="62"/>
      <c r="R124" s="48"/>
      <c r="S124" s="48"/>
      <c r="T124" s="62">
        <f>O124+R124</f>
        <v>101</v>
      </c>
      <c r="U124" s="62">
        <f>Q124+S124</f>
        <v>0</v>
      </c>
      <c r="V124" s="48"/>
      <c r="W124" s="48"/>
      <c r="X124" s="62">
        <f>T124+V124</f>
        <v>101</v>
      </c>
      <c r="Y124" s="62">
        <f>U124+W124</f>
        <v>0</v>
      </c>
      <c r="Z124" s="48"/>
      <c r="AA124" s="62">
        <f>X124+Z124</f>
        <v>101</v>
      </c>
      <c r="AB124" s="62">
        <f>Y124</f>
        <v>0</v>
      </c>
      <c r="AC124" s="48"/>
      <c r="AD124" s="48"/>
      <c r="AE124" s="48"/>
      <c r="AF124" s="62">
        <f>AA124+AC124</f>
        <v>101</v>
      </c>
      <c r="AG124" s="48"/>
      <c r="AH124" s="62">
        <f>AB124</f>
        <v>0</v>
      </c>
      <c r="AI124" s="48"/>
      <c r="AJ124" s="48"/>
      <c r="AK124" s="62">
        <f>AF124+AI124</f>
        <v>101</v>
      </c>
      <c r="AL124" s="62">
        <f>AG124</f>
        <v>0</v>
      </c>
      <c r="AM124" s="62">
        <f>AN124-AK124</f>
        <v>0</v>
      </c>
      <c r="AN124" s="63">
        <v>101</v>
      </c>
      <c r="AO124" s="48"/>
    </row>
    <row r="125" spans="1:41" ht="15">
      <c r="A125" s="97"/>
      <c r="B125" s="93"/>
      <c r="C125" s="93"/>
      <c r="D125" s="94"/>
      <c r="E125" s="93"/>
      <c r="F125" s="46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9"/>
      <c r="AL125" s="49"/>
      <c r="AM125" s="48"/>
      <c r="AN125" s="48"/>
      <c r="AO125" s="48"/>
    </row>
    <row r="126" spans="1:65" s="8" customFormat="1" ht="28.5" customHeight="1">
      <c r="A126" s="50" t="s">
        <v>34</v>
      </c>
      <c r="B126" s="51" t="s">
        <v>35</v>
      </c>
      <c r="C126" s="51"/>
      <c r="D126" s="52"/>
      <c r="E126" s="51"/>
      <c r="F126" s="95">
        <f aca="true" t="shared" si="59" ref="F126:AD126">F128+F132+F136+F151+F160+F166</f>
        <v>414584</v>
      </c>
      <c r="G126" s="95" t="e">
        <f t="shared" si="59"/>
        <v>#REF!</v>
      </c>
      <c r="H126" s="95" t="e">
        <f t="shared" si="59"/>
        <v>#REF!</v>
      </c>
      <c r="I126" s="95" t="e">
        <f t="shared" si="59"/>
        <v>#REF!</v>
      </c>
      <c r="J126" s="95" t="e">
        <f t="shared" si="59"/>
        <v>#REF!</v>
      </c>
      <c r="K126" s="95" t="e">
        <f t="shared" si="59"/>
        <v>#REF!</v>
      </c>
      <c r="L126" s="95" t="e">
        <f t="shared" si="59"/>
        <v>#REF!</v>
      </c>
      <c r="M126" s="95" t="e">
        <f t="shared" si="59"/>
        <v>#REF!</v>
      </c>
      <c r="N126" s="95" t="e">
        <f t="shared" si="59"/>
        <v>#REF!</v>
      </c>
      <c r="O126" s="95" t="e">
        <f t="shared" si="59"/>
        <v>#REF!</v>
      </c>
      <c r="P126" s="95" t="e">
        <f t="shared" si="59"/>
        <v>#REF!</v>
      </c>
      <c r="Q126" s="95" t="e">
        <f t="shared" si="59"/>
        <v>#REF!</v>
      </c>
      <c r="R126" s="95">
        <f t="shared" si="59"/>
        <v>-200</v>
      </c>
      <c r="S126" s="95">
        <f t="shared" si="59"/>
        <v>0</v>
      </c>
      <c r="T126" s="95">
        <f t="shared" si="59"/>
        <v>235258</v>
      </c>
      <c r="U126" s="95">
        <f t="shared" si="59"/>
        <v>234839</v>
      </c>
      <c r="V126" s="95">
        <f t="shared" si="59"/>
        <v>0</v>
      </c>
      <c r="W126" s="95">
        <f t="shared" si="59"/>
        <v>0</v>
      </c>
      <c r="X126" s="95">
        <f t="shared" si="59"/>
        <v>235258</v>
      </c>
      <c r="Y126" s="95">
        <f t="shared" si="59"/>
        <v>234839</v>
      </c>
      <c r="Z126" s="95">
        <f t="shared" si="59"/>
        <v>7021</v>
      </c>
      <c r="AA126" s="95">
        <f t="shared" si="59"/>
        <v>242279</v>
      </c>
      <c r="AB126" s="95">
        <f t="shared" si="59"/>
        <v>234839</v>
      </c>
      <c r="AC126" s="95">
        <f t="shared" si="59"/>
        <v>0</v>
      </c>
      <c r="AD126" s="95">
        <f t="shared" si="59"/>
        <v>0</v>
      </c>
      <c r="AE126" s="95"/>
      <c r="AF126" s="95">
        <f aca="true" t="shared" si="60" ref="AF126:AO126">AF128+AF132+AF136+AF151+AF160+AF166</f>
        <v>242279</v>
      </c>
      <c r="AG126" s="95">
        <f t="shared" si="60"/>
        <v>0</v>
      </c>
      <c r="AH126" s="95">
        <f t="shared" si="60"/>
        <v>234839</v>
      </c>
      <c r="AI126" s="95">
        <f t="shared" si="60"/>
        <v>0</v>
      </c>
      <c r="AJ126" s="95">
        <f t="shared" si="60"/>
        <v>0</v>
      </c>
      <c r="AK126" s="95">
        <f t="shared" si="60"/>
        <v>242279</v>
      </c>
      <c r="AL126" s="95">
        <f t="shared" si="60"/>
        <v>0</v>
      </c>
      <c r="AM126" s="95">
        <f t="shared" si="60"/>
        <v>77027</v>
      </c>
      <c r="AN126" s="95">
        <f t="shared" si="60"/>
        <v>319306</v>
      </c>
      <c r="AO126" s="95">
        <f t="shared" si="60"/>
        <v>0</v>
      </c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</row>
    <row r="127" spans="1:41" ht="16.5">
      <c r="A127" s="98"/>
      <c r="B127" s="44"/>
      <c r="C127" s="44"/>
      <c r="D127" s="45"/>
      <c r="E127" s="44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48"/>
      <c r="AN127" s="48"/>
      <c r="AO127" s="48"/>
    </row>
    <row r="128" spans="1:65" s="12" customFormat="1" ht="18.75" hidden="1">
      <c r="A128" s="56" t="s">
        <v>36</v>
      </c>
      <c r="B128" s="57" t="s">
        <v>134</v>
      </c>
      <c r="C128" s="57" t="s">
        <v>148</v>
      </c>
      <c r="D128" s="67"/>
      <c r="E128" s="57"/>
      <c r="F128" s="68">
        <f aca="true" t="shared" si="61" ref="F128:V129">F129</f>
        <v>6711</v>
      </c>
      <c r="G128" s="68">
        <f t="shared" si="61"/>
        <v>-1070</v>
      </c>
      <c r="H128" s="68">
        <f t="shared" si="61"/>
        <v>5641</v>
      </c>
      <c r="I128" s="68">
        <f t="shared" si="61"/>
        <v>0</v>
      </c>
      <c r="J128" s="68">
        <f t="shared" si="61"/>
        <v>0</v>
      </c>
      <c r="K128" s="68">
        <f t="shared" si="61"/>
        <v>0</v>
      </c>
      <c r="L128" s="68">
        <f t="shared" si="61"/>
        <v>0</v>
      </c>
      <c r="M128" s="68">
        <f t="shared" si="61"/>
        <v>0</v>
      </c>
      <c r="N128" s="68">
        <f t="shared" si="61"/>
        <v>0</v>
      </c>
      <c r="O128" s="68">
        <f t="shared" si="61"/>
        <v>0</v>
      </c>
      <c r="P128" s="68">
        <f t="shared" si="61"/>
        <v>0</v>
      </c>
      <c r="Q128" s="68">
        <f t="shared" si="61"/>
        <v>0</v>
      </c>
      <c r="R128" s="68">
        <f t="shared" si="61"/>
        <v>0</v>
      </c>
      <c r="S128" s="68">
        <f t="shared" si="61"/>
        <v>0</v>
      </c>
      <c r="T128" s="68">
        <f t="shared" si="61"/>
        <v>0</v>
      </c>
      <c r="U128" s="68">
        <f t="shared" si="61"/>
        <v>0</v>
      </c>
      <c r="V128" s="68">
        <f t="shared" si="61"/>
        <v>0</v>
      </c>
      <c r="W128" s="68">
        <f aca="true" t="shared" si="62" ref="V128:AK129">W129</f>
        <v>0</v>
      </c>
      <c r="X128" s="68">
        <f t="shared" si="62"/>
        <v>0</v>
      </c>
      <c r="Y128" s="68">
        <f t="shared" si="62"/>
        <v>0</v>
      </c>
      <c r="Z128" s="68">
        <f t="shared" si="62"/>
        <v>0</v>
      </c>
      <c r="AA128" s="68">
        <f t="shared" si="62"/>
        <v>0</v>
      </c>
      <c r="AB128" s="68">
        <f t="shared" si="62"/>
        <v>0</v>
      </c>
      <c r="AC128" s="68">
        <f t="shared" si="62"/>
        <v>0</v>
      </c>
      <c r="AD128" s="68">
        <f t="shared" si="62"/>
        <v>0</v>
      </c>
      <c r="AE128" s="68"/>
      <c r="AF128" s="68">
        <f t="shared" si="62"/>
        <v>0</v>
      </c>
      <c r="AG128" s="68">
        <f t="shared" si="62"/>
        <v>0</v>
      </c>
      <c r="AH128" s="68">
        <f t="shared" si="62"/>
        <v>0</v>
      </c>
      <c r="AI128" s="68">
        <f t="shared" si="62"/>
        <v>0</v>
      </c>
      <c r="AJ128" s="68">
        <f t="shared" si="62"/>
        <v>0</v>
      </c>
      <c r="AK128" s="68">
        <f t="shared" si="62"/>
        <v>0</v>
      </c>
      <c r="AL128" s="68">
        <f aca="true" t="shared" si="63" ref="AI128:AL129">AL129</f>
        <v>0</v>
      </c>
      <c r="AM128" s="89"/>
      <c r="AN128" s="89"/>
      <c r="AO128" s="89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</row>
    <row r="129" spans="1:65" s="14" customFormat="1" ht="59.25" customHeight="1" hidden="1">
      <c r="A129" s="69" t="s">
        <v>149</v>
      </c>
      <c r="B129" s="70" t="s">
        <v>134</v>
      </c>
      <c r="C129" s="70" t="s">
        <v>148</v>
      </c>
      <c r="D129" s="71" t="s">
        <v>37</v>
      </c>
      <c r="E129" s="70"/>
      <c r="F129" s="72">
        <f t="shared" si="61"/>
        <v>6711</v>
      </c>
      <c r="G129" s="72">
        <f t="shared" si="61"/>
        <v>-1070</v>
      </c>
      <c r="H129" s="72">
        <f t="shared" si="61"/>
        <v>5641</v>
      </c>
      <c r="I129" s="72">
        <f t="shared" si="61"/>
        <v>0</v>
      </c>
      <c r="J129" s="72">
        <f t="shared" si="61"/>
        <v>0</v>
      </c>
      <c r="K129" s="72">
        <f t="shared" si="61"/>
        <v>0</v>
      </c>
      <c r="L129" s="72">
        <f t="shared" si="61"/>
        <v>0</v>
      </c>
      <c r="M129" s="72">
        <f t="shared" si="61"/>
        <v>0</v>
      </c>
      <c r="N129" s="72">
        <f t="shared" si="61"/>
        <v>0</v>
      </c>
      <c r="O129" s="72">
        <f t="shared" si="61"/>
        <v>0</v>
      </c>
      <c r="P129" s="72">
        <f t="shared" si="61"/>
        <v>0</v>
      </c>
      <c r="Q129" s="72">
        <f t="shared" si="61"/>
        <v>0</v>
      </c>
      <c r="R129" s="72">
        <f t="shared" si="61"/>
        <v>0</v>
      </c>
      <c r="S129" s="72">
        <f t="shared" si="61"/>
        <v>0</v>
      </c>
      <c r="T129" s="72">
        <f t="shared" si="61"/>
        <v>0</v>
      </c>
      <c r="U129" s="72">
        <f t="shared" si="61"/>
        <v>0</v>
      </c>
      <c r="V129" s="72">
        <f t="shared" si="62"/>
        <v>0</v>
      </c>
      <c r="W129" s="72">
        <f t="shared" si="62"/>
        <v>0</v>
      </c>
      <c r="X129" s="72">
        <f t="shared" si="62"/>
        <v>0</v>
      </c>
      <c r="Y129" s="72">
        <f t="shared" si="62"/>
        <v>0</v>
      </c>
      <c r="Z129" s="72">
        <f t="shared" si="62"/>
        <v>0</v>
      </c>
      <c r="AA129" s="72">
        <f t="shared" si="62"/>
        <v>0</v>
      </c>
      <c r="AB129" s="72">
        <f t="shared" si="62"/>
        <v>0</v>
      </c>
      <c r="AC129" s="72">
        <f t="shared" si="62"/>
        <v>0</v>
      </c>
      <c r="AD129" s="72">
        <f t="shared" si="62"/>
        <v>0</v>
      </c>
      <c r="AE129" s="72"/>
      <c r="AF129" s="72">
        <f t="shared" si="62"/>
        <v>0</v>
      </c>
      <c r="AG129" s="72">
        <f t="shared" si="62"/>
        <v>0</v>
      </c>
      <c r="AH129" s="72">
        <f t="shared" si="62"/>
        <v>0</v>
      </c>
      <c r="AI129" s="72">
        <f t="shared" si="63"/>
        <v>0</v>
      </c>
      <c r="AJ129" s="72">
        <f t="shared" si="63"/>
        <v>0</v>
      </c>
      <c r="AK129" s="72">
        <f t="shared" si="63"/>
        <v>0</v>
      </c>
      <c r="AL129" s="72">
        <f t="shared" si="63"/>
        <v>0</v>
      </c>
      <c r="AM129" s="84"/>
      <c r="AN129" s="84"/>
      <c r="AO129" s="84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</row>
    <row r="130" spans="1:65" s="16" customFormat="1" ht="93.75" customHeight="1" hidden="1">
      <c r="A130" s="69" t="s">
        <v>248</v>
      </c>
      <c r="B130" s="70" t="s">
        <v>134</v>
      </c>
      <c r="C130" s="70" t="s">
        <v>148</v>
      </c>
      <c r="D130" s="71" t="s">
        <v>37</v>
      </c>
      <c r="E130" s="70" t="s">
        <v>150</v>
      </c>
      <c r="F130" s="62">
        <v>6711</v>
      </c>
      <c r="G130" s="62">
        <f>H130-F130</f>
        <v>-1070</v>
      </c>
      <c r="H130" s="62">
        <v>5641</v>
      </c>
      <c r="I130" s="63"/>
      <c r="J130" s="63"/>
      <c r="K130" s="63"/>
      <c r="L130" s="63"/>
      <c r="M130" s="62"/>
      <c r="N130" s="62">
        <f>O130-M130</f>
        <v>0</v>
      </c>
      <c r="O130" s="62">
        <f aca="true" t="shared" si="64" ref="O130:U130">J130+L130</f>
        <v>0</v>
      </c>
      <c r="P130" s="62">
        <f t="shared" si="64"/>
        <v>0</v>
      </c>
      <c r="Q130" s="62">
        <f t="shared" si="64"/>
        <v>0</v>
      </c>
      <c r="R130" s="62">
        <f t="shared" si="64"/>
        <v>0</v>
      </c>
      <c r="S130" s="62">
        <f t="shared" si="64"/>
        <v>0</v>
      </c>
      <c r="T130" s="62">
        <f t="shared" si="64"/>
        <v>0</v>
      </c>
      <c r="U130" s="62">
        <f t="shared" si="64"/>
        <v>0</v>
      </c>
      <c r="V130" s="62">
        <f aca="true" t="shared" si="65" ref="V130:AB130">Q130+S130</f>
        <v>0</v>
      </c>
      <c r="W130" s="62">
        <f t="shared" si="65"/>
        <v>0</v>
      </c>
      <c r="X130" s="62">
        <f t="shared" si="65"/>
        <v>0</v>
      </c>
      <c r="Y130" s="62">
        <f t="shared" si="65"/>
        <v>0</v>
      </c>
      <c r="Z130" s="62">
        <f t="shared" si="65"/>
        <v>0</v>
      </c>
      <c r="AA130" s="62">
        <f t="shared" si="65"/>
        <v>0</v>
      </c>
      <c r="AB130" s="62">
        <f t="shared" si="65"/>
        <v>0</v>
      </c>
      <c r="AC130" s="62">
        <f>X130+Z130</f>
        <v>0</v>
      </c>
      <c r="AD130" s="62">
        <f>Y130+AA130</f>
        <v>0</v>
      </c>
      <c r="AE130" s="62"/>
      <c r="AF130" s="62">
        <f>Y130+AA130</f>
        <v>0</v>
      </c>
      <c r="AG130" s="62">
        <f>AB130+AD130</f>
        <v>0</v>
      </c>
      <c r="AH130" s="62">
        <f>Z130+AB130</f>
        <v>0</v>
      </c>
      <c r="AI130" s="62">
        <f>AA130+AC130</f>
        <v>0</v>
      </c>
      <c r="AJ130" s="62">
        <f>AB130+AD130</f>
        <v>0</v>
      </c>
      <c r="AK130" s="62">
        <f>AC130+AE130</f>
        <v>0</v>
      </c>
      <c r="AL130" s="62">
        <f>AD130+AF130</f>
        <v>0</v>
      </c>
      <c r="AM130" s="64"/>
      <c r="AN130" s="64"/>
      <c r="AO130" s="64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</row>
    <row r="131" spans="1:41" ht="14.25" hidden="1">
      <c r="A131" s="98"/>
      <c r="B131" s="44"/>
      <c r="C131" s="44"/>
      <c r="D131" s="45"/>
      <c r="E131" s="44"/>
      <c r="F131" s="4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99"/>
      <c r="AK131" s="49"/>
      <c r="AL131" s="49"/>
      <c r="AM131" s="48"/>
      <c r="AN131" s="48"/>
      <c r="AO131" s="48"/>
    </row>
    <row r="132" spans="1:65" s="12" customFormat="1" ht="18.75">
      <c r="A132" s="56" t="s">
        <v>38</v>
      </c>
      <c r="B132" s="57" t="s">
        <v>134</v>
      </c>
      <c r="C132" s="57" t="s">
        <v>135</v>
      </c>
      <c r="D132" s="67"/>
      <c r="E132" s="57"/>
      <c r="F132" s="59">
        <f aca="true" t="shared" si="66" ref="F132:V133">F133</f>
        <v>3270</v>
      </c>
      <c r="G132" s="59">
        <f t="shared" si="66"/>
        <v>199</v>
      </c>
      <c r="H132" s="59">
        <f t="shared" si="66"/>
        <v>3469</v>
      </c>
      <c r="I132" s="59">
        <f t="shared" si="66"/>
        <v>0</v>
      </c>
      <c r="J132" s="59">
        <f t="shared" si="66"/>
        <v>3715</v>
      </c>
      <c r="K132" s="59">
        <f t="shared" si="66"/>
        <v>0</v>
      </c>
      <c r="L132" s="59">
        <f t="shared" si="66"/>
        <v>0</v>
      </c>
      <c r="M132" s="59">
        <f t="shared" si="66"/>
        <v>3715</v>
      </c>
      <c r="N132" s="59">
        <f t="shared" si="66"/>
        <v>-408</v>
      </c>
      <c r="O132" s="59">
        <f t="shared" si="66"/>
        <v>3307</v>
      </c>
      <c r="P132" s="59">
        <f t="shared" si="66"/>
        <v>0</v>
      </c>
      <c r="Q132" s="59">
        <f t="shared" si="66"/>
        <v>3307</v>
      </c>
      <c r="R132" s="59">
        <f t="shared" si="66"/>
        <v>0</v>
      </c>
      <c r="S132" s="59">
        <f t="shared" si="66"/>
        <v>0</v>
      </c>
      <c r="T132" s="59">
        <f t="shared" si="66"/>
        <v>3307</v>
      </c>
      <c r="U132" s="59">
        <f t="shared" si="66"/>
        <v>3307</v>
      </c>
      <c r="V132" s="59">
        <f t="shared" si="66"/>
        <v>0</v>
      </c>
      <c r="W132" s="59">
        <f aca="true" t="shared" si="67" ref="V132:AL133">W133</f>
        <v>0</v>
      </c>
      <c r="X132" s="59">
        <f t="shared" si="67"/>
        <v>3307</v>
      </c>
      <c r="Y132" s="59">
        <f t="shared" si="67"/>
        <v>3307</v>
      </c>
      <c r="Z132" s="59">
        <f t="shared" si="67"/>
        <v>0</v>
      </c>
      <c r="AA132" s="59">
        <f t="shared" si="67"/>
        <v>3307</v>
      </c>
      <c r="AB132" s="59">
        <f t="shared" si="67"/>
        <v>3307</v>
      </c>
      <c r="AC132" s="59">
        <f t="shared" si="67"/>
        <v>0</v>
      </c>
      <c r="AD132" s="59">
        <f t="shared" si="67"/>
        <v>0</v>
      </c>
      <c r="AE132" s="59"/>
      <c r="AF132" s="59">
        <f t="shared" si="67"/>
        <v>3307</v>
      </c>
      <c r="AG132" s="59">
        <f t="shared" si="67"/>
        <v>0</v>
      </c>
      <c r="AH132" s="59">
        <f t="shared" si="67"/>
        <v>3307</v>
      </c>
      <c r="AI132" s="59">
        <f t="shared" si="67"/>
        <v>0</v>
      </c>
      <c r="AJ132" s="59">
        <f t="shared" si="67"/>
        <v>0</v>
      </c>
      <c r="AK132" s="59">
        <f t="shared" si="67"/>
        <v>3307</v>
      </c>
      <c r="AL132" s="59">
        <f t="shared" si="67"/>
        <v>0</v>
      </c>
      <c r="AM132" s="59">
        <f>AM133</f>
        <v>0</v>
      </c>
      <c r="AN132" s="59">
        <f>AN133</f>
        <v>3307</v>
      </c>
      <c r="AO132" s="59">
        <f>AO133</f>
        <v>0</v>
      </c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</row>
    <row r="133" spans="1:65" s="14" customFormat="1" ht="22.5" customHeight="1">
      <c r="A133" s="69" t="s">
        <v>146</v>
      </c>
      <c r="B133" s="70" t="s">
        <v>134</v>
      </c>
      <c r="C133" s="70" t="s">
        <v>135</v>
      </c>
      <c r="D133" s="71" t="s">
        <v>147</v>
      </c>
      <c r="E133" s="70"/>
      <c r="F133" s="62">
        <f t="shared" si="66"/>
        <v>3270</v>
      </c>
      <c r="G133" s="62">
        <f t="shared" si="66"/>
        <v>199</v>
      </c>
      <c r="H133" s="62">
        <f t="shared" si="66"/>
        <v>3469</v>
      </c>
      <c r="I133" s="62">
        <f t="shared" si="66"/>
        <v>0</v>
      </c>
      <c r="J133" s="62">
        <f t="shared" si="66"/>
        <v>3715</v>
      </c>
      <c r="K133" s="62">
        <f t="shared" si="66"/>
        <v>0</v>
      </c>
      <c r="L133" s="62">
        <f t="shared" si="66"/>
        <v>0</v>
      </c>
      <c r="M133" s="62">
        <f t="shared" si="66"/>
        <v>3715</v>
      </c>
      <c r="N133" s="62">
        <f t="shared" si="66"/>
        <v>-408</v>
      </c>
      <c r="O133" s="62">
        <f t="shared" si="66"/>
        <v>3307</v>
      </c>
      <c r="P133" s="62">
        <f t="shared" si="66"/>
        <v>0</v>
      </c>
      <c r="Q133" s="62">
        <f t="shared" si="66"/>
        <v>3307</v>
      </c>
      <c r="R133" s="62">
        <f t="shared" si="66"/>
        <v>0</v>
      </c>
      <c r="S133" s="62">
        <f t="shared" si="66"/>
        <v>0</v>
      </c>
      <c r="T133" s="62">
        <f t="shared" si="66"/>
        <v>3307</v>
      </c>
      <c r="U133" s="62">
        <f t="shared" si="66"/>
        <v>3307</v>
      </c>
      <c r="V133" s="62">
        <f t="shared" si="67"/>
        <v>0</v>
      </c>
      <c r="W133" s="62">
        <f t="shared" si="67"/>
        <v>0</v>
      </c>
      <c r="X133" s="62">
        <f t="shared" si="67"/>
        <v>3307</v>
      </c>
      <c r="Y133" s="62">
        <f t="shared" si="67"/>
        <v>3307</v>
      </c>
      <c r="Z133" s="62">
        <f t="shared" si="67"/>
        <v>0</v>
      </c>
      <c r="AA133" s="62">
        <f t="shared" si="67"/>
        <v>3307</v>
      </c>
      <c r="AB133" s="62">
        <f t="shared" si="67"/>
        <v>3307</v>
      </c>
      <c r="AC133" s="62">
        <f t="shared" si="67"/>
        <v>0</v>
      </c>
      <c r="AD133" s="62">
        <f t="shared" si="67"/>
        <v>0</v>
      </c>
      <c r="AE133" s="62"/>
      <c r="AF133" s="62">
        <f t="shared" si="67"/>
        <v>3307</v>
      </c>
      <c r="AG133" s="62">
        <f t="shared" si="67"/>
        <v>0</v>
      </c>
      <c r="AH133" s="62">
        <f t="shared" si="67"/>
        <v>3307</v>
      </c>
      <c r="AI133" s="62">
        <f aca="true" t="shared" si="68" ref="AI133:AO133">AI134</f>
        <v>0</v>
      </c>
      <c r="AJ133" s="62">
        <f t="shared" si="68"/>
        <v>0</v>
      </c>
      <c r="AK133" s="62">
        <f t="shared" si="68"/>
        <v>3307</v>
      </c>
      <c r="AL133" s="62">
        <f t="shared" si="68"/>
        <v>0</v>
      </c>
      <c r="AM133" s="62">
        <f t="shared" si="68"/>
        <v>0</v>
      </c>
      <c r="AN133" s="62">
        <f t="shared" si="68"/>
        <v>3307</v>
      </c>
      <c r="AO133" s="62">
        <f t="shared" si="68"/>
        <v>0</v>
      </c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</row>
    <row r="134" spans="1:65" s="16" customFormat="1" ht="53.25" customHeight="1">
      <c r="A134" s="69" t="s">
        <v>136</v>
      </c>
      <c r="B134" s="70" t="s">
        <v>134</v>
      </c>
      <c r="C134" s="70" t="s">
        <v>135</v>
      </c>
      <c r="D134" s="71" t="s">
        <v>147</v>
      </c>
      <c r="E134" s="70" t="s">
        <v>137</v>
      </c>
      <c r="F134" s="62">
        <v>3270</v>
      </c>
      <c r="G134" s="62">
        <f>H134-F134</f>
        <v>199</v>
      </c>
      <c r="H134" s="62">
        <v>3469</v>
      </c>
      <c r="I134" s="62"/>
      <c r="J134" s="62">
        <v>3715</v>
      </c>
      <c r="K134" s="64"/>
      <c r="L134" s="64"/>
      <c r="M134" s="62">
        <v>3715</v>
      </c>
      <c r="N134" s="62">
        <f>O134-M134</f>
        <v>-408</v>
      </c>
      <c r="O134" s="62">
        <v>3307</v>
      </c>
      <c r="P134" s="62"/>
      <c r="Q134" s="62">
        <v>3307</v>
      </c>
      <c r="R134" s="64"/>
      <c r="S134" s="64"/>
      <c r="T134" s="62">
        <f>O134+R134</f>
        <v>3307</v>
      </c>
      <c r="U134" s="62">
        <f>Q134+S134</f>
        <v>3307</v>
      </c>
      <c r="V134" s="64"/>
      <c r="W134" s="64"/>
      <c r="X134" s="62">
        <f>T134+V134</f>
        <v>3307</v>
      </c>
      <c r="Y134" s="62">
        <f>U134+W134</f>
        <v>3307</v>
      </c>
      <c r="Z134" s="64"/>
      <c r="AA134" s="62">
        <f>X134+Z134</f>
        <v>3307</v>
      </c>
      <c r="AB134" s="62">
        <f>Y134</f>
        <v>3307</v>
      </c>
      <c r="AC134" s="64"/>
      <c r="AD134" s="64"/>
      <c r="AE134" s="64"/>
      <c r="AF134" s="62">
        <f>AA134+AC134</f>
        <v>3307</v>
      </c>
      <c r="AG134" s="64"/>
      <c r="AH134" s="62">
        <f>AB134</f>
        <v>3307</v>
      </c>
      <c r="AI134" s="64"/>
      <c r="AJ134" s="64"/>
      <c r="AK134" s="62">
        <f>AF134+AI134</f>
        <v>3307</v>
      </c>
      <c r="AL134" s="62">
        <f>AG134</f>
        <v>0</v>
      </c>
      <c r="AM134" s="62">
        <f>AN134-AK134</f>
        <v>0</v>
      </c>
      <c r="AN134" s="62">
        <v>3307</v>
      </c>
      <c r="AO134" s="64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</row>
    <row r="135" spans="1:65" s="16" customFormat="1" ht="18" customHeight="1">
      <c r="A135" s="69"/>
      <c r="B135" s="70"/>
      <c r="C135" s="70"/>
      <c r="D135" s="71"/>
      <c r="E135" s="70"/>
      <c r="F135" s="96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2"/>
      <c r="AL135" s="62"/>
      <c r="AM135" s="64"/>
      <c r="AN135" s="64"/>
      <c r="AO135" s="64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</row>
    <row r="136" spans="1:65" s="16" customFormat="1" ht="18" customHeight="1">
      <c r="A136" s="56" t="s">
        <v>39</v>
      </c>
      <c r="B136" s="57" t="s">
        <v>134</v>
      </c>
      <c r="C136" s="57" t="s">
        <v>151</v>
      </c>
      <c r="D136" s="67"/>
      <c r="E136" s="57"/>
      <c r="F136" s="68">
        <f aca="true" t="shared" si="69" ref="F136:O136">F137+F139+F142</f>
        <v>274994</v>
      </c>
      <c r="G136" s="68">
        <f t="shared" si="69"/>
        <v>94406</v>
      </c>
      <c r="H136" s="68">
        <f t="shared" si="69"/>
        <v>369400</v>
      </c>
      <c r="I136" s="68">
        <f t="shared" si="69"/>
        <v>0</v>
      </c>
      <c r="J136" s="68">
        <f t="shared" si="69"/>
        <v>412530</v>
      </c>
      <c r="K136" s="68">
        <f t="shared" si="69"/>
        <v>0</v>
      </c>
      <c r="L136" s="68">
        <f t="shared" si="69"/>
        <v>0</v>
      </c>
      <c r="M136" s="68">
        <f t="shared" si="69"/>
        <v>412530</v>
      </c>
      <c r="N136" s="68">
        <f t="shared" si="69"/>
        <v>-239355</v>
      </c>
      <c r="O136" s="68">
        <f t="shared" si="69"/>
        <v>173175</v>
      </c>
      <c r="P136" s="68">
        <f aca="true" t="shared" si="70" ref="P136:U136">P137+P139+P142</f>
        <v>0</v>
      </c>
      <c r="Q136" s="68">
        <f t="shared" si="70"/>
        <v>177686</v>
      </c>
      <c r="R136" s="68">
        <f t="shared" si="70"/>
        <v>0</v>
      </c>
      <c r="S136" s="68">
        <f t="shared" si="70"/>
        <v>0</v>
      </c>
      <c r="T136" s="68">
        <f t="shared" si="70"/>
        <v>173175</v>
      </c>
      <c r="U136" s="68">
        <f t="shared" si="70"/>
        <v>177686</v>
      </c>
      <c r="V136" s="68">
        <f aca="true" t="shared" si="71" ref="V136:AB136">V137+V139+V142</f>
        <v>0</v>
      </c>
      <c r="W136" s="68">
        <f t="shared" si="71"/>
        <v>0</v>
      </c>
      <c r="X136" s="68">
        <f t="shared" si="71"/>
        <v>173175</v>
      </c>
      <c r="Y136" s="68">
        <f t="shared" si="71"/>
        <v>177686</v>
      </c>
      <c r="Z136" s="68">
        <f t="shared" si="71"/>
        <v>0</v>
      </c>
      <c r="AA136" s="68">
        <f t="shared" si="71"/>
        <v>173175</v>
      </c>
      <c r="AB136" s="68">
        <f t="shared" si="71"/>
        <v>177686</v>
      </c>
      <c r="AC136" s="68">
        <f>AC137+AC139+AC142</f>
        <v>0</v>
      </c>
      <c r="AD136" s="68">
        <f>AD137+AD139+AD142</f>
        <v>0</v>
      </c>
      <c r="AE136" s="68"/>
      <c r="AF136" s="68">
        <f aca="true" t="shared" si="72" ref="AF136:AO136">AF137+AF139+AF142</f>
        <v>173175</v>
      </c>
      <c r="AG136" s="68">
        <f t="shared" si="72"/>
        <v>0</v>
      </c>
      <c r="AH136" s="68">
        <f t="shared" si="72"/>
        <v>177686</v>
      </c>
      <c r="AI136" s="68">
        <f t="shared" si="72"/>
        <v>0</v>
      </c>
      <c r="AJ136" s="68">
        <f t="shared" si="72"/>
        <v>0</v>
      </c>
      <c r="AK136" s="68">
        <f t="shared" si="72"/>
        <v>173175</v>
      </c>
      <c r="AL136" s="68">
        <f t="shared" si="72"/>
        <v>0</v>
      </c>
      <c r="AM136" s="68">
        <f t="shared" si="72"/>
        <v>19101</v>
      </c>
      <c r="AN136" s="68">
        <f t="shared" si="72"/>
        <v>192276</v>
      </c>
      <c r="AO136" s="68">
        <f t="shared" si="72"/>
        <v>0</v>
      </c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</row>
    <row r="137" spans="1:65" s="16" customFormat="1" ht="79.5" customHeight="1" hidden="1">
      <c r="A137" s="69" t="s">
        <v>132</v>
      </c>
      <c r="B137" s="70" t="s">
        <v>134</v>
      </c>
      <c r="C137" s="70" t="s">
        <v>151</v>
      </c>
      <c r="D137" s="71" t="s">
        <v>123</v>
      </c>
      <c r="E137" s="57"/>
      <c r="F137" s="68">
        <f aca="true" t="shared" si="73" ref="F137:AL137">F138</f>
        <v>0</v>
      </c>
      <c r="G137" s="72">
        <f t="shared" si="73"/>
        <v>9403</v>
      </c>
      <c r="H137" s="72">
        <f t="shared" si="73"/>
        <v>9403</v>
      </c>
      <c r="I137" s="72">
        <f t="shared" si="73"/>
        <v>0</v>
      </c>
      <c r="J137" s="72">
        <f t="shared" si="73"/>
        <v>9073</v>
      </c>
      <c r="K137" s="72">
        <f t="shared" si="73"/>
        <v>0</v>
      </c>
      <c r="L137" s="72">
        <f t="shared" si="73"/>
        <v>0</v>
      </c>
      <c r="M137" s="72">
        <f t="shared" si="73"/>
        <v>9073</v>
      </c>
      <c r="N137" s="72">
        <f t="shared" si="73"/>
        <v>-9073</v>
      </c>
      <c r="O137" s="72">
        <f t="shared" si="73"/>
        <v>0</v>
      </c>
      <c r="P137" s="72">
        <f t="shared" si="73"/>
        <v>0</v>
      </c>
      <c r="Q137" s="72">
        <f t="shared" si="73"/>
        <v>0</v>
      </c>
      <c r="R137" s="72">
        <f t="shared" si="73"/>
        <v>0</v>
      </c>
      <c r="S137" s="72">
        <f t="shared" si="73"/>
        <v>0</v>
      </c>
      <c r="T137" s="72">
        <f t="shared" si="73"/>
        <v>0</v>
      </c>
      <c r="U137" s="72">
        <f t="shared" si="73"/>
        <v>0</v>
      </c>
      <c r="V137" s="72">
        <f t="shared" si="73"/>
        <v>0</v>
      </c>
      <c r="W137" s="72">
        <f t="shared" si="73"/>
        <v>0</v>
      </c>
      <c r="X137" s="72">
        <f t="shared" si="73"/>
        <v>0</v>
      </c>
      <c r="Y137" s="72">
        <f t="shared" si="73"/>
        <v>0</v>
      </c>
      <c r="Z137" s="72">
        <f t="shared" si="73"/>
        <v>0</v>
      </c>
      <c r="AA137" s="72">
        <f t="shared" si="73"/>
        <v>0</v>
      </c>
      <c r="AB137" s="72">
        <f t="shared" si="73"/>
        <v>0</v>
      </c>
      <c r="AC137" s="72">
        <f t="shared" si="73"/>
        <v>0</v>
      </c>
      <c r="AD137" s="72">
        <f t="shared" si="73"/>
        <v>0</v>
      </c>
      <c r="AE137" s="72"/>
      <c r="AF137" s="72">
        <f t="shared" si="73"/>
        <v>0</v>
      </c>
      <c r="AG137" s="72">
        <f t="shared" si="73"/>
        <v>0</v>
      </c>
      <c r="AH137" s="72">
        <f t="shared" si="73"/>
        <v>0</v>
      </c>
      <c r="AI137" s="72">
        <f t="shared" si="73"/>
        <v>0</v>
      </c>
      <c r="AJ137" s="72">
        <f t="shared" si="73"/>
        <v>0</v>
      </c>
      <c r="AK137" s="72">
        <f t="shared" si="73"/>
        <v>0</v>
      </c>
      <c r="AL137" s="72">
        <f t="shared" si="73"/>
        <v>0</v>
      </c>
      <c r="AM137" s="64"/>
      <c r="AN137" s="64"/>
      <c r="AO137" s="64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</row>
    <row r="138" spans="1:65" s="16" customFormat="1" ht="45" customHeight="1" hidden="1">
      <c r="A138" s="69" t="s">
        <v>225</v>
      </c>
      <c r="B138" s="70" t="s">
        <v>134</v>
      </c>
      <c r="C138" s="70" t="s">
        <v>151</v>
      </c>
      <c r="D138" s="71" t="s">
        <v>123</v>
      </c>
      <c r="E138" s="70" t="s">
        <v>226</v>
      </c>
      <c r="F138" s="68"/>
      <c r="G138" s="62">
        <f>H138-F138</f>
        <v>9403</v>
      </c>
      <c r="H138" s="72">
        <v>9403</v>
      </c>
      <c r="I138" s="72"/>
      <c r="J138" s="72">
        <v>9073</v>
      </c>
      <c r="K138" s="64"/>
      <c r="L138" s="64"/>
      <c r="M138" s="62">
        <v>9073</v>
      </c>
      <c r="N138" s="62">
        <f>O138-M138</f>
        <v>-9073</v>
      </c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4"/>
      <c r="AN138" s="64"/>
      <c r="AO138" s="64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</row>
    <row r="139" spans="1:65" s="16" customFormat="1" ht="16.5">
      <c r="A139" s="69" t="s">
        <v>152</v>
      </c>
      <c r="B139" s="70" t="s">
        <v>134</v>
      </c>
      <c r="C139" s="70" t="s">
        <v>151</v>
      </c>
      <c r="D139" s="71" t="s">
        <v>153</v>
      </c>
      <c r="E139" s="70"/>
      <c r="F139" s="72">
        <f aca="true" t="shared" si="74" ref="F139:V140">F140</f>
        <v>1968</v>
      </c>
      <c r="G139" s="72">
        <f t="shared" si="74"/>
        <v>225</v>
      </c>
      <c r="H139" s="72">
        <f t="shared" si="74"/>
        <v>2193</v>
      </c>
      <c r="I139" s="72">
        <f t="shared" si="74"/>
        <v>0</v>
      </c>
      <c r="J139" s="72">
        <f t="shared" si="74"/>
        <v>2530</v>
      </c>
      <c r="K139" s="72">
        <f t="shared" si="74"/>
        <v>0</v>
      </c>
      <c r="L139" s="72">
        <f t="shared" si="74"/>
        <v>0</v>
      </c>
      <c r="M139" s="72">
        <f t="shared" si="74"/>
        <v>2530</v>
      </c>
      <c r="N139" s="72">
        <f t="shared" si="74"/>
        <v>-2530</v>
      </c>
      <c r="O139" s="72">
        <f t="shared" si="74"/>
        <v>0</v>
      </c>
      <c r="P139" s="72">
        <f t="shared" si="74"/>
        <v>0</v>
      </c>
      <c r="Q139" s="72">
        <f t="shared" si="74"/>
        <v>0</v>
      </c>
      <c r="R139" s="72">
        <f t="shared" si="74"/>
        <v>0</v>
      </c>
      <c r="S139" s="72">
        <f t="shared" si="74"/>
        <v>0</v>
      </c>
      <c r="T139" s="72">
        <f t="shared" si="74"/>
        <v>0</v>
      </c>
      <c r="U139" s="72">
        <f t="shared" si="74"/>
        <v>0</v>
      </c>
      <c r="V139" s="72">
        <f t="shared" si="74"/>
        <v>0</v>
      </c>
      <c r="W139" s="72">
        <f aca="true" t="shared" si="75" ref="V139:AK140">W140</f>
        <v>0</v>
      </c>
      <c r="X139" s="72">
        <f t="shared" si="75"/>
        <v>0</v>
      </c>
      <c r="Y139" s="72">
        <f t="shared" si="75"/>
        <v>0</v>
      </c>
      <c r="Z139" s="72">
        <f t="shared" si="75"/>
        <v>0</v>
      </c>
      <c r="AA139" s="72">
        <f t="shared" si="75"/>
        <v>0</v>
      </c>
      <c r="AB139" s="72">
        <f t="shared" si="75"/>
        <v>0</v>
      </c>
      <c r="AC139" s="72">
        <f t="shared" si="75"/>
        <v>0</v>
      </c>
      <c r="AD139" s="72">
        <f t="shared" si="75"/>
        <v>0</v>
      </c>
      <c r="AE139" s="72"/>
      <c r="AF139" s="72">
        <f t="shared" si="75"/>
        <v>0</v>
      </c>
      <c r="AG139" s="72">
        <f t="shared" si="75"/>
        <v>0</v>
      </c>
      <c r="AH139" s="72">
        <f t="shared" si="75"/>
        <v>0</v>
      </c>
      <c r="AI139" s="72">
        <f t="shared" si="75"/>
        <v>0</v>
      </c>
      <c r="AJ139" s="72">
        <f t="shared" si="75"/>
        <v>0</v>
      </c>
      <c r="AK139" s="72">
        <f t="shared" si="75"/>
        <v>0</v>
      </c>
      <c r="AL139" s="72">
        <f aca="true" t="shared" si="76" ref="AI139:AL140">AL140</f>
        <v>0</v>
      </c>
      <c r="AM139" s="62">
        <f aca="true" t="shared" si="77" ref="AM139:AO140">AM140</f>
        <v>2543</v>
      </c>
      <c r="AN139" s="62">
        <f t="shared" si="77"/>
        <v>2543</v>
      </c>
      <c r="AO139" s="64">
        <f t="shared" si="77"/>
        <v>0</v>
      </c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</row>
    <row r="140" spans="1:65" s="16" customFormat="1" ht="82.5">
      <c r="A140" s="100" t="s">
        <v>193</v>
      </c>
      <c r="B140" s="70" t="s">
        <v>134</v>
      </c>
      <c r="C140" s="70" t="s">
        <v>151</v>
      </c>
      <c r="D140" s="71" t="s">
        <v>188</v>
      </c>
      <c r="E140" s="70"/>
      <c r="F140" s="72">
        <f t="shared" si="74"/>
        <v>1968</v>
      </c>
      <c r="G140" s="72">
        <f t="shared" si="74"/>
        <v>225</v>
      </c>
      <c r="H140" s="72">
        <f t="shared" si="74"/>
        <v>2193</v>
      </c>
      <c r="I140" s="72">
        <f t="shared" si="74"/>
        <v>0</v>
      </c>
      <c r="J140" s="72">
        <f t="shared" si="74"/>
        <v>2530</v>
      </c>
      <c r="K140" s="72">
        <f t="shared" si="74"/>
        <v>0</v>
      </c>
      <c r="L140" s="72">
        <f t="shared" si="74"/>
        <v>0</v>
      </c>
      <c r="M140" s="72">
        <f t="shared" si="74"/>
        <v>2530</v>
      </c>
      <c r="N140" s="72">
        <f t="shared" si="74"/>
        <v>-2530</v>
      </c>
      <c r="O140" s="72">
        <f t="shared" si="74"/>
        <v>0</v>
      </c>
      <c r="P140" s="72">
        <f t="shared" si="74"/>
        <v>0</v>
      </c>
      <c r="Q140" s="72">
        <f t="shared" si="74"/>
        <v>0</v>
      </c>
      <c r="R140" s="72">
        <f t="shared" si="74"/>
        <v>0</v>
      </c>
      <c r="S140" s="72">
        <f t="shared" si="74"/>
        <v>0</v>
      </c>
      <c r="T140" s="72">
        <f t="shared" si="74"/>
        <v>0</v>
      </c>
      <c r="U140" s="72">
        <f t="shared" si="74"/>
        <v>0</v>
      </c>
      <c r="V140" s="72">
        <f t="shared" si="75"/>
        <v>0</v>
      </c>
      <c r="W140" s="72">
        <f t="shared" si="75"/>
        <v>0</v>
      </c>
      <c r="X140" s="72">
        <f t="shared" si="75"/>
        <v>0</v>
      </c>
      <c r="Y140" s="72">
        <f t="shared" si="75"/>
        <v>0</v>
      </c>
      <c r="Z140" s="72">
        <f t="shared" si="75"/>
        <v>0</v>
      </c>
      <c r="AA140" s="72">
        <f t="shared" si="75"/>
        <v>0</v>
      </c>
      <c r="AB140" s="72">
        <f t="shared" si="75"/>
        <v>0</v>
      </c>
      <c r="AC140" s="72">
        <f t="shared" si="75"/>
        <v>0</v>
      </c>
      <c r="AD140" s="72">
        <f t="shared" si="75"/>
        <v>0</v>
      </c>
      <c r="AE140" s="72"/>
      <c r="AF140" s="72">
        <f t="shared" si="75"/>
        <v>0</v>
      </c>
      <c r="AG140" s="72">
        <f t="shared" si="75"/>
        <v>0</v>
      </c>
      <c r="AH140" s="72">
        <f t="shared" si="75"/>
        <v>0</v>
      </c>
      <c r="AI140" s="72">
        <f t="shared" si="76"/>
        <v>0</v>
      </c>
      <c r="AJ140" s="72">
        <f t="shared" si="76"/>
        <v>0</v>
      </c>
      <c r="AK140" s="72">
        <f t="shared" si="76"/>
        <v>0</v>
      </c>
      <c r="AL140" s="72">
        <f t="shared" si="76"/>
        <v>0</v>
      </c>
      <c r="AM140" s="62">
        <f t="shared" si="77"/>
        <v>2543</v>
      </c>
      <c r="AN140" s="62">
        <f t="shared" si="77"/>
        <v>2543</v>
      </c>
      <c r="AO140" s="64">
        <f t="shared" si="77"/>
        <v>0</v>
      </c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</row>
    <row r="141" spans="1:65" s="16" customFormat="1" ht="82.5">
      <c r="A141" s="69" t="s">
        <v>249</v>
      </c>
      <c r="B141" s="70" t="s">
        <v>134</v>
      </c>
      <c r="C141" s="70" t="s">
        <v>151</v>
      </c>
      <c r="D141" s="71" t="s">
        <v>188</v>
      </c>
      <c r="E141" s="70" t="s">
        <v>142</v>
      </c>
      <c r="F141" s="62">
        <v>1968</v>
      </c>
      <c r="G141" s="62">
        <f>H141-F141</f>
        <v>225</v>
      </c>
      <c r="H141" s="62">
        <v>2193</v>
      </c>
      <c r="I141" s="62"/>
      <c r="J141" s="62">
        <v>2530</v>
      </c>
      <c r="K141" s="64"/>
      <c r="L141" s="64"/>
      <c r="M141" s="62">
        <v>2530</v>
      </c>
      <c r="N141" s="62">
        <f>O141-M141</f>
        <v>-2530</v>
      </c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>
        <f>AN141-AK141</f>
        <v>2543</v>
      </c>
      <c r="AN141" s="62">
        <v>2543</v>
      </c>
      <c r="AO141" s="64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</row>
    <row r="142" spans="1:65" s="16" customFormat="1" ht="19.5" customHeight="1">
      <c r="A142" s="69" t="s">
        <v>40</v>
      </c>
      <c r="B142" s="70" t="s">
        <v>134</v>
      </c>
      <c r="C142" s="70" t="s">
        <v>151</v>
      </c>
      <c r="D142" s="71" t="s">
        <v>154</v>
      </c>
      <c r="E142" s="70"/>
      <c r="F142" s="72">
        <f aca="true" t="shared" si="78" ref="F142:L142">F144+F146+F148</f>
        <v>273026</v>
      </c>
      <c r="G142" s="72">
        <f t="shared" si="78"/>
        <v>84778</v>
      </c>
      <c r="H142" s="72">
        <f t="shared" si="78"/>
        <v>357804</v>
      </c>
      <c r="I142" s="72">
        <f t="shared" si="78"/>
        <v>0</v>
      </c>
      <c r="J142" s="72">
        <f t="shared" si="78"/>
        <v>400927</v>
      </c>
      <c r="K142" s="72">
        <f t="shared" si="78"/>
        <v>0</v>
      </c>
      <c r="L142" s="72">
        <f t="shared" si="78"/>
        <v>0</v>
      </c>
      <c r="M142" s="72">
        <f aca="true" t="shared" si="79" ref="M142:U142">M143+M144+M146+M148</f>
        <v>400927</v>
      </c>
      <c r="N142" s="72">
        <f t="shared" si="79"/>
        <v>-227752</v>
      </c>
      <c r="O142" s="72">
        <f t="shared" si="79"/>
        <v>173175</v>
      </c>
      <c r="P142" s="72">
        <f t="shared" si="79"/>
        <v>0</v>
      </c>
      <c r="Q142" s="72">
        <f t="shared" si="79"/>
        <v>177686</v>
      </c>
      <c r="R142" s="72">
        <f t="shared" si="79"/>
        <v>0</v>
      </c>
      <c r="S142" s="72">
        <f t="shared" si="79"/>
        <v>0</v>
      </c>
      <c r="T142" s="72">
        <f t="shared" si="79"/>
        <v>173175</v>
      </c>
      <c r="U142" s="72">
        <f t="shared" si="79"/>
        <v>177686</v>
      </c>
      <c r="V142" s="72">
        <f aca="true" t="shared" si="80" ref="V142:AB142">V143+V144+V146+V148</f>
        <v>0</v>
      </c>
      <c r="W142" s="72">
        <f t="shared" si="80"/>
        <v>0</v>
      </c>
      <c r="X142" s="72">
        <f t="shared" si="80"/>
        <v>173175</v>
      </c>
      <c r="Y142" s="72">
        <f t="shared" si="80"/>
        <v>177686</v>
      </c>
      <c r="Z142" s="72">
        <f t="shared" si="80"/>
        <v>0</v>
      </c>
      <c r="AA142" s="72">
        <f t="shared" si="80"/>
        <v>173175</v>
      </c>
      <c r="AB142" s="72">
        <f t="shared" si="80"/>
        <v>177686</v>
      </c>
      <c r="AC142" s="72">
        <f>AC143+AC144+AC146+AC148</f>
        <v>0</v>
      </c>
      <c r="AD142" s="72">
        <f>AD143+AD144+AD146+AD148</f>
        <v>0</v>
      </c>
      <c r="AE142" s="72"/>
      <c r="AF142" s="72">
        <f aca="true" t="shared" si="81" ref="AF142:AO142">AF143+AF144+AF146+AF148</f>
        <v>173175</v>
      </c>
      <c r="AG142" s="72">
        <f t="shared" si="81"/>
        <v>0</v>
      </c>
      <c r="AH142" s="72">
        <f t="shared" si="81"/>
        <v>177686</v>
      </c>
      <c r="AI142" s="72">
        <f t="shared" si="81"/>
        <v>0</v>
      </c>
      <c r="AJ142" s="72">
        <f t="shared" si="81"/>
        <v>0</v>
      </c>
      <c r="AK142" s="72">
        <f t="shared" si="81"/>
        <v>173175</v>
      </c>
      <c r="AL142" s="72">
        <f t="shared" si="81"/>
        <v>0</v>
      </c>
      <c r="AM142" s="72">
        <f t="shared" si="81"/>
        <v>16558</v>
      </c>
      <c r="AN142" s="72">
        <f t="shared" si="81"/>
        <v>189733</v>
      </c>
      <c r="AO142" s="72">
        <f t="shared" si="81"/>
        <v>0</v>
      </c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</row>
    <row r="143" spans="1:65" s="16" customFormat="1" ht="86.25" customHeight="1" hidden="1">
      <c r="A143" s="69" t="s">
        <v>249</v>
      </c>
      <c r="B143" s="70" t="s">
        <v>134</v>
      </c>
      <c r="C143" s="70" t="s">
        <v>151</v>
      </c>
      <c r="D143" s="71" t="s">
        <v>154</v>
      </c>
      <c r="E143" s="70" t="s">
        <v>142</v>
      </c>
      <c r="F143" s="72"/>
      <c r="G143" s="72"/>
      <c r="H143" s="72"/>
      <c r="I143" s="72"/>
      <c r="J143" s="72"/>
      <c r="K143" s="72"/>
      <c r="L143" s="72"/>
      <c r="M143" s="72"/>
      <c r="N143" s="62">
        <f>O143-M143</f>
        <v>0</v>
      </c>
      <c r="O143" s="72"/>
      <c r="P143" s="72"/>
      <c r="Q143" s="72"/>
      <c r="R143" s="72"/>
      <c r="S143" s="72"/>
      <c r="T143" s="72"/>
      <c r="U143" s="72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2"/>
      <c r="AL143" s="62"/>
      <c r="AM143" s="64"/>
      <c r="AN143" s="64"/>
      <c r="AO143" s="64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</row>
    <row r="144" spans="1:65" s="16" customFormat="1" ht="69.75" customHeight="1">
      <c r="A144" s="100" t="s">
        <v>194</v>
      </c>
      <c r="B144" s="70" t="s">
        <v>134</v>
      </c>
      <c r="C144" s="70" t="s">
        <v>151</v>
      </c>
      <c r="D144" s="71" t="s">
        <v>189</v>
      </c>
      <c r="E144" s="70"/>
      <c r="F144" s="72">
        <f aca="true" t="shared" si="82" ref="F144:AO144">F145</f>
        <v>133494</v>
      </c>
      <c r="G144" s="72">
        <f t="shared" si="82"/>
        <v>-45904</v>
      </c>
      <c r="H144" s="72">
        <f t="shared" si="82"/>
        <v>87590</v>
      </c>
      <c r="I144" s="72">
        <f t="shared" si="82"/>
        <v>0</v>
      </c>
      <c r="J144" s="72">
        <f t="shared" si="82"/>
        <v>93809</v>
      </c>
      <c r="K144" s="72">
        <f t="shared" si="82"/>
        <v>0</v>
      </c>
      <c r="L144" s="72">
        <f t="shared" si="82"/>
        <v>0</v>
      </c>
      <c r="M144" s="72">
        <f t="shared" si="82"/>
        <v>93809</v>
      </c>
      <c r="N144" s="72">
        <f t="shared" si="82"/>
        <v>-22965</v>
      </c>
      <c r="O144" s="72">
        <f t="shared" si="82"/>
        <v>70844</v>
      </c>
      <c r="P144" s="72">
        <f t="shared" si="82"/>
        <v>0</v>
      </c>
      <c r="Q144" s="72">
        <f t="shared" si="82"/>
        <v>75355</v>
      </c>
      <c r="R144" s="72">
        <f t="shared" si="82"/>
        <v>0</v>
      </c>
      <c r="S144" s="72">
        <f t="shared" si="82"/>
        <v>0</v>
      </c>
      <c r="T144" s="72">
        <f t="shared" si="82"/>
        <v>70844</v>
      </c>
      <c r="U144" s="72">
        <f t="shared" si="82"/>
        <v>75355</v>
      </c>
      <c r="V144" s="72">
        <f t="shared" si="82"/>
        <v>0</v>
      </c>
      <c r="W144" s="72">
        <f t="shared" si="82"/>
        <v>0</v>
      </c>
      <c r="X144" s="72">
        <f t="shared" si="82"/>
        <v>70844</v>
      </c>
      <c r="Y144" s="72">
        <f t="shared" si="82"/>
        <v>75355</v>
      </c>
      <c r="Z144" s="72">
        <f t="shared" si="82"/>
        <v>0</v>
      </c>
      <c r="AA144" s="72">
        <f t="shared" si="82"/>
        <v>70844</v>
      </c>
      <c r="AB144" s="72">
        <f t="shared" si="82"/>
        <v>75355</v>
      </c>
      <c r="AC144" s="72">
        <f t="shared" si="82"/>
        <v>0</v>
      </c>
      <c r="AD144" s="72">
        <f t="shared" si="82"/>
        <v>0</v>
      </c>
      <c r="AE144" s="72"/>
      <c r="AF144" s="72">
        <f t="shared" si="82"/>
        <v>70844</v>
      </c>
      <c r="AG144" s="72">
        <f t="shared" si="82"/>
        <v>0</v>
      </c>
      <c r="AH144" s="72">
        <f t="shared" si="82"/>
        <v>75355</v>
      </c>
      <c r="AI144" s="72">
        <f t="shared" si="82"/>
        <v>0</v>
      </c>
      <c r="AJ144" s="72">
        <f t="shared" si="82"/>
        <v>0</v>
      </c>
      <c r="AK144" s="72">
        <f t="shared" si="82"/>
        <v>70844</v>
      </c>
      <c r="AL144" s="72">
        <f t="shared" si="82"/>
        <v>0</v>
      </c>
      <c r="AM144" s="72">
        <f t="shared" si="82"/>
        <v>-25947</v>
      </c>
      <c r="AN144" s="72">
        <f t="shared" si="82"/>
        <v>44897</v>
      </c>
      <c r="AO144" s="72">
        <f t="shared" si="82"/>
        <v>0</v>
      </c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</row>
    <row r="145" spans="1:65" s="16" customFormat="1" ht="85.5" customHeight="1">
      <c r="A145" s="69" t="s">
        <v>249</v>
      </c>
      <c r="B145" s="70" t="s">
        <v>134</v>
      </c>
      <c r="C145" s="70" t="s">
        <v>151</v>
      </c>
      <c r="D145" s="71" t="s">
        <v>189</v>
      </c>
      <c r="E145" s="70" t="s">
        <v>142</v>
      </c>
      <c r="F145" s="62">
        <v>133494</v>
      </c>
      <c r="G145" s="62">
        <f>H145-F145</f>
        <v>-45904</v>
      </c>
      <c r="H145" s="62">
        <v>87590</v>
      </c>
      <c r="I145" s="62"/>
      <c r="J145" s="62">
        <v>93809</v>
      </c>
      <c r="K145" s="64"/>
      <c r="L145" s="64"/>
      <c r="M145" s="62">
        <v>93809</v>
      </c>
      <c r="N145" s="62">
        <f>O145-M145</f>
        <v>-22965</v>
      </c>
      <c r="O145" s="62">
        <v>70844</v>
      </c>
      <c r="P145" s="62"/>
      <c r="Q145" s="62">
        <v>75355</v>
      </c>
      <c r="R145" s="64"/>
      <c r="S145" s="64"/>
      <c r="T145" s="62">
        <f>O145+R145</f>
        <v>70844</v>
      </c>
      <c r="U145" s="62">
        <f>Q145+S145</f>
        <v>75355</v>
      </c>
      <c r="V145" s="64"/>
      <c r="W145" s="64"/>
      <c r="X145" s="62">
        <f>T145+V145</f>
        <v>70844</v>
      </c>
      <c r="Y145" s="62">
        <f>U145+W145</f>
        <v>75355</v>
      </c>
      <c r="Z145" s="64"/>
      <c r="AA145" s="62">
        <f>X145+Z145</f>
        <v>70844</v>
      </c>
      <c r="AB145" s="62">
        <f>Y145</f>
        <v>75355</v>
      </c>
      <c r="AC145" s="64"/>
      <c r="AD145" s="64"/>
      <c r="AE145" s="64"/>
      <c r="AF145" s="62">
        <f>AA145+AC145</f>
        <v>70844</v>
      </c>
      <c r="AG145" s="64"/>
      <c r="AH145" s="62">
        <f>AB145</f>
        <v>75355</v>
      </c>
      <c r="AI145" s="64"/>
      <c r="AJ145" s="64"/>
      <c r="AK145" s="62">
        <f>AF145+AI145</f>
        <v>70844</v>
      </c>
      <c r="AL145" s="62">
        <f>AG145</f>
        <v>0</v>
      </c>
      <c r="AM145" s="62">
        <f>AN145-AK145</f>
        <v>-25947</v>
      </c>
      <c r="AN145" s="62">
        <v>44897</v>
      </c>
      <c r="AO145" s="64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</row>
    <row r="146" spans="1:65" s="16" customFormat="1" ht="43.5" customHeight="1">
      <c r="A146" s="100" t="s">
        <v>195</v>
      </c>
      <c r="B146" s="70" t="s">
        <v>134</v>
      </c>
      <c r="C146" s="70" t="s">
        <v>151</v>
      </c>
      <c r="D146" s="71" t="s">
        <v>190</v>
      </c>
      <c r="E146" s="70"/>
      <c r="F146" s="72">
        <f aca="true" t="shared" si="83" ref="F146:AO146">F147</f>
        <v>128459</v>
      </c>
      <c r="G146" s="72">
        <f t="shared" si="83"/>
        <v>130459</v>
      </c>
      <c r="H146" s="72">
        <f t="shared" si="83"/>
        <v>258918</v>
      </c>
      <c r="I146" s="72">
        <f t="shared" si="83"/>
        <v>0</v>
      </c>
      <c r="J146" s="72">
        <f t="shared" si="83"/>
        <v>295376</v>
      </c>
      <c r="K146" s="72">
        <f t="shared" si="83"/>
        <v>0</v>
      </c>
      <c r="L146" s="72">
        <f t="shared" si="83"/>
        <v>0</v>
      </c>
      <c r="M146" s="72">
        <f t="shared" si="83"/>
        <v>295376</v>
      </c>
      <c r="N146" s="72">
        <f t="shared" si="83"/>
        <v>-193045</v>
      </c>
      <c r="O146" s="72">
        <f t="shared" si="83"/>
        <v>102331</v>
      </c>
      <c r="P146" s="72">
        <f t="shared" si="83"/>
        <v>0</v>
      </c>
      <c r="Q146" s="72">
        <f t="shared" si="83"/>
        <v>102331</v>
      </c>
      <c r="R146" s="72">
        <f t="shared" si="83"/>
        <v>0</v>
      </c>
      <c r="S146" s="72">
        <f t="shared" si="83"/>
        <v>0</v>
      </c>
      <c r="T146" s="72">
        <f t="shared" si="83"/>
        <v>102331</v>
      </c>
      <c r="U146" s="72">
        <f t="shared" si="83"/>
        <v>102331</v>
      </c>
      <c r="V146" s="72">
        <f t="shared" si="83"/>
        <v>0</v>
      </c>
      <c r="W146" s="72">
        <f t="shared" si="83"/>
        <v>0</v>
      </c>
      <c r="X146" s="72">
        <f t="shared" si="83"/>
        <v>102331</v>
      </c>
      <c r="Y146" s="72">
        <f t="shared" si="83"/>
        <v>102331</v>
      </c>
      <c r="Z146" s="72">
        <f t="shared" si="83"/>
        <v>0</v>
      </c>
      <c r="AA146" s="72">
        <f t="shared" si="83"/>
        <v>102331</v>
      </c>
      <c r="AB146" s="72">
        <f t="shared" si="83"/>
        <v>102331</v>
      </c>
      <c r="AC146" s="72">
        <f t="shared" si="83"/>
        <v>0</v>
      </c>
      <c r="AD146" s="72">
        <f t="shared" si="83"/>
        <v>0</v>
      </c>
      <c r="AE146" s="72"/>
      <c r="AF146" s="72">
        <f t="shared" si="83"/>
        <v>102331</v>
      </c>
      <c r="AG146" s="72">
        <f t="shared" si="83"/>
        <v>0</v>
      </c>
      <c r="AH146" s="72">
        <f t="shared" si="83"/>
        <v>102331</v>
      </c>
      <c r="AI146" s="72">
        <f t="shared" si="83"/>
        <v>0</v>
      </c>
      <c r="AJ146" s="72">
        <f t="shared" si="83"/>
        <v>0</v>
      </c>
      <c r="AK146" s="72">
        <f t="shared" si="83"/>
        <v>102331</v>
      </c>
      <c r="AL146" s="72">
        <f t="shared" si="83"/>
        <v>0</v>
      </c>
      <c r="AM146" s="72">
        <f t="shared" si="83"/>
        <v>25005</v>
      </c>
      <c r="AN146" s="72">
        <f t="shared" si="83"/>
        <v>127336</v>
      </c>
      <c r="AO146" s="72">
        <f t="shared" si="83"/>
        <v>0</v>
      </c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</row>
    <row r="147" spans="1:65" s="16" customFormat="1" ht="87" customHeight="1">
      <c r="A147" s="69" t="s">
        <v>249</v>
      </c>
      <c r="B147" s="70" t="s">
        <v>134</v>
      </c>
      <c r="C147" s="70" t="s">
        <v>151</v>
      </c>
      <c r="D147" s="71" t="s">
        <v>190</v>
      </c>
      <c r="E147" s="70" t="s">
        <v>142</v>
      </c>
      <c r="F147" s="62">
        <v>128459</v>
      </c>
      <c r="G147" s="62">
        <f>H147-F147</f>
        <v>130459</v>
      </c>
      <c r="H147" s="62">
        <v>258918</v>
      </c>
      <c r="I147" s="62"/>
      <c r="J147" s="62">
        <v>295376</v>
      </c>
      <c r="K147" s="64"/>
      <c r="L147" s="64"/>
      <c r="M147" s="62">
        <v>295376</v>
      </c>
      <c r="N147" s="62">
        <f>O147-M147</f>
        <v>-193045</v>
      </c>
      <c r="O147" s="62">
        <v>102331</v>
      </c>
      <c r="P147" s="62"/>
      <c r="Q147" s="62">
        <v>102331</v>
      </c>
      <c r="R147" s="64"/>
      <c r="S147" s="64"/>
      <c r="T147" s="62">
        <f>O147+R147</f>
        <v>102331</v>
      </c>
      <c r="U147" s="62">
        <f>Q147+S147</f>
        <v>102331</v>
      </c>
      <c r="V147" s="64"/>
      <c r="W147" s="64"/>
      <c r="X147" s="62">
        <f>T147+V147</f>
        <v>102331</v>
      </c>
      <c r="Y147" s="62">
        <f>U147+W147</f>
        <v>102331</v>
      </c>
      <c r="Z147" s="64"/>
      <c r="AA147" s="62">
        <f>X147+Z147</f>
        <v>102331</v>
      </c>
      <c r="AB147" s="62">
        <f>Y147</f>
        <v>102331</v>
      </c>
      <c r="AC147" s="64"/>
      <c r="AD147" s="64"/>
      <c r="AE147" s="64"/>
      <c r="AF147" s="62">
        <f>AA147+AC147</f>
        <v>102331</v>
      </c>
      <c r="AG147" s="64"/>
      <c r="AH147" s="62">
        <f>AB147</f>
        <v>102331</v>
      </c>
      <c r="AI147" s="64"/>
      <c r="AJ147" s="64"/>
      <c r="AK147" s="62">
        <f>AF147+AI147</f>
        <v>102331</v>
      </c>
      <c r="AL147" s="62">
        <f>AG147</f>
        <v>0</v>
      </c>
      <c r="AM147" s="62">
        <f>AN147-AK147</f>
        <v>25005</v>
      </c>
      <c r="AN147" s="62">
        <v>127336</v>
      </c>
      <c r="AO147" s="64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</row>
    <row r="148" spans="1:65" s="16" customFormat="1" ht="82.5">
      <c r="A148" s="100" t="s">
        <v>196</v>
      </c>
      <c r="B148" s="70" t="s">
        <v>134</v>
      </c>
      <c r="C148" s="70" t="s">
        <v>151</v>
      </c>
      <c r="D148" s="71" t="s">
        <v>191</v>
      </c>
      <c r="E148" s="70"/>
      <c r="F148" s="72">
        <f aca="true" t="shared" si="84" ref="F148:Q148">F149</f>
        <v>11073</v>
      </c>
      <c r="G148" s="72">
        <f t="shared" si="84"/>
        <v>223</v>
      </c>
      <c r="H148" s="72">
        <f t="shared" si="84"/>
        <v>11296</v>
      </c>
      <c r="I148" s="72">
        <f t="shared" si="84"/>
        <v>0</v>
      </c>
      <c r="J148" s="72">
        <f t="shared" si="84"/>
        <v>11742</v>
      </c>
      <c r="K148" s="72">
        <f t="shared" si="84"/>
        <v>0</v>
      </c>
      <c r="L148" s="72">
        <f t="shared" si="84"/>
        <v>0</v>
      </c>
      <c r="M148" s="72">
        <f t="shared" si="84"/>
        <v>11742</v>
      </c>
      <c r="N148" s="72">
        <f t="shared" si="84"/>
        <v>-11742</v>
      </c>
      <c r="O148" s="72">
        <f t="shared" si="84"/>
        <v>0</v>
      </c>
      <c r="P148" s="72">
        <f t="shared" si="84"/>
        <v>0</v>
      </c>
      <c r="Q148" s="72">
        <f t="shared" si="84"/>
        <v>0</v>
      </c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2"/>
      <c r="AL148" s="62"/>
      <c r="AM148" s="62">
        <f>AM149</f>
        <v>17500</v>
      </c>
      <c r="AN148" s="62">
        <f>AN149</f>
        <v>17500</v>
      </c>
      <c r="AO148" s="64">
        <f>AO149</f>
        <v>0</v>
      </c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</row>
    <row r="149" spans="1:65" s="16" customFormat="1" ht="82.5">
      <c r="A149" s="69" t="s">
        <v>249</v>
      </c>
      <c r="B149" s="70" t="s">
        <v>134</v>
      </c>
      <c r="C149" s="70" t="s">
        <v>151</v>
      </c>
      <c r="D149" s="71" t="s">
        <v>191</v>
      </c>
      <c r="E149" s="70" t="s">
        <v>142</v>
      </c>
      <c r="F149" s="62">
        <v>11073</v>
      </c>
      <c r="G149" s="62">
        <f>H149-F149</f>
        <v>223</v>
      </c>
      <c r="H149" s="62">
        <v>11296</v>
      </c>
      <c r="I149" s="62"/>
      <c r="J149" s="62">
        <v>11742</v>
      </c>
      <c r="K149" s="64"/>
      <c r="L149" s="64"/>
      <c r="M149" s="62">
        <v>11742</v>
      </c>
      <c r="N149" s="62">
        <f>O149-M149</f>
        <v>-11742</v>
      </c>
      <c r="O149" s="62"/>
      <c r="P149" s="62"/>
      <c r="Q149" s="62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2"/>
      <c r="AL149" s="62"/>
      <c r="AM149" s="62">
        <f>AN149-AK149</f>
        <v>17500</v>
      </c>
      <c r="AN149" s="62">
        <v>17500</v>
      </c>
      <c r="AO149" s="64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</row>
    <row r="150" spans="1:65" s="16" customFormat="1" ht="24" customHeight="1">
      <c r="A150" s="69"/>
      <c r="B150" s="70"/>
      <c r="C150" s="70"/>
      <c r="D150" s="71"/>
      <c r="E150" s="70"/>
      <c r="F150" s="96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2"/>
      <c r="AL150" s="62"/>
      <c r="AM150" s="64"/>
      <c r="AN150" s="64"/>
      <c r="AO150" s="64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</row>
    <row r="151" spans="1:65" s="16" customFormat="1" ht="25.5" customHeight="1" hidden="1">
      <c r="A151" s="56" t="s">
        <v>372</v>
      </c>
      <c r="B151" s="57" t="s">
        <v>134</v>
      </c>
      <c r="C151" s="57" t="s">
        <v>145</v>
      </c>
      <c r="D151" s="67"/>
      <c r="E151" s="57"/>
      <c r="F151" s="68">
        <f aca="true" t="shared" si="85" ref="F151:Q152">F152</f>
        <v>41021</v>
      </c>
      <c r="G151" s="68" t="e">
        <f aca="true" t="shared" si="86" ref="G151:O151">G152+G154</f>
        <v>#REF!</v>
      </c>
      <c r="H151" s="68" t="e">
        <f t="shared" si="86"/>
        <v>#REF!</v>
      </c>
      <c r="I151" s="68" t="e">
        <f t="shared" si="86"/>
        <v>#REF!</v>
      </c>
      <c r="J151" s="68" t="e">
        <f t="shared" si="86"/>
        <v>#REF!</v>
      </c>
      <c r="K151" s="68" t="e">
        <f t="shared" si="86"/>
        <v>#REF!</v>
      </c>
      <c r="L151" s="68" t="e">
        <f t="shared" si="86"/>
        <v>#REF!</v>
      </c>
      <c r="M151" s="68" t="e">
        <f t="shared" si="86"/>
        <v>#REF!</v>
      </c>
      <c r="N151" s="68" t="e">
        <f t="shared" si="86"/>
        <v>#REF!</v>
      </c>
      <c r="O151" s="68" t="e">
        <f t="shared" si="86"/>
        <v>#REF!</v>
      </c>
      <c r="P151" s="68" t="e">
        <f>P152+P154</f>
        <v>#REF!</v>
      </c>
      <c r="Q151" s="68" t="e">
        <f>Q152+Q154</f>
        <v>#REF!</v>
      </c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2"/>
      <c r="AL151" s="62"/>
      <c r="AM151" s="59">
        <f>AM154</f>
        <v>0</v>
      </c>
      <c r="AN151" s="59">
        <f>AN154</f>
        <v>0</v>
      </c>
      <c r="AO151" s="64">
        <f>AO154</f>
        <v>0</v>
      </c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</row>
    <row r="152" spans="1:41" ht="49.5" hidden="1">
      <c r="A152" s="69" t="s">
        <v>149</v>
      </c>
      <c r="B152" s="70" t="s">
        <v>134</v>
      </c>
      <c r="C152" s="70" t="s">
        <v>145</v>
      </c>
      <c r="D152" s="71" t="s">
        <v>37</v>
      </c>
      <c r="E152" s="70"/>
      <c r="F152" s="72">
        <f t="shared" si="85"/>
        <v>41021</v>
      </c>
      <c r="G152" s="72">
        <f t="shared" si="85"/>
        <v>-11347</v>
      </c>
      <c r="H152" s="72">
        <f t="shared" si="85"/>
        <v>29674</v>
      </c>
      <c r="I152" s="72">
        <f t="shared" si="85"/>
        <v>0</v>
      </c>
      <c r="J152" s="72">
        <f t="shared" si="85"/>
        <v>64738</v>
      </c>
      <c r="K152" s="72">
        <f t="shared" si="85"/>
        <v>0</v>
      </c>
      <c r="L152" s="72">
        <f t="shared" si="85"/>
        <v>0</v>
      </c>
      <c r="M152" s="72">
        <f t="shared" si="85"/>
        <v>64738</v>
      </c>
      <c r="N152" s="72">
        <f t="shared" si="85"/>
        <v>-64738</v>
      </c>
      <c r="O152" s="72">
        <f t="shared" si="85"/>
        <v>0</v>
      </c>
      <c r="P152" s="72">
        <f t="shared" si="85"/>
        <v>0</v>
      </c>
      <c r="Q152" s="72">
        <f t="shared" si="85"/>
        <v>0</v>
      </c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9"/>
      <c r="AL152" s="49"/>
      <c r="AM152" s="62"/>
      <c r="AN152" s="62"/>
      <c r="AO152" s="48"/>
    </row>
    <row r="153" spans="1:65" s="12" customFormat="1" ht="83.25" hidden="1">
      <c r="A153" s="69" t="s">
        <v>248</v>
      </c>
      <c r="B153" s="70" t="s">
        <v>134</v>
      </c>
      <c r="C153" s="70" t="s">
        <v>145</v>
      </c>
      <c r="D153" s="71" t="s">
        <v>37</v>
      </c>
      <c r="E153" s="70" t="s">
        <v>150</v>
      </c>
      <c r="F153" s="62">
        <v>41021</v>
      </c>
      <c r="G153" s="62">
        <f>H153-F153</f>
        <v>-11347</v>
      </c>
      <c r="H153" s="62">
        <f>45011-15337</f>
        <v>29674</v>
      </c>
      <c r="I153" s="62"/>
      <c r="J153" s="62">
        <f>77308-12570</f>
        <v>64738</v>
      </c>
      <c r="K153" s="59"/>
      <c r="L153" s="59"/>
      <c r="M153" s="62">
        <v>64738</v>
      </c>
      <c r="N153" s="62">
        <f>O153-M153</f>
        <v>-64738</v>
      </c>
      <c r="O153" s="62"/>
      <c r="P153" s="62"/>
      <c r="Q153" s="62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  <c r="AC153" s="89"/>
      <c r="AD153" s="89"/>
      <c r="AE153" s="89"/>
      <c r="AF153" s="89"/>
      <c r="AG153" s="89"/>
      <c r="AH153" s="89"/>
      <c r="AI153" s="89"/>
      <c r="AJ153" s="89"/>
      <c r="AK153" s="101"/>
      <c r="AL153" s="101"/>
      <c r="AM153" s="62"/>
      <c r="AN153" s="62"/>
      <c r="AO153" s="89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</row>
    <row r="154" spans="1:65" s="12" customFormat="1" ht="18.75" hidden="1">
      <c r="A154" s="69" t="s">
        <v>120</v>
      </c>
      <c r="B154" s="70" t="s">
        <v>134</v>
      </c>
      <c r="C154" s="70" t="s">
        <v>145</v>
      </c>
      <c r="D154" s="71" t="s">
        <v>121</v>
      </c>
      <c r="E154" s="70"/>
      <c r="F154" s="62"/>
      <c r="G154" s="62" t="e">
        <f>#REF!</f>
        <v>#REF!</v>
      </c>
      <c r="H154" s="62" t="e">
        <f>#REF!</f>
        <v>#REF!</v>
      </c>
      <c r="I154" s="62" t="e">
        <f>#REF!</f>
        <v>#REF!</v>
      </c>
      <c r="J154" s="62" t="e">
        <f>#REF!</f>
        <v>#REF!</v>
      </c>
      <c r="K154" s="62" t="e">
        <f>#REF!</f>
        <v>#REF!</v>
      </c>
      <c r="L154" s="62" t="e">
        <f>#REF!</f>
        <v>#REF!</v>
      </c>
      <c r="M154" s="62" t="e">
        <f>#REF!</f>
        <v>#REF!</v>
      </c>
      <c r="N154" s="62" t="e">
        <f>#REF!</f>
        <v>#REF!</v>
      </c>
      <c r="O154" s="62" t="e">
        <f>#REF!</f>
        <v>#REF!</v>
      </c>
      <c r="P154" s="62" t="e">
        <f>#REF!</f>
        <v>#REF!</v>
      </c>
      <c r="Q154" s="62" t="e">
        <f>#REF!</f>
        <v>#REF!</v>
      </c>
      <c r="R154" s="89"/>
      <c r="S154" s="89"/>
      <c r="T154" s="89"/>
      <c r="U154" s="89"/>
      <c r="V154" s="89"/>
      <c r="W154" s="89"/>
      <c r="X154" s="89"/>
      <c r="Y154" s="89"/>
      <c r="Z154" s="89"/>
      <c r="AA154" s="89"/>
      <c r="AB154" s="89"/>
      <c r="AC154" s="89"/>
      <c r="AD154" s="89"/>
      <c r="AE154" s="89"/>
      <c r="AF154" s="89"/>
      <c r="AG154" s="89"/>
      <c r="AH154" s="89"/>
      <c r="AI154" s="89"/>
      <c r="AJ154" s="89"/>
      <c r="AK154" s="101"/>
      <c r="AL154" s="101"/>
      <c r="AM154" s="62">
        <f>AM155+AM157</f>
        <v>0</v>
      </c>
      <c r="AN154" s="62">
        <f>AN155+AN157</f>
        <v>0</v>
      </c>
      <c r="AO154" s="62">
        <f>AO155+AO157</f>
        <v>0</v>
      </c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</row>
    <row r="155" spans="1:65" s="12" customFormat="1" ht="66.75" hidden="1">
      <c r="A155" s="69" t="s">
        <v>354</v>
      </c>
      <c r="B155" s="70" t="s">
        <v>134</v>
      </c>
      <c r="C155" s="70" t="s">
        <v>145</v>
      </c>
      <c r="D155" s="71" t="s">
        <v>355</v>
      </c>
      <c r="E155" s="70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89"/>
      <c r="S155" s="89"/>
      <c r="T155" s="89"/>
      <c r="U155" s="89"/>
      <c r="V155" s="89"/>
      <c r="W155" s="89"/>
      <c r="X155" s="89"/>
      <c r="Y155" s="89"/>
      <c r="Z155" s="89"/>
      <c r="AA155" s="89"/>
      <c r="AB155" s="89"/>
      <c r="AC155" s="89"/>
      <c r="AD155" s="89"/>
      <c r="AE155" s="89"/>
      <c r="AF155" s="89"/>
      <c r="AG155" s="89"/>
      <c r="AH155" s="89"/>
      <c r="AI155" s="89"/>
      <c r="AJ155" s="89"/>
      <c r="AK155" s="101"/>
      <c r="AL155" s="101"/>
      <c r="AM155" s="62">
        <f>AM156</f>
        <v>0</v>
      </c>
      <c r="AN155" s="62">
        <f>AN156</f>
        <v>0</v>
      </c>
      <c r="AO155" s="89">
        <f>AO156</f>
        <v>0</v>
      </c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</row>
    <row r="156" spans="1:65" s="12" customFormat="1" ht="83.25" hidden="1">
      <c r="A156" s="69" t="s">
        <v>248</v>
      </c>
      <c r="B156" s="70" t="s">
        <v>134</v>
      </c>
      <c r="C156" s="70" t="s">
        <v>145</v>
      </c>
      <c r="D156" s="71" t="s">
        <v>355</v>
      </c>
      <c r="E156" s="70" t="s">
        <v>150</v>
      </c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  <c r="AC156" s="89"/>
      <c r="AD156" s="89"/>
      <c r="AE156" s="89"/>
      <c r="AF156" s="89"/>
      <c r="AG156" s="89"/>
      <c r="AH156" s="89"/>
      <c r="AI156" s="89"/>
      <c r="AJ156" s="89"/>
      <c r="AK156" s="101"/>
      <c r="AL156" s="101"/>
      <c r="AM156" s="62">
        <f>AN156-AK156</f>
        <v>0</v>
      </c>
      <c r="AN156" s="62"/>
      <c r="AO156" s="89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</row>
    <row r="157" spans="1:65" s="12" customFormat="1" ht="59.25" customHeight="1" hidden="1">
      <c r="A157" s="69" t="s">
        <v>358</v>
      </c>
      <c r="B157" s="70" t="s">
        <v>134</v>
      </c>
      <c r="C157" s="70" t="s">
        <v>145</v>
      </c>
      <c r="D157" s="71" t="s">
        <v>359</v>
      </c>
      <c r="E157" s="70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  <c r="AC157" s="89"/>
      <c r="AD157" s="89"/>
      <c r="AE157" s="89"/>
      <c r="AF157" s="89"/>
      <c r="AG157" s="89"/>
      <c r="AH157" s="89"/>
      <c r="AI157" s="89"/>
      <c r="AJ157" s="89"/>
      <c r="AK157" s="101"/>
      <c r="AL157" s="101"/>
      <c r="AM157" s="62">
        <f>AM158</f>
        <v>0</v>
      </c>
      <c r="AN157" s="62">
        <f>AN158</f>
        <v>0</v>
      </c>
      <c r="AO157" s="62">
        <f>AO158</f>
        <v>0</v>
      </c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</row>
    <row r="158" spans="1:65" s="12" customFormat="1" ht="83.25" hidden="1">
      <c r="A158" s="69" t="s">
        <v>248</v>
      </c>
      <c r="B158" s="70" t="s">
        <v>134</v>
      </c>
      <c r="C158" s="70" t="s">
        <v>145</v>
      </c>
      <c r="D158" s="71" t="s">
        <v>359</v>
      </c>
      <c r="E158" s="70" t="s">
        <v>150</v>
      </c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89"/>
      <c r="AC158" s="89"/>
      <c r="AD158" s="89"/>
      <c r="AE158" s="89"/>
      <c r="AF158" s="89"/>
      <c r="AG158" s="89"/>
      <c r="AH158" s="89"/>
      <c r="AI158" s="89"/>
      <c r="AJ158" s="89"/>
      <c r="AK158" s="101"/>
      <c r="AL158" s="101"/>
      <c r="AM158" s="62">
        <f>AN158-AK158</f>
        <v>0</v>
      </c>
      <c r="AN158" s="62"/>
      <c r="AO158" s="89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</row>
    <row r="159" spans="1:65" s="12" customFormat="1" ht="23.25" customHeight="1" hidden="1">
      <c r="A159" s="69"/>
      <c r="B159" s="70"/>
      <c r="C159" s="70"/>
      <c r="D159" s="71"/>
      <c r="E159" s="70"/>
      <c r="F159" s="62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89"/>
      <c r="S159" s="89"/>
      <c r="T159" s="89"/>
      <c r="U159" s="89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  <c r="AF159" s="89"/>
      <c r="AG159" s="89"/>
      <c r="AH159" s="89"/>
      <c r="AI159" s="89"/>
      <c r="AJ159" s="89"/>
      <c r="AK159" s="101"/>
      <c r="AL159" s="101"/>
      <c r="AM159" s="89"/>
      <c r="AN159" s="89"/>
      <c r="AO159" s="89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</row>
    <row r="160" spans="1:65" s="12" customFormat="1" ht="35.25" customHeight="1">
      <c r="A160" s="56" t="s">
        <v>203</v>
      </c>
      <c r="B160" s="57" t="s">
        <v>134</v>
      </c>
      <c r="C160" s="57" t="s">
        <v>138</v>
      </c>
      <c r="D160" s="71"/>
      <c r="E160" s="70"/>
      <c r="F160" s="68">
        <f aca="true" t="shared" si="87" ref="F160:V161">F161</f>
        <v>1563</v>
      </c>
      <c r="G160" s="68">
        <f t="shared" si="87"/>
        <v>218</v>
      </c>
      <c r="H160" s="68">
        <f t="shared" si="87"/>
        <v>1781</v>
      </c>
      <c r="I160" s="68">
        <f t="shared" si="87"/>
        <v>0</v>
      </c>
      <c r="J160" s="68">
        <f t="shared" si="87"/>
        <v>1911</v>
      </c>
      <c r="K160" s="68">
        <f t="shared" si="87"/>
        <v>0</v>
      </c>
      <c r="L160" s="68">
        <f t="shared" si="87"/>
        <v>0</v>
      </c>
      <c r="M160" s="68">
        <f t="shared" si="87"/>
        <v>1911</v>
      </c>
      <c r="N160" s="68">
        <f t="shared" si="87"/>
        <v>-383</v>
      </c>
      <c r="O160" s="68">
        <f t="shared" si="87"/>
        <v>1528</v>
      </c>
      <c r="P160" s="68">
        <f t="shared" si="87"/>
        <v>0</v>
      </c>
      <c r="Q160" s="68">
        <f t="shared" si="87"/>
        <v>1528</v>
      </c>
      <c r="R160" s="68">
        <f t="shared" si="87"/>
        <v>0</v>
      </c>
      <c r="S160" s="68">
        <f t="shared" si="87"/>
        <v>0</v>
      </c>
      <c r="T160" s="68">
        <f t="shared" si="87"/>
        <v>1528</v>
      </c>
      <c r="U160" s="68">
        <f t="shared" si="87"/>
        <v>1528</v>
      </c>
      <c r="V160" s="68">
        <f t="shared" si="87"/>
        <v>0</v>
      </c>
      <c r="W160" s="68">
        <f aca="true" t="shared" si="88" ref="V160:AL161">W161</f>
        <v>0</v>
      </c>
      <c r="X160" s="68">
        <f t="shared" si="88"/>
        <v>1528</v>
      </c>
      <c r="Y160" s="68">
        <f t="shared" si="88"/>
        <v>1528</v>
      </c>
      <c r="Z160" s="68">
        <f t="shared" si="88"/>
        <v>0</v>
      </c>
      <c r="AA160" s="68">
        <f t="shared" si="88"/>
        <v>1528</v>
      </c>
      <c r="AB160" s="68">
        <f t="shared" si="88"/>
        <v>1528</v>
      </c>
      <c r="AC160" s="68">
        <f t="shared" si="88"/>
        <v>0</v>
      </c>
      <c r="AD160" s="68">
        <f t="shared" si="88"/>
        <v>0</v>
      </c>
      <c r="AE160" s="68"/>
      <c r="AF160" s="68">
        <f t="shared" si="88"/>
        <v>1528</v>
      </c>
      <c r="AG160" s="68">
        <f t="shared" si="88"/>
        <v>0</v>
      </c>
      <c r="AH160" s="68">
        <f t="shared" si="88"/>
        <v>1528</v>
      </c>
      <c r="AI160" s="68">
        <f t="shared" si="88"/>
        <v>0</v>
      </c>
      <c r="AJ160" s="68">
        <f t="shared" si="88"/>
        <v>0</v>
      </c>
      <c r="AK160" s="68">
        <f t="shared" si="88"/>
        <v>1528</v>
      </c>
      <c r="AL160" s="68">
        <f t="shared" si="88"/>
        <v>0</v>
      </c>
      <c r="AM160" s="68">
        <f>AM161+AM163</f>
        <v>5283</v>
      </c>
      <c r="AN160" s="68">
        <f>AN161+AN163</f>
        <v>6811</v>
      </c>
      <c r="AO160" s="68">
        <f>AO161+AO163</f>
        <v>0</v>
      </c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</row>
    <row r="161" spans="1:65" s="12" customFormat="1" ht="22.5" customHeight="1">
      <c r="A161" s="69" t="s">
        <v>204</v>
      </c>
      <c r="B161" s="70" t="s">
        <v>134</v>
      </c>
      <c r="C161" s="70" t="s">
        <v>138</v>
      </c>
      <c r="D161" s="71" t="s">
        <v>202</v>
      </c>
      <c r="E161" s="70"/>
      <c r="F161" s="72">
        <f t="shared" si="87"/>
        <v>1563</v>
      </c>
      <c r="G161" s="72">
        <f t="shared" si="87"/>
        <v>218</v>
      </c>
      <c r="H161" s="72">
        <f t="shared" si="87"/>
        <v>1781</v>
      </c>
      <c r="I161" s="72">
        <f t="shared" si="87"/>
        <v>0</v>
      </c>
      <c r="J161" s="72">
        <f t="shared" si="87"/>
        <v>1911</v>
      </c>
      <c r="K161" s="72">
        <f t="shared" si="87"/>
        <v>0</v>
      </c>
      <c r="L161" s="72">
        <f t="shared" si="87"/>
        <v>0</v>
      </c>
      <c r="M161" s="72">
        <f t="shared" si="87"/>
        <v>1911</v>
      </c>
      <c r="N161" s="72">
        <f t="shared" si="87"/>
        <v>-383</v>
      </c>
      <c r="O161" s="72">
        <f t="shared" si="87"/>
        <v>1528</v>
      </c>
      <c r="P161" s="72">
        <f t="shared" si="87"/>
        <v>0</v>
      </c>
      <c r="Q161" s="72">
        <f t="shared" si="87"/>
        <v>1528</v>
      </c>
      <c r="R161" s="72">
        <f t="shared" si="87"/>
        <v>0</v>
      </c>
      <c r="S161" s="72">
        <f t="shared" si="87"/>
        <v>0</v>
      </c>
      <c r="T161" s="72">
        <f t="shared" si="87"/>
        <v>1528</v>
      </c>
      <c r="U161" s="72">
        <f t="shared" si="87"/>
        <v>1528</v>
      </c>
      <c r="V161" s="72">
        <f t="shared" si="88"/>
        <v>0</v>
      </c>
      <c r="W161" s="72">
        <f t="shared" si="88"/>
        <v>0</v>
      </c>
      <c r="X161" s="72">
        <f t="shared" si="88"/>
        <v>1528</v>
      </c>
      <c r="Y161" s="72">
        <f t="shared" si="88"/>
        <v>1528</v>
      </c>
      <c r="Z161" s="72">
        <f t="shared" si="88"/>
        <v>0</v>
      </c>
      <c r="AA161" s="72">
        <f t="shared" si="88"/>
        <v>1528</v>
      </c>
      <c r="AB161" s="72">
        <f t="shared" si="88"/>
        <v>1528</v>
      </c>
      <c r="AC161" s="72">
        <f t="shared" si="88"/>
        <v>0</v>
      </c>
      <c r="AD161" s="72">
        <f t="shared" si="88"/>
        <v>0</v>
      </c>
      <c r="AE161" s="72"/>
      <c r="AF161" s="72">
        <f t="shared" si="88"/>
        <v>1528</v>
      </c>
      <c r="AG161" s="72">
        <f t="shared" si="88"/>
        <v>0</v>
      </c>
      <c r="AH161" s="72">
        <f t="shared" si="88"/>
        <v>1528</v>
      </c>
      <c r="AI161" s="72">
        <f aca="true" t="shared" si="89" ref="AI161:AO161">AI162</f>
        <v>0</v>
      </c>
      <c r="AJ161" s="72">
        <f t="shared" si="89"/>
        <v>0</v>
      </c>
      <c r="AK161" s="72">
        <f t="shared" si="89"/>
        <v>1528</v>
      </c>
      <c r="AL161" s="72">
        <f t="shared" si="89"/>
        <v>0</v>
      </c>
      <c r="AM161" s="72">
        <f t="shared" si="89"/>
        <v>283</v>
      </c>
      <c r="AN161" s="72">
        <f t="shared" si="89"/>
        <v>1811</v>
      </c>
      <c r="AO161" s="72">
        <f t="shared" si="89"/>
        <v>0</v>
      </c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</row>
    <row r="162" spans="1:65" s="12" customFormat="1" ht="36" customHeight="1">
      <c r="A162" s="69" t="s">
        <v>128</v>
      </c>
      <c r="B162" s="70" t="s">
        <v>134</v>
      </c>
      <c r="C162" s="70" t="s">
        <v>138</v>
      </c>
      <c r="D162" s="71" t="s">
        <v>202</v>
      </c>
      <c r="E162" s="70" t="s">
        <v>129</v>
      </c>
      <c r="F162" s="62">
        <v>1563</v>
      </c>
      <c r="G162" s="62">
        <f>H162-F162</f>
        <v>218</v>
      </c>
      <c r="H162" s="62">
        <v>1781</v>
      </c>
      <c r="I162" s="62"/>
      <c r="J162" s="62">
        <v>1911</v>
      </c>
      <c r="K162" s="59"/>
      <c r="L162" s="59"/>
      <c r="M162" s="62">
        <v>1911</v>
      </c>
      <c r="N162" s="62">
        <f>O162-M162</f>
        <v>-383</v>
      </c>
      <c r="O162" s="62">
        <v>1528</v>
      </c>
      <c r="P162" s="62"/>
      <c r="Q162" s="62">
        <v>1528</v>
      </c>
      <c r="R162" s="89"/>
      <c r="S162" s="89"/>
      <c r="T162" s="62">
        <f>O162+R162</f>
        <v>1528</v>
      </c>
      <c r="U162" s="62">
        <f>Q162+S162</f>
        <v>1528</v>
      </c>
      <c r="V162" s="89"/>
      <c r="W162" s="89"/>
      <c r="X162" s="62">
        <f>T162+V162</f>
        <v>1528</v>
      </c>
      <c r="Y162" s="62">
        <f>U162+W162</f>
        <v>1528</v>
      </c>
      <c r="Z162" s="89"/>
      <c r="AA162" s="62">
        <f>X162+Z162</f>
        <v>1528</v>
      </c>
      <c r="AB162" s="62">
        <f>Y162</f>
        <v>1528</v>
      </c>
      <c r="AC162" s="89"/>
      <c r="AD162" s="89"/>
      <c r="AE162" s="89"/>
      <c r="AF162" s="62">
        <f>AA162+AC162</f>
        <v>1528</v>
      </c>
      <c r="AG162" s="89"/>
      <c r="AH162" s="62">
        <f>AB162</f>
        <v>1528</v>
      </c>
      <c r="AI162" s="89"/>
      <c r="AJ162" s="89"/>
      <c r="AK162" s="62">
        <f>AF162+AI162</f>
        <v>1528</v>
      </c>
      <c r="AL162" s="62">
        <f>AG162</f>
        <v>0</v>
      </c>
      <c r="AM162" s="62">
        <f>AN162-AK162</f>
        <v>283</v>
      </c>
      <c r="AN162" s="62">
        <v>1811</v>
      </c>
      <c r="AO162" s="89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</row>
    <row r="163" spans="1:65" s="12" customFormat="1" ht="36" customHeight="1">
      <c r="A163" s="69" t="s">
        <v>44</v>
      </c>
      <c r="B163" s="70" t="s">
        <v>134</v>
      </c>
      <c r="C163" s="70" t="s">
        <v>138</v>
      </c>
      <c r="D163" s="71" t="s">
        <v>45</v>
      </c>
      <c r="E163" s="70"/>
      <c r="F163" s="62"/>
      <c r="G163" s="62"/>
      <c r="H163" s="62"/>
      <c r="I163" s="62"/>
      <c r="J163" s="62"/>
      <c r="K163" s="59"/>
      <c r="L163" s="59"/>
      <c r="M163" s="62"/>
      <c r="N163" s="62"/>
      <c r="O163" s="62"/>
      <c r="P163" s="62"/>
      <c r="Q163" s="62"/>
      <c r="R163" s="89"/>
      <c r="S163" s="89"/>
      <c r="T163" s="62"/>
      <c r="U163" s="62"/>
      <c r="V163" s="89"/>
      <c r="W163" s="89"/>
      <c r="X163" s="62"/>
      <c r="Y163" s="62"/>
      <c r="Z163" s="89"/>
      <c r="AA163" s="62"/>
      <c r="AB163" s="62"/>
      <c r="AC163" s="89"/>
      <c r="AD163" s="89"/>
      <c r="AE163" s="89"/>
      <c r="AF163" s="62"/>
      <c r="AG163" s="89"/>
      <c r="AH163" s="62"/>
      <c r="AI163" s="89"/>
      <c r="AJ163" s="89"/>
      <c r="AK163" s="62"/>
      <c r="AL163" s="62"/>
      <c r="AM163" s="62">
        <f>AM164</f>
        <v>5000</v>
      </c>
      <c r="AN163" s="62">
        <f>AN164</f>
        <v>5000</v>
      </c>
      <c r="AO163" s="62">
        <f>AO164</f>
        <v>0</v>
      </c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</row>
    <row r="164" spans="1:65" s="12" customFormat="1" ht="55.5" customHeight="1">
      <c r="A164" s="69" t="s">
        <v>250</v>
      </c>
      <c r="B164" s="70" t="s">
        <v>134</v>
      </c>
      <c r="C164" s="70" t="s">
        <v>138</v>
      </c>
      <c r="D164" s="71" t="s">
        <v>45</v>
      </c>
      <c r="E164" s="70" t="s">
        <v>137</v>
      </c>
      <c r="F164" s="62"/>
      <c r="G164" s="62"/>
      <c r="H164" s="62"/>
      <c r="I164" s="62"/>
      <c r="J164" s="62"/>
      <c r="K164" s="59"/>
      <c r="L164" s="59"/>
      <c r="M164" s="62"/>
      <c r="N164" s="62"/>
      <c r="O164" s="62"/>
      <c r="P164" s="62"/>
      <c r="Q164" s="62"/>
      <c r="R164" s="89"/>
      <c r="S164" s="89"/>
      <c r="T164" s="62"/>
      <c r="U164" s="62"/>
      <c r="V164" s="89"/>
      <c r="W164" s="89"/>
      <c r="X164" s="62"/>
      <c r="Y164" s="62"/>
      <c r="Z164" s="89"/>
      <c r="AA164" s="62"/>
      <c r="AB164" s="62"/>
      <c r="AC164" s="89"/>
      <c r="AD164" s="89"/>
      <c r="AE164" s="89"/>
      <c r="AF164" s="62"/>
      <c r="AG164" s="89"/>
      <c r="AH164" s="62"/>
      <c r="AI164" s="89"/>
      <c r="AJ164" s="89"/>
      <c r="AK164" s="62"/>
      <c r="AL164" s="62"/>
      <c r="AM164" s="62">
        <f>AN164-AK164</f>
        <v>5000</v>
      </c>
      <c r="AN164" s="62">
        <v>5000</v>
      </c>
      <c r="AO164" s="89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</row>
    <row r="165" spans="1:65" s="12" customFormat="1" ht="19.5" customHeight="1">
      <c r="A165" s="69"/>
      <c r="B165" s="70"/>
      <c r="C165" s="70"/>
      <c r="D165" s="71"/>
      <c r="E165" s="70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  <c r="AK165" s="101"/>
      <c r="AL165" s="101"/>
      <c r="AM165" s="89"/>
      <c r="AN165" s="89"/>
      <c r="AO165" s="89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</row>
    <row r="166" spans="1:65" s="14" customFormat="1" ht="39" customHeight="1">
      <c r="A166" s="56" t="s">
        <v>41</v>
      </c>
      <c r="B166" s="57" t="s">
        <v>134</v>
      </c>
      <c r="C166" s="57" t="s">
        <v>140</v>
      </c>
      <c r="D166" s="67"/>
      <c r="E166" s="57"/>
      <c r="F166" s="68">
        <f>F169+F172+F174+F176+F180</f>
        <v>87025</v>
      </c>
      <c r="G166" s="68">
        <f aca="true" t="shared" si="90" ref="G166:Z166">G169+G172+G174+G176+G180+G192</f>
        <v>-4266</v>
      </c>
      <c r="H166" s="68">
        <f t="shared" si="90"/>
        <v>82759</v>
      </c>
      <c r="I166" s="68">
        <f t="shared" si="90"/>
        <v>0</v>
      </c>
      <c r="J166" s="68">
        <f t="shared" si="90"/>
        <v>81388</v>
      </c>
      <c r="K166" s="68">
        <f t="shared" si="90"/>
        <v>0</v>
      </c>
      <c r="L166" s="68">
        <f t="shared" si="90"/>
        <v>0</v>
      </c>
      <c r="M166" s="68">
        <f t="shared" si="90"/>
        <v>81388</v>
      </c>
      <c r="N166" s="68">
        <f t="shared" si="90"/>
        <v>-23940</v>
      </c>
      <c r="O166" s="68">
        <f t="shared" si="90"/>
        <v>57448</v>
      </c>
      <c r="P166" s="68">
        <f t="shared" si="90"/>
        <v>0</v>
      </c>
      <c r="Q166" s="68">
        <f t="shared" si="90"/>
        <v>52318</v>
      </c>
      <c r="R166" s="68">
        <f t="shared" si="90"/>
        <v>-200</v>
      </c>
      <c r="S166" s="68">
        <f t="shared" si="90"/>
        <v>0</v>
      </c>
      <c r="T166" s="68">
        <f t="shared" si="90"/>
        <v>57248</v>
      </c>
      <c r="U166" s="68">
        <f t="shared" si="90"/>
        <v>52318</v>
      </c>
      <c r="V166" s="68">
        <f t="shared" si="90"/>
        <v>0</v>
      </c>
      <c r="W166" s="68">
        <f t="shared" si="90"/>
        <v>0</v>
      </c>
      <c r="X166" s="68">
        <f t="shared" si="90"/>
        <v>57248</v>
      </c>
      <c r="Y166" s="68">
        <f t="shared" si="90"/>
        <v>52318</v>
      </c>
      <c r="Z166" s="68">
        <f t="shared" si="90"/>
        <v>7021</v>
      </c>
      <c r="AA166" s="68">
        <f aca="true" t="shared" si="91" ref="AA166:AL166">AA167+AA172+AA174+AA176+AA180+AA192</f>
        <v>64269</v>
      </c>
      <c r="AB166" s="68">
        <f t="shared" si="91"/>
        <v>52318</v>
      </c>
      <c r="AC166" s="68">
        <f t="shared" si="91"/>
        <v>0</v>
      </c>
      <c r="AD166" s="68">
        <f t="shared" si="91"/>
        <v>0</v>
      </c>
      <c r="AE166" s="68">
        <f t="shared" si="91"/>
        <v>0</v>
      </c>
      <c r="AF166" s="68">
        <f t="shared" si="91"/>
        <v>64269</v>
      </c>
      <c r="AG166" s="68">
        <f t="shared" si="91"/>
        <v>0</v>
      </c>
      <c r="AH166" s="68">
        <f t="shared" si="91"/>
        <v>52318</v>
      </c>
      <c r="AI166" s="68">
        <f t="shared" si="91"/>
        <v>0</v>
      </c>
      <c r="AJ166" s="68">
        <f t="shared" si="91"/>
        <v>0</v>
      </c>
      <c r="AK166" s="68">
        <f t="shared" si="91"/>
        <v>64269</v>
      </c>
      <c r="AL166" s="68">
        <f t="shared" si="91"/>
        <v>0</v>
      </c>
      <c r="AM166" s="68">
        <f>AM167+AM172+AM174+AM176+AM180+AM184+AM192+AM189</f>
        <v>52643</v>
      </c>
      <c r="AN166" s="68">
        <f>AN167+AN172+AN174+AN176+AN180+AN184+AN192+AN189</f>
        <v>116912</v>
      </c>
      <c r="AO166" s="68">
        <f>AO167+AO172+AO174+AO176+AO180+AO184+AO192+AO189</f>
        <v>0</v>
      </c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</row>
    <row r="167" spans="1:65" s="14" customFormat="1" ht="66.75">
      <c r="A167" s="69" t="s">
        <v>132</v>
      </c>
      <c r="B167" s="70" t="s">
        <v>134</v>
      </c>
      <c r="C167" s="70" t="s">
        <v>140</v>
      </c>
      <c r="D167" s="71" t="s">
        <v>123</v>
      </c>
      <c r="E167" s="57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>
        <f aca="true" t="shared" si="92" ref="AA167:AF167">AA168+AA171</f>
        <v>44468</v>
      </c>
      <c r="AB167" s="68">
        <f t="shared" si="92"/>
        <v>39957</v>
      </c>
      <c r="AC167" s="68">
        <f t="shared" si="92"/>
        <v>0</v>
      </c>
      <c r="AD167" s="68">
        <f t="shared" si="92"/>
        <v>0</v>
      </c>
      <c r="AE167" s="68">
        <f t="shared" si="92"/>
        <v>0</v>
      </c>
      <c r="AF167" s="62">
        <f t="shared" si="92"/>
        <v>44468</v>
      </c>
      <c r="AG167" s="84"/>
      <c r="AH167" s="62">
        <f aca="true" t="shared" si="93" ref="AH167:AO167">AH168+AH171</f>
        <v>39957</v>
      </c>
      <c r="AI167" s="62">
        <f t="shared" si="93"/>
        <v>0</v>
      </c>
      <c r="AJ167" s="62">
        <f t="shared" si="93"/>
        <v>0</v>
      </c>
      <c r="AK167" s="62">
        <f t="shared" si="93"/>
        <v>44468</v>
      </c>
      <c r="AL167" s="62">
        <f t="shared" si="93"/>
        <v>0</v>
      </c>
      <c r="AM167" s="62">
        <f t="shared" si="93"/>
        <v>-7329</v>
      </c>
      <c r="AN167" s="62">
        <f t="shared" si="93"/>
        <v>37139</v>
      </c>
      <c r="AO167" s="62">
        <f t="shared" si="93"/>
        <v>0</v>
      </c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</row>
    <row r="168" spans="1:65" s="14" customFormat="1" ht="22.5" customHeight="1">
      <c r="A168" s="69" t="s">
        <v>223</v>
      </c>
      <c r="B168" s="70" t="s">
        <v>134</v>
      </c>
      <c r="C168" s="70" t="s">
        <v>140</v>
      </c>
      <c r="D168" s="71" t="s">
        <v>123</v>
      </c>
      <c r="E168" s="70" t="s">
        <v>224</v>
      </c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>
        <v>44468</v>
      </c>
      <c r="AD168" s="68"/>
      <c r="AE168" s="68">
        <v>39957</v>
      </c>
      <c r="AF168" s="62">
        <f>AA168+AC168</f>
        <v>44468</v>
      </c>
      <c r="AG168" s="84"/>
      <c r="AH168" s="62">
        <f>AB168+AE168</f>
        <v>39957</v>
      </c>
      <c r="AI168" s="84"/>
      <c r="AJ168" s="84"/>
      <c r="AK168" s="62">
        <f>AF168+AI168</f>
        <v>44468</v>
      </c>
      <c r="AL168" s="62">
        <f>AG168</f>
        <v>0</v>
      </c>
      <c r="AM168" s="62">
        <f>AN168-AK168</f>
        <v>-7329</v>
      </c>
      <c r="AN168" s="62">
        <v>37139</v>
      </c>
      <c r="AO168" s="84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</row>
    <row r="169" spans="1:65" s="14" customFormat="1" ht="68.25" customHeight="1" hidden="1">
      <c r="A169" s="69" t="s">
        <v>132</v>
      </c>
      <c r="B169" s="70" t="s">
        <v>134</v>
      </c>
      <c r="C169" s="70" t="s">
        <v>140</v>
      </c>
      <c r="D169" s="71" t="s">
        <v>123</v>
      </c>
      <c r="E169" s="57"/>
      <c r="F169" s="72">
        <f aca="true" t="shared" si="94" ref="F169:O169">F170+F171</f>
        <v>42927</v>
      </c>
      <c r="G169" s="72">
        <f t="shared" si="94"/>
        <v>1276</v>
      </c>
      <c r="H169" s="72">
        <f t="shared" si="94"/>
        <v>44203</v>
      </c>
      <c r="I169" s="72">
        <f t="shared" si="94"/>
        <v>0</v>
      </c>
      <c r="J169" s="72">
        <f t="shared" si="94"/>
        <v>40725</v>
      </c>
      <c r="K169" s="72">
        <f t="shared" si="94"/>
        <v>0</v>
      </c>
      <c r="L169" s="72">
        <f t="shared" si="94"/>
        <v>0</v>
      </c>
      <c r="M169" s="72">
        <f t="shared" si="94"/>
        <v>40725</v>
      </c>
      <c r="N169" s="72">
        <f t="shared" si="94"/>
        <v>3743</v>
      </c>
      <c r="O169" s="72">
        <f t="shared" si="94"/>
        <v>44468</v>
      </c>
      <c r="P169" s="72">
        <f aca="true" t="shared" si="95" ref="P169:U169">P170+P171</f>
        <v>0</v>
      </c>
      <c r="Q169" s="72">
        <f t="shared" si="95"/>
        <v>39957</v>
      </c>
      <c r="R169" s="72">
        <f t="shared" si="95"/>
        <v>0</v>
      </c>
      <c r="S169" s="72">
        <f t="shared" si="95"/>
        <v>0</v>
      </c>
      <c r="T169" s="72">
        <f t="shared" si="95"/>
        <v>44468</v>
      </c>
      <c r="U169" s="72">
        <f t="shared" si="95"/>
        <v>39957</v>
      </c>
      <c r="V169" s="72">
        <f aca="true" t="shared" si="96" ref="V169:AB169">V170+V171</f>
        <v>0</v>
      </c>
      <c r="W169" s="72">
        <f t="shared" si="96"/>
        <v>0</v>
      </c>
      <c r="X169" s="72">
        <f t="shared" si="96"/>
        <v>44468</v>
      </c>
      <c r="Y169" s="72">
        <f t="shared" si="96"/>
        <v>39957</v>
      </c>
      <c r="Z169" s="72">
        <f t="shared" si="96"/>
        <v>0</v>
      </c>
      <c r="AA169" s="72">
        <f t="shared" si="96"/>
        <v>44468</v>
      </c>
      <c r="AB169" s="72">
        <f t="shared" si="96"/>
        <v>39957</v>
      </c>
      <c r="AC169" s="72">
        <f>AC170+AC171</f>
        <v>-44468</v>
      </c>
      <c r="AD169" s="72">
        <f>AD170+AD171</f>
        <v>0</v>
      </c>
      <c r="AE169" s="72"/>
      <c r="AF169" s="72">
        <f>AF170+AF171</f>
        <v>0</v>
      </c>
      <c r="AG169" s="72">
        <f>AG170+AG171</f>
        <v>0</v>
      </c>
      <c r="AH169" s="72">
        <f>AH170+AH171</f>
        <v>0</v>
      </c>
      <c r="AI169" s="84"/>
      <c r="AJ169" s="84"/>
      <c r="AK169" s="85"/>
      <c r="AL169" s="85"/>
      <c r="AM169" s="84"/>
      <c r="AN169" s="84"/>
      <c r="AO169" s="84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</row>
    <row r="170" spans="1:65" s="14" customFormat="1" ht="69.75" customHeight="1" hidden="1">
      <c r="A170" s="69" t="s">
        <v>250</v>
      </c>
      <c r="B170" s="70" t="s">
        <v>134</v>
      </c>
      <c r="C170" s="70" t="s">
        <v>140</v>
      </c>
      <c r="D170" s="71" t="s">
        <v>123</v>
      </c>
      <c r="E170" s="70" t="s">
        <v>137</v>
      </c>
      <c r="F170" s="62">
        <v>42927</v>
      </c>
      <c r="G170" s="62">
        <f>H170-F170</f>
        <v>-42927</v>
      </c>
      <c r="H170" s="85"/>
      <c r="I170" s="85"/>
      <c r="J170" s="85"/>
      <c r="K170" s="85"/>
      <c r="L170" s="85"/>
      <c r="M170" s="62"/>
      <c r="N170" s="63"/>
      <c r="O170" s="62"/>
      <c r="P170" s="62"/>
      <c r="Q170" s="62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85"/>
      <c r="AL170" s="85"/>
      <c r="AM170" s="84"/>
      <c r="AN170" s="84"/>
      <c r="AO170" s="84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</row>
    <row r="171" spans="1:65" s="14" customFormat="1" ht="33" customHeight="1" hidden="1">
      <c r="A171" s="69" t="s">
        <v>225</v>
      </c>
      <c r="B171" s="70" t="s">
        <v>134</v>
      </c>
      <c r="C171" s="70" t="s">
        <v>140</v>
      </c>
      <c r="D171" s="71" t="s">
        <v>123</v>
      </c>
      <c r="E171" s="70" t="s">
        <v>226</v>
      </c>
      <c r="F171" s="62"/>
      <c r="G171" s="62">
        <f>H171-F171</f>
        <v>44203</v>
      </c>
      <c r="H171" s="62">
        <v>44203</v>
      </c>
      <c r="I171" s="62"/>
      <c r="J171" s="62">
        <v>40725</v>
      </c>
      <c r="K171" s="85"/>
      <c r="L171" s="85"/>
      <c r="M171" s="62">
        <v>40725</v>
      </c>
      <c r="N171" s="62">
        <f>O171-M171</f>
        <v>3743</v>
      </c>
      <c r="O171" s="62">
        <v>44468</v>
      </c>
      <c r="P171" s="62"/>
      <c r="Q171" s="62">
        <v>39957</v>
      </c>
      <c r="R171" s="84"/>
      <c r="S171" s="84"/>
      <c r="T171" s="62">
        <f>O171+R171</f>
        <v>44468</v>
      </c>
      <c r="U171" s="62">
        <f>Q171+S171</f>
        <v>39957</v>
      </c>
      <c r="V171" s="84"/>
      <c r="W171" s="84"/>
      <c r="X171" s="62">
        <f>T171+V171</f>
        <v>44468</v>
      </c>
      <c r="Y171" s="62">
        <f>U171+W171</f>
        <v>39957</v>
      </c>
      <c r="Z171" s="84"/>
      <c r="AA171" s="62">
        <f>X171+Z171</f>
        <v>44468</v>
      </c>
      <c r="AB171" s="62">
        <f>Y171</f>
        <v>39957</v>
      </c>
      <c r="AC171" s="84">
        <v>-44468</v>
      </c>
      <c r="AD171" s="84"/>
      <c r="AE171" s="84">
        <v>-39957</v>
      </c>
      <c r="AF171" s="62">
        <f>AA171+AC171</f>
        <v>0</v>
      </c>
      <c r="AG171" s="84"/>
      <c r="AH171" s="62">
        <f>AB171+AE171</f>
        <v>0</v>
      </c>
      <c r="AI171" s="84"/>
      <c r="AJ171" s="84"/>
      <c r="AK171" s="85"/>
      <c r="AL171" s="85"/>
      <c r="AM171" s="62">
        <f>AN171-AK171</f>
        <v>0</v>
      </c>
      <c r="AN171" s="62"/>
      <c r="AO171" s="84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</row>
    <row r="172" spans="1:65" s="16" customFormat="1" ht="52.5" customHeight="1">
      <c r="A172" s="69" t="s">
        <v>149</v>
      </c>
      <c r="B172" s="70" t="s">
        <v>134</v>
      </c>
      <c r="C172" s="70" t="s">
        <v>140</v>
      </c>
      <c r="D172" s="71" t="s">
        <v>37</v>
      </c>
      <c r="E172" s="70"/>
      <c r="F172" s="72">
        <f aca="true" t="shared" si="97" ref="F172:AO172">F173</f>
        <v>1259</v>
      </c>
      <c r="G172" s="72">
        <f t="shared" si="97"/>
        <v>41</v>
      </c>
      <c r="H172" s="72">
        <f t="shared" si="97"/>
        <v>1300</v>
      </c>
      <c r="I172" s="72">
        <f t="shared" si="97"/>
        <v>0</v>
      </c>
      <c r="J172" s="72">
        <f t="shared" si="97"/>
        <v>1300</v>
      </c>
      <c r="K172" s="72">
        <f t="shared" si="97"/>
        <v>0</v>
      </c>
      <c r="L172" s="72">
        <f t="shared" si="97"/>
        <v>0</v>
      </c>
      <c r="M172" s="72">
        <f t="shared" si="97"/>
        <v>1300</v>
      </c>
      <c r="N172" s="72">
        <f t="shared" si="97"/>
        <v>400</v>
      </c>
      <c r="O172" s="72">
        <f t="shared" si="97"/>
        <v>1700</v>
      </c>
      <c r="P172" s="72">
        <f t="shared" si="97"/>
        <v>0</v>
      </c>
      <c r="Q172" s="72">
        <f t="shared" si="97"/>
        <v>1700</v>
      </c>
      <c r="R172" s="72">
        <f t="shared" si="97"/>
        <v>-200</v>
      </c>
      <c r="S172" s="72">
        <f t="shared" si="97"/>
        <v>0</v>
      </c>
      <c r="T172" s="72">
        <f t="shared" si="97"/>
        <v>1500</v>
      </c>
      <c r="U172" s="72">
        <f t="shared" si="97"/>
        <v>1700</v>
      </c>
      <c r="V172" s="72">
        <f t="shared" si="97"/>
        <v>0</v>
      </c>
      <c r="W172" s="72">
        <f t="shared" si="97"/>
        <v>0</v>
      </c>
      <c r="X172" s="72">
        <f t="shared" si="97"/>
        <v>1500</v>
      </c>
      <c r="Y172" s="72">
        <f t="shared" si="97"/>
        <v>1700</v>
      </c>
      <c r="Z172" s="72">
        <f t="shared" si="97"/>
        <v>0</v>
      </c>
      <c r="AA172" s="72">
        <f t="shared" si="97"/>
        <v>1500</v>
      </c>
      <c r="AB172" s="72">
        <f t="shared" si="97"/>
        <v>1700</v>
      </c>
      <c r="AC172" s="72">
        <f t="shared" si="97"/>
        <v>0</v>
      </c>
      <c r="AD172" s="72">
        <f t="shared" si="97"/>
        <v>0</v>
      </c>
      <c r="AE172" s="72"/>
      <c r="AF172" s="72">
        <f t="shared" si="97"/>
        <v>1500</v>
      </c>
      <c r="AG172" s="72">
        <f t="shared" si="97"/>
        <v>0</v>
      </c>
      <c r="AH172" s="72">
        <f t="shared" si="97"/>
        <v>1700</v>
      </c>
      <c r="AI172" s="72">
        <f t="shared" si="97"/>
        <v>0</v>
      </c>
      <c r="AJ172" s="72">
        <f t="shared" si="97"/>
        <v>0</v>
      </c>
      <c r="AK172" s="72">
        <f t="shared" si="97"/>
        <v>1500</v>
      </c>
      <c r="AL172" s="72">
        <f t="shared" si="97"/>
        <v>0</v>
      </c>
      <c r="AM172" s="72">
        <f t="shared" si="97"/>
        <v>16449</v>
      </c>
      <c r="AN172" s="72">
        <f t="shared" si="97"/>
        <v>17949</v>
      </c>
      <c r="AO172" s="72">
        <f t="shared" si="97"/>
        <v>0</v>
      </c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</row>
    <row r="173" spans="1:65" s="10" customFormat="1" ht="87" customHeight="1">
      <c r="A173" s="69" t="s">
        <v>248</v>
      </c>
      <c r="B173" s="70" t="s">
        <v>134</v>
      </c>
      <c r="C173" s="70" t="s">
        <v>140</v>
      </c>
      <c r="D173" s="71" t="s">
        <v>37</v>
      </c>
      <c r="E173" s="70" t="s">
        <v>150</v>
      </c>
      <c r="F173" s="62">
        <v>1259</v>
      </c>
      <c r="G173" s="62">
        <f>H173-F173</f>
        <v>41</v>
      </c>
      <c r="H173" s="62">
        <v>1300</v>
      </c>
      <c r="I173" s="62"/>
      <c r="J173" s="62">
        <v>1300</v>
      </c>
      <c r="K173" s="102"/>
      <c r="L173" s="102"/>
      <c r="M173" s="62">
        <v>1300</v>
      </c>
      <c r="N173" s="62">
        <f>O173-M173</f>
        <v>400</v>
      </c>
      <c r="O173" s="62">
        <v>1700</v>
      </c>
      <c r="P173" s="62"/>
      <c r="Q173" s="62">
        <v>1700</v>
      </c>
      <c r="R173" s="63">
        <v>-200</v>
      </c>
      <c r="S173" s="55"/>
      <c r="T173" s="62">
        <f>O173+R173</f>
        <v>1500</v>
      </c>
      <c r="U173" s="62">
        <f>Q173+S173</f>
        <v>1700</v>
      </c>
      <c r="V173" s="55"/>
      <c r="W173" s="55"/>
      <c r="X173" s="62">
        <f>T173+V173</f>
        <v>1500</v>
      </c>
      <c r="Y173" s="62">
        <f>U173+W173</f>
        <v>1700</v>
      </c>
      <c r="Z173" s="55"/>
      <c r="AA173" s="62">
        <f>X173+Z173</f>
        <v>1500</v>
      </c>
      <c r="AB173" s="62">
        <f>Y173</f>
        <v>1700</v>
      </c>
      <c r="AC173" s="55"/>
      <c r="AD173" s="55"/>
      <c r="AE173" s="55"/>
      <c r="AF173" s="62">
        <f>AA173+AC173</f>
        <v>1500</v>
      </c>
      <c r="AG173" s="55"/>
      <c r="AH173" s="62">
        <f>AB173</f>
        <v>1700</v>
      </c>
      <c r="AI173" s="55"/>
      <c r="AJ173" s="55"/>
      <c r="AK173" s="62">
        <f>AF173+AI173</f>
        <v>1500</v>
      </c>
      <c r="AL173" s="62">
        <f>AG173</f>
        <v>0</v>
      </c>
      <c r="AM173" s="62">
        <f>AN173-AK173</f>
        <v>16449</v>
      </c>
      <c r="AN173" s="62">
        <v>17949</v>
      </c>
      <c r="AO173" s="62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</row>
    <row r="174" spans="1:65" s="14" customFormat="1" ht="37.5" customHeight="1">
      <c r="A174" s="69" t="s">
        <v>42</v>
      </c>
      <c r="B174" s="70" t="s">
        <v>134</v>
      </c>
      <c r="C174" s="70" t="s">
        <v>140</v>
      </c>
      <c r="D174" s="71" t="s">
        <v>43</v>
      </c>
      <c r="E174" s="70"/>
      <c r="F174" s="72">
        <f aca="true" t="shared" si="98" ref="F174:L174">F175</f>
        <v>16100</v>
      </c>
      <c r="G174" s="72">
        <f t="shared" si="98"/>
        <v>16419</v>
      </c>
      <c r="H174" s="72">
        <f t="shared" si="98"/>
        <v>32519</v>
      </c>
      <c r="I174" s="72">
        <f t="shared" si="98"/>
        <v>0</v>
      </c>
      <c r="J174" s="72">
        <f t="shared" si="98"/>
        <v>34290</v>
      </c>
      <c r="K174" s="72">
        <f t="shared" si="98"/>
        <v>0</v>
      </c>
      <c r="L174" s="72">
        <f t="shared" si="98"/>
        <v>0</v>
      </c>
      <c r="M174" s="72">
        <f aca="true" t="shared" si="99" ref="M174:Z174">M175+M182</f>
        <v>34290</v>
      </c>
      <c r="N174" s="72">
        <f t="shared" si="99"/>
        <v>-23010</v>
      </c>
      <c r="O174" s="72">
        <f t="shared" si="99"/>
        <v>11280</v>
      </c>
      <c r="P174" s="72">
        <f t="shared" si="99"/>
        <v>0</v>
      </c>
      <c r="Q174" s="72">
        <f t="shared" si="99"/>
        <v>10661</v>
      </c>
      <c r="R174" s="72">
        <f t="shared" si="99"/>
        <v>0</v>
      </c>
      <c r="S174" s="72">
        <f t="shared" si="99"/>
        <v>0</v>
      </c>
      <c r="T174" s="72">
        <f t="shared" si="99"/>
        <v>11280</v>
      </c>
      <c r="U174" s="72">
        <f t="shared" si="99"/>
        <v>10661</v>
      </c>
      <c r="V174" s="72">
        <f t="shared" si="99"/>
        <v>0</v>
      </c>
      <c r="W174" s="72">
        <f t="shared" si="99"/>
        <v>0</v>
      </c>
      <c r="X174" s="72">
        <f t="shared" si="99"/>
        <v>11280</v>
      </c>
      <c r="Y174" s="72">
        <f t="shared" si="99"/>
        <v>10661</v>
      </c>
      <c r="Z174" s="72">
        <f t="shared" si="99"/>
        <v>7021</v>
      </c>
      <c r="AA174" s="72">
        <f>AA175+AA182</f>
        <v>18301</v>
      </c>
      <c r="AB174" s="72">
        <f>AB175+AB182</f>
        <v>10661</v>
      </c>
      <c r="AC174" s="72">
        <f>AC175+AC182</f>
        <v>0</v>
      </c>
      <c r="AD174" s="72">
        <f>AD175+AD182</f>
        <v>0</v>
      </c>
      <c r="AE174" s="72"/>
      <c r="AF174" s="72">
        <f aca="true" t="shared" si="100" ref="AF174:AO174">AF175+AF182</f>
        <v>18301</v>
      </c>
      <c r="AG174" s="72">
        <f t="shared" si="100"/>
        <v>0</v>
      </c>
      <c r="AH174" s="72">
        <f t="shared" si="100"/>
        <v>10661</v>
      </c>
      <c r="AI174" s="72">
        <f t="shared" si="100"/>
        <v>0</v>
      </c>
      <c r="AJ174" s="72">
        <f t="shared" si="100"/>
        <v>0</v>
      </c>
      <c r="AK174" s="72">
        <f t="shared" si="100"/>
        <v>18301</v>
      </c>
      <c r="AL174" s="72">
        <f t="shared" si="100"/>
        <v>0</v>
      </c>
      <c r="AM174" s="72">
        <f t="shared" si="100"/>
        <v>8151</v>
      </c>
      <c r="AN174" s="72">
        <f t="shared" si="100"/>
        <v>26452</v>
      </c>
      <c r="AO174" s="72">
        <f t="shared" si="100"/>
        <v>0</v>
      </c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</row>
    <row r="175" spans="1:65" s="16" customFormat="1" ht="53.25" customHeight="1">
      <c r="A175" s="69" t="s">
        <v>250</v>
      </c>
      <c r="B175" s="70" t="s">
        <v>134</v>
      </c>
      <c r="C175" s="70" t="s">
        <v>140</v>
      </c>
      <c r="D175" s="71" t="s">
        <v>43</v>
      </c>
      <c r="E175" s="70" t="s">
        <v>137</v>
      </c>
      <c r="F175" s="62">
        <v>16100</v>
      </c>
      <c r="G175" s="62">
        <f>H175-F175</f>
        <v>16419</v>
      </c>
      <c r="H175" s="62">
        <v>32519</v>
      </c>
      <c r="I175" s="62"/>
      <c r="J175" s="62">
        <v>34290</v>
      </c>
      <c r="K175" s="85"/>
      <c r="L175" s="85"/>
      <c r="M175" s="62">
        <v>34290</v>
      </c>
      <c r="N175" s="62">
        <f>O175-M175</f>
        <v>-27378</v>
      </c>
      <c r="O175" s="62">
        <v>6912</v>
      </c>
      <c r="P175" s="62"/>
      <c r="Q175" s="62">
        <v>6293</v>
      </c>
      <c r="R175" s="64"/>
      <c r="S175" s="64"/>
      <c r="T175" s="62">
        <f>O175+R175</f>
        <v>6912</v>
      </c>
      <c r="U175" s="62">
        <f>Q175+S175</f>
        <v>6293</v>
      </c>
      <c r="V175" s="64"/>
      <c r="W175" s="64"/>
      <c r="X175" s="62">
        <f>T175+V175</f>
        <v>6912</v>
      </c>
      <c r="Y175" s="62">
        <f>U175+W175</f>
        <v>6293</v>
      </c>
      <c r="Z175" s="62">
        <v>7021</v>
      </c>
      <c r="AA175" s="62">
        <f>X175+Z175</f>
        <v>13933</v>
      </c>
      <c r="AB175" s="62">
        <f>Y175</f>
        <v>6293</v>
      </c>
      <c r="AC175" s="62"/>
      <c r="AD175" s="62"/>
      <c r="AE175" s="62"/>
      <c r="AF175" s="62">
        <f>AA175+AC175</f>
        <v>13933</v>
      </c>
      <c r="AG175" s="62"/>
      <c r="AH175" s="62">
        <f>AB175</f>
        <v>6293</v>
      </c>
      <c r="AI175" s="64"/>
      <c r="AJ175" s="64"/>
      <c r="AK175" s="62">
        <f>AF175+AI175</f>
        <v>13933</v>
      </c>
      <c r="AL175" s="62">
        <f>AG175</f>
        <v>0</v>
      </c>
      <c r="AM175" s="62">
        <f>AN175-AK175</f>
        <v>8151</v>
      </c>
      <c r="AN175" s="62">
        <v>22084</v>
      </c>
      <c r="AO175" s="64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</row>
    <row r="176" spans="1:65" s="22" customFormat="1" ht="37.5" customHeight="1" hidden="1">
      <c r="A176" s="69" t="s">
        <v>44</v>
      </c>
      <c r="B176" s="70" t="s">
        <v>134</v>
      </c>
      <c r="C176" s="70" t="s">
        <v>140</v>
      </c>
      <c r="D176" s="71" t="s">
        <v>45</v>
      </c>
      <c r="E176" s="70"/>
      <c r="F176" s="72">
        <f aca="true" t="shared" si="101" ref="F176:O176">F177+F178</f>
        <v>22002</v>
      </c>
      <c r="G176" s="72">
        <f t="shared" si="101"/>
        <v>-22002</v>
      </c>
      <c r="H176" s="72">
        <f t="shared" si="101"/>
        <v>0</v>
      </c>
      <c r="I176" s="72">
        <f t="shared" si="101"/>
        <v>0</v>
      </c>
      <c r="J176" s="72">
        <f t="shared" si="101"/>
        <v>0</v>
      </c>
      <c r="K176" s="72">
        <f t="shared" si="101"/>
        <v>0</v>
      </c>
      <c r="L176" s="72">
        <f t="shared" si="101"/>
        <v>0</v>
      </c>
      <c r="M176" s="72">
        <f t="shared" si="101"/>
        <v>0</v>
      </c>
      <c r="N176" s="72">
        <f t="shared" si="101"/>
        <v>0</v>
      </c>
      <c r="O176" s="72">
        <f t="shared" si="101"/>
        <v>0</v>
      </c>
      <c r="P176" s="72">
        <f>P177+P178</f>
        <v>0</v>
      </c>
      <c r="Q176" s="72">
        <f>Q177+Q178</f>
        <v>0</v>
      </c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4"/>
      <c r="AL176" s="104"/>
      <c r="AM176" s="103"/>
      <c r="AN176" s="103"/>
      <c r="AO176" s="103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</row>
    <row r="177" spans="1:65" s="24" customFormat="1" ht="72.75" customHeight="1" hidden="1">
      <c r="A177" s="69" t="s">
        <v>250</v>
      </c>
      <c r="B177" s="70" t="s">
        <v>134</v>
      </c>
      <c r="C177" s="70" t="s">
        <v>140</v>
      </c>
      <c r="D177" s="71" t="s">
        <v>45</v>
      </c>
      <c r="E177" s="70" t="s">
        <v>137</v>
      </c>
      <c r="F177" s="62">
        <v>22002</v>
      </c>
      <c r="G177" s="62">
        <f>H177-F177</f>
        <v>-22002</v>
      </c>
      <c r="H177" s="104"/>
      <c r="I177" s="104"/>
      <c r="J177" s="104"/>
      <c r="K177" s="104"/>
      <c r="L177" s="104"/>
      <c r="M177" s="62"/>
      <c r="N177" s="63"/>
      <c r="O177" s="62"/>
      <c r="P177" s="62"/>
      <c r="Q177" s="62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  <c r="AD177" s="105"/>
      <c r="AE177" s="105"/>
      <c r="AF177" s="105"/>
      <c r="AG177" s="105"/>
      <c r="AH177" s="105"/>
      <c r="AI177" s="105"/>
      <c r="AJ177" s="105"/>
      <c r="AK177" s="106"/>
      <c r="AL177" s="106"/>
      <c r="AM177" s="105"/>
      <c r="AN177" s="105"/>
      <c r="AO177" s="105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</row>
    <row r="178" spans="1:65" s="24" customFormat="1" ht="72.75" customHeight="1" hidden="1">
      <c r="A178" s="69" t="s">
        <v>227</v>
      </c>
      <c r="B178" s="70" t="s">
        <v>134</v>
      </c>
      <c r="C178" s="70" t="s">
        <v>140</v>
      </c>
      <c r="D178" s="71" t="s">
        <v>228</v>
      </c>
      <c r="E178" s="70"/>
      <c r="F178" s="72">
        <f>F179</f>
        <v>0</v>
      </c>
      <c r="G178" s="72">
        <f>G179</f>
        <v>0</v>
      </c>
      <c r="H178" s="72">
        <f>H179</f>
        <v>0</v>
      </c>
      <c r="I178" s="72">
        <f>I179</f>
        <v>0</v>
      </c>
      <c r="J178" s="72">
        <f>J179</f>
        <v>0</v>
      </c>
      <c r="K178" s="104"/>
      <c r="L178" s="104"/>
      <c r="M178" s="104"/>
      <c r="N178" s="104"/>
      <c r="O178" s="104"/>
      <c r="P178" s="104"/>
      <c r="Q178" s="104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  <c r="AD178" s="105"/>
      <c r="AE178" s="105"/>
      <c r="AF178" s="105"/>
      <c r="AG178" s="105"/>
      <c r="AH178" s="105"/>
      <c r="AI178" s="105"/>
      <c r="AJ178" s="105"/>
      <c r="AK178" s="106"/>
      <c r="AL178" s="106"/>
      <c r="AM178" s="105"/>
      <c r="AN178" s="105"/>
      <c r="AO178" s="105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</row>
    <row r="179" spans="1:65" s="24" customFormat="1" ht="111.75" customHeight="1" hidden="1">
      <c r="A179" s="69" t="s">
        <v>249</v>
      </c>
      <c r="B179" s="70" t="s">
        <v>134</v>
      </c>
      <c r="C179" s="70" t="s">
        <v>140</v>
      </c>
      <c r="D179" s="71" t="s">
        <v>228</v>
      </c>
      <c r="E179" s="70" t="s">
        <v>142</v>
      </c>
      <c r="F179" s="72"/>
      <c r="G179" s="62">
        <f>H179-F179</f>
        <v>0</v>
      </c>
      <c r="H179" s="72">
        <f>32519-32519</f>
        <v>0</v>
      </c>
      <c r="I179" s="72"/>
      <c r="J179" s="72">
        <f>34290-34290</f>
        <v>0</v>
      </c>
      <c r="K179" s="104"/>
      <c r="L179" s="104"/>
      <c r="M179" s="104"/>
      <c r="N179" s="104"/>
      <c r="O179" s="104"/>
      <c r="P179" s="104"/>
      <c r="Q179" s="104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  <c r="AD179" s="105"/>
      <c r="AE179" s="105"/>
      <c r="AF179" s="105"/>
      <c r="AG179" s="105"/>
      <c r="AH179" s="105"/>
      <c r="AI179" s="105"/>
      <c r="AJ179" s="105"/>
      <c r="AK179" s="106"/>
      <c r="AL179" s="106"/>
      <c r="AM179" s="105"/>
      <c r="AN179" s="105"/>
      <c r="AO179" s="105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</row>
    <row r="180" spans="1:65" s="26" customFormat="1" ht="24.75" customHeight="1" hidden="1">
      <c r="A180" s="69" t="s">
        <v>46</v>
      </c>
      <c r="B180" s="70" t="s">
        <v>134</v>
      </c>
      <c r="C180" s="70" t="s">
        <v>140</v>
      </c>
      <c r="D180" s="71" t="s">
        <v>47</v>
      </c>
      <c r="E180" s="70"/>
      <c r="F180" s="72">
        <f aca="true" t="shared" si="102" ref="F180:Q180">F181</f>
        <v>4737</v>
      </c>
      <c r="G180" s="72">
        <f t="shared" si="102"/>
        <v>-4737</v>
      </c>
      <c r="H180" s="72">
        <f t="shared" si="102"/>
        <v>0</v>
      </c>
      <c r="I180" s="72">
        <f t="shared" si="102"/>
        <v>0</v>
      </c>
      <c r="J180" s="72">
        <f t="shared" si="102"/>
        <v>0</v>
      </c>
      <c r="K180" s="72">
        <f t="shared" si="102"/>
        <v>0</v>
      </c>
      <c r="L180" s="72">
        <f t="shared" si="102"/>
        <v>0</v>
      </c>
      <c r="M180" s="72">
        <f t="shared" si="102"/>
        <v>0</v>
      </c>
      <c r="N180" s="72">
        <f t="shared" si="102"/>
        <v>0</v>
      </c>
      <c r="O180" s="72">
        <f t="shared" si="102"/>
        <v>0</v>
      </c>
      <c r="P180" s="72">
        <f t="shared" si="102"/>
        <v>0</v>
      </c>
      <c r="Q180" s="72">
        <f t="shared" si="102"/>
        <v>0</v>
      </c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8"/>
      <c r="AL180" s="108"/>
      <c r="AM180" s="107"/>
      <c r="AN180" s="107"/>
      <c r="AO180" s="107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</row>
    <row r="181" spans="1:65" s="26" customFormat="1" ht="5.25" customHeight="1" hidden="1">
      <c r="A181" s="69" t="s">
        <v>136</v>
      </c>
      <c r="B181" s="70" t="s">
        <v>134</v>
      </c>
      <c r="C181" s="70" t="s">
        <v>140</v>
      </c>
      <c r="D181" s="71" t="s">
        <v>47</v>
      </c>
      <c r="E181" s="70" t="s">
        <v>137</v>
      </c>
      <c r="F181" s="62">
        <v>4737</v>
      </c>
      <c r="G181" s="62">
        <f>H181-F181</f>
        <v>-4737</v>
      </c>
      <c r="H181" s="62">
        <f>4737-4737</f>
        <v>0</v>
      </c>
      <c r="I181" s="62"/>
      <c r="J181" s="62">
        <f>5073-5073</f>
        <v>0</v>
      </c>
      <c r="K181" s="107"/>
      <c r="L181" s="107"/>
      <c r="M181" s="62"/>
      <c r="N181" s="63"/>
      <c r="O181" s="62"/>
      <c r="P181" s="62"/>
      <c r="Q181" s="62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8"/>
      <c r="AL181" s="108"/>
      <c r="AM181" s="107"/>
      <c r="AN181" s="107"/>
      <c r="AO181" s="107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</row>
    <row r="182" spans="1:65" s="26" customFormat="1" ht="120" customHeight="1">
      <c r="A182" s="109" t="s">
        <v>258</v>
      </c>
      <c r="B182" s="70" t="s">
        <v>134</v>
      </c>
      <c r="C182" s="70" t="s">
        <v>140</v>
      </c>
      <c r="D182" s="71" t="s">
        <v>259</v>
      </c>
      <c r="E182" s="70"/>
      <c r="F182" s="62"/>
      <c r="G182" s="62"/>
      <c r="H182" s="62"/>
      <c r="I182" s="62"/>
      <c r="J182" s="62"/>
      <c r="K182" s="107"/>
      <c r="L182" s="107"/>
      <c r="M182" s="62">
        <f aca="true" t="shared" si="103" ref="M182:AO182">M183</f>
        <v>0</v>
      </c>
      <c r="N182" s="62">
        <f t="shared" si="103"/>
        <v>4368</v>
      </c>
      <c r="O182" s="62">
        <f t="shared" si="103"/>
        <v>4368</v>
      </c>
      <c r="P182" s="62">
        <f t="shared" si="103"/>
        <v>0</v>
      </c>
      <c r="Q182" s="62">
        <f t="shared" si="103"/>
        <v>4368</v>
      </c>
      <c r="R182" s="62">
        <f t="shared" si="103"/>
        <v>0</v>
      </c>
      <c r="S182" s="62">
        <f t="shared" si="103"/>
        <v>0</v>
      </c>
      <c r="T182" s="62">
        <f t="shared" si="103"/>
        <v>4368</v>
      </c>
      <c r="U182" s="62">
        <f t="shared" si="103"/>
        <v>4368</v>
      </c>
      <c r="V182" s="62">
        <f t="shared" si="103"/>
        <v>0</v>
      </c>
      <c r="W182" s="62">
        <f t="shared" si="103"/>
        <v>0</v>
      </c>
      <c r="X182" s="62">
        <f t="shared" si="103"/>
        <v>4368</v>
      </c>
      <c r="Y182" s="62">
        <f t="shared" si="103"/>
        <v>4368</v>
      </c>
      <c r="Z182" s="62">
        <f t="shared" si="103"/>
        <v>0</v>
      </c>
      <c r="AA182" s="62">
        <f t="shared" si="103"/>
        <v>4368</v>
      </c>
      <c r="AB182" s="62">
        <f t="shared" si="103"/>
        <v>4368</v>
      </c>
      <c r="AC182" s="62">
        <f t="shared" si="103"/>
        <v>0</v>
      </c>
      <c r="AD182" s="62">
        <f t="shared" si="103"/>
        <v>0</v>
      </c>
      <c r="AE182" s="62"/>
      <c r="AF182" s="62">
        <f t="shared" si="103"/>
        <v>4368</v>
      </c>
      <c r="AG182" s="62">
        <f t="shared" si="103"/>
        <v>0</v>
      </c>
      <c r="AH182" s="62">
        <f t="shared" si="103"/>
        <v>4368</v>
      </c>
      <c r="AI182" s="62">
        <f t="shared" si="103"/>
        <v>0</v>
      </c>
      <c r="AJ182" s="62">
        <f t="shared" si="103"/>
        <v>0</v>
      </c>
      <c r="AK182" s="62">
        <f t="shared" si="103"/>
        <v>4368</v>
      </c>
      <c r="AL182" s="62">
        <f t="shared" si="103"/>
        <v>0</v>
      </c>
      <c r="AM182" s="62">
        <f t="shared" si="103"/>
        <v>0</v>
      </c>
      <c r="AN182" s="62">
        <f t="shared" si="103"/>
        <v>4368</v>
      </c>
      <c r="AO182" s="62">
        <f t="shared" si="103"/>
        <v>0</v>
      </c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</row>
    <row r="183" spans="1:65" s="26" customFormat="1" ht="84.75" customHeight="1">
      <c r="A183" s="69" t="s">
        <v>293</v>
      </c>
      <c r="B183" s="70" t="s">
        <v>134</v>
      </c>
      <c r="C183" s="70" t="s">
        <v>140</v>
      </c>
      <c r="D183" s="71" t="s">
        <v>259</v>
      </c>
      <c r="E183" s="70" t="s">
        <v>235</v>
      </c>
      <c r="F183" s="62"/>
      <c r="G183" s="62"/>
      <c r="H183" s="62"/>
      <c r="I183" s="62"/>
      <c r="J183" s="62"/>
      <c r="K183" s="107"/>
      <c r="L183" s="107"/>
      <c r="M183" s="62"/>
      <c r="N183" s="62">
        <f>O183-M183</f>
        <v>4368</v>
      </c>
      <c r="O183" s="62">
        <v>4368</v>
      </c>
      <c r="P183" s="62"/>
      <c r="Q183" s="62">
        <v>4368</v>
      </c>
      <c r="R183" s="107"/>
      <c r="S183" s="107"/>
      <c r="T183" s="62">
        <f>O183+R183</f>
        <v>4368</v>
      </c>
      <c r="U183" s="62">
        <f>Q183+S183</f>
        <v>4368</v>
      </c>
      <c r="V183" s="107"/>
      <c r="W183" s="107"/>
      <c r="X183" s="62">
        <f>T183+V183</f>
        <v>4368</v>
      </c>
      <c r="Y183" s="62">
        <f>U183+W183</f>
        <v>4368</v>
      </c>
      <c r="Z183" s="107"/>
      <c r="AA183" s="62">
        <f>X183+Z183</f>
        <v>4368</v>
      </c>
      <c r="AB183" s="62">
        <f>Y183</f>
        <v>4368</v>
      </c>
      <c r="AC183" s="107"/>
      <c r="AD183" s="107"/>
      <c r="AE183" s="107"/>
      <c r="AF183" s="62">
        <f>AA183+AC183</f>
        <v>4368</v>
      </c>
      <c r="AG183" s="107"/>
      <c r="AH183" s="62">
        <f>AB183</f>
        <v>4368</v>
      </c>
      <c r="AI183" s="107"/>
      <c r="AJ183" s="107"/>
      <c r="AK183" s="62">
        <f>AF183+AI183</f>
        <v>4368</v>
      </c>
      <c r="AL183" s="62">
        <f>AG183</f>
        <v>0</v>
      </c>
      <c r="AM183" s="62">
        <f>AN183-AK183</f>
        <v>0</v>
      </c>
      <c r="AN183" s="62">
        <v>4368</v>
      </c>
      <c r="AO183" s="107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</row>
    <row r="184" spans="1:65" s="26" customFormat="1" ht="37.5" customHeight="1">
      <c r="A184" s="69" t="s">
        <v>44</v>
      </c>
      <c r="B184" s="70" t="s">
        <v>134</v>
      </c>
      <c r="C184" s="70" t="s">
        <v>140</v>
      </c>
      <c r="D184" s="71" t="s">
        <v>45</v>
      </c>
      <c r="E184" s="70"/>
      <c r="F184" s="62"/>
      <c r="G184" s="62"/>
      <c r="H184" s="62"/>
      <c r="I184" s="62"/>
      <c r="J184" s="62"/>
      <c r="K184" s="107"/>
      <c r="L184" s="107"/>
      <c r="M184" s="62"/>
      <c r="N184" s="62"/>
      <c r="O184" s="62"/>
      <c r="P184" s="62"/>
      <c r="Q184" s="62"/>
      <c r="R184" s="107"/>
      <c r="S184" s="107"/>
      <c r="T184" s="62"/>
      <c r="U184" s="62"/>
      <c r="V184" s="107"/>
      <c r="W184" s="107"/>
      <c r="X184" s="62"/>
      <c r="Y184" s="62"/>
      <c r="Z184" s="107"/>
      <c r="AA184" s="62"/>
      <c r="AB184" s="62"/>
      <c r="AC184" s="107"/>
      <c r="AD184" s="107"/>
      <c r="AE184" s="107"/>
      <c r="AF184" s="62"/>
      <c r="AG184" s="107"/>
      <c r="AH184" s="62"/>
      <c r="AI184" s="107"/>
      <c r="AJ184" s="107"/>
      <c r="AK184" s="62"/>
      <c r="AL184" s="62"/>
      <c r="AM184" s="62">
        <f>AM185+AM187</f>
        <v>14206</v>
      </c>
      <c r="AN184" s="62">
        <f>AN185+AN187</f>
        <v>14206</v>
      </c>
      <c r="AO184" s="62">
        <f>AO185+AO187</f>
        <v>0</v>
      </c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</row>
    <row r="185" spans="1:65" s="26" customFormat="1" ht="102" customHeight="1">
      <c r="A185" s="109" t="s">
        <v>426</v>
      </c>
      <c r="B185" s="70" t="s">
        <v>134</v>
      </c>
      <c r="C185" s="70" t="s">
        <v>140</v>
      </c>
      <c r="D185" s="71" t="s">
        <v>425</v>
      </c>
      <c r="E185" s="70"/>
      <c r="F185" s="62"/>
      <c r="G185" s="62"/>
      <c r="H185" s="62"/>
      <c r="I185" s="62"/>
      <c r="J185" s="62"/>
      <c r="K185" s="107"/>
      <c r="L185" s="107"/>
      <c r="M185" s="62"/>
      <c r="N185" s="62"/>
      <c r="O185" s="62"/>
      <c r="P185" s="62"/>
      <c r="Q185" s="62"/>
      <c r="R185" s="107"/>
      <c r="S185" s="107"/>
      <c r="T185" s="62"/>
      <c r="U185" s="62"/>
      <c r="V185" s="107"/>
      <c r="W185" s="107"/>
      <c r="X185" s="62"/>
      <c r="Y185" s="62"/>
      <c r="Z185" s="107"/>
      <c r="AA185" s="62"/>
      <c r="AB185" s="62"/>
      <c r="AC185" s="107"/>
      <c r="AD185" s="107"/>
      <c r="AE185" s="107"/>
      <c r="AF185" s="62"/>
      <c r="AG185" s="107"/>
      <c r="AH185" s="62"/>
      <c r="AI185" s="107"/>
      <c r="AJ185" s="107"/>
      <c r="AK185" s="62"/>
      <c r="AL185" s="62"/>
      <c r="AM185" s="62">
        <f>AM186</f>
        <v>13936</v>
      </c>
      <c r="AN185" s="62">
        <f>AN186</f>
        <v>13936</v>
      </c>
      <c r="AO185" s="62">
        <f>AO186</f>
        <v>0</v>
      </c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</row>
    <row r="186" spans="1:65" s="26" customFormat="1" ht="96.75" customHeight="1">
      <c r="A186" s="69" t="s">
        <v>293</v>
      </c>
      <c r="B186" s="70" t="s">
        <v>134</v>
      </c>
      <c r="C186" s="70" t="s">
        <v>140</v>
      </c>
      <c r="D186" s="71" t="s">
        <v>425</v>
      </c>
      <c r="E186" s="70" t="s">
        <v>235</v>
      </c>
      <c r="F186" s="62"/>
      <c r="G186" s="62"/>
      <c r="H186" s="62"/>
      <c r="I186" s="62"/>
      <c r="J186" s="62"/>
      <c r="K186" s="107"/>
      <c r="L186" s="107"/>
      <c r="M186" s="62"/>
      <c r="N186" s="62"/>
      <c r="O186" s="62"/>
      <c r="P186" s="62"/>
      <c r="Q186" s="62"/>
      <c r="R186" s="107"/>
      <c r="S186" s="107"/>
      <c r="T186" s="62"/>
      <c r="U186" s="62"/>
      <c r="V186" s="107"/>
      <c r="W186" s="107"/>
      <c r="X186" s="62"/>
      <c r="Y186" s="62"/>
      <c r="Z186" s="107"/>
      <c r="AA186" s="62"/>
      <c r="AB186" s="62"/>
      <c r="AC186" s="107"/>
      <c r="AD186" s="107"/>
      <c r="AE186" s="107"/>
      <c r="AF186" s="62"/>
      <c r="AG186" s="107"/>
      <c r="AH186" s="62"/>
      <c r="AI186" s="107"/>
      <c r="AJ186" s="107"/>
      <c r="AK186" s="62"/>
      <c r="AL186" s="62"/>
      <c r="AM186" s="62">
        <f>AN186-AK186</f>
        <v>13936</v>
      </c>
      <c r="AN186" s="62">
        <v>13936</v>
      </c>
      <c r="AO186" s="62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</row>
    <row r="187" spans="1:65" s="26" customFormat="1" ht="37.5" customHeight="1">
      <c r="A187" s="69" t="s">
        <v>401</v>
      </c>
      <c r="B187" s="70" t="s">
        <v>134</v>
      </c>
      <c r="C187" s="70" t="s">
        <v>140</v>
      </c>
      <c r="D187" s="71" t="s">
        <v>400</v>
      </c>
      <c r="E187" s="70"/>
      <c r="F187" s="62"/>
      <c r="G187" s="62"/>
      <c r="H187" s="62"/>
      <c r="I187" s="62"/>
      <c r="J187" s="62"/>
      <c r="K187" s="107"/>
      <c r="L187" s="107"/>
      <c r="M187" s="62"/>
      <c r="N187" s="62"/>
      <c r="O187" s="62"/>
      <c r="P187" s="62"/>
      <c r="Q187" s="62"/>
      <c r="R187" s="107"/>
      <c r="S187" s="107"/>
      <c r="T187" s="62"/>
      <c r="U187" s="62"/>
      <c r="V187" s="107"/>
      <c r="W187" s="107"/>
      <c r="X187" s="62"/>
      <c r="Y187" s="62"/>
      <c r="Z187" s="107"/>
      <c r="AA187" s="62"/>
      <c r="AB187" s="62"/>
      <c r="AC187" s="107"/>
      <c r="AD187" s="107"/>
      <c r="AE187" s="107"/>
      <c r="AF187" s="62"/>
      <c r="AG187" s="107"/>
      <c r="AH187" s="62"/>
      <c r="AI187" s="107"/>
      <c r="AJ187" s="107"/>
      <c r="AK187" s="62"/>
      <c r="AL187" s="62"/>
      <c r="AM187" s="62">
        <f>AM188</f>
        <v>270</v>
      </c>
      <c r="AN187" s="62">
        <f>AN188</f>
        <v>270</v>
      </c>
      <c r="AO187" s="62">
        <f>AO188</f>
        <v>0</v>
      </c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</row>
    <row r="188" spans="1:65" s="26" customFormat="1" ht="60.75" customHeight="1">
      <c r="A188" s="69" t="s">
        <v>250</v>
      </c>
      <c r="B188" s="70" t="s">
        <v>134</v>
      </c>
      <c r="C188" s="70" t="s">
        <v>140</v>
      </c>
      <c r="D188" s="71" t="s">
        <v>400</v>
      </c>
      <c r="E188" s="70" t="s">
        <v>137</v>
      </c>
      <c r="F188" s="62"/>
      <c r="G188" s="62"/>
      <c r="H188" s="62"/>
      <c r="I188" s="62"/>
      <c r="J188" s="62"/>
      <c r="K188" s="107"/>
      <c r="L188" s="107"/>
      <c r="M188" s="62"/>
      <c r="N188" s="62"/>
      <c r="O188" s="62"/>
      <c r="P188" s="62"/>
      <c r="Q188" s="62"/>
      <c r="R188" s="107"/>
      <c r="S188" s="107"/>
      <c r="T188" s="62"/>
      <c r="U188" s="62"/>
      <c r="V188" s="107"/>
      <c r="W188" s="107"/>
      <c r="X188" s="62"/>
      <c r="Y188" s="62"/>
      <c r="Z188" s="107"/>
      <c r="AA188" s="62"/>
      <c r="AB188" s="62"/>
      <c r="AC188" s="107"/>
      <c r="AD188" s="107"/>
      <c r="AE188" s="107"/>
      <c r="AF188" s="62"/>
      <c r="AG188" s="107"/>
      <c r="AH188" s="62"/>
      <c r="AI188" s="107"/>
      <c r="AJ188" s="107"/>
      <c r="AK188" s="62"/>
      <c r="AL188" s="62"/>
      <c r="AM188" s="62">
        <f>AN188-AK188</f>
        <v>270</v>
      </c>
      <c r="AN188" s="62">
        <v>270</v>
      </c>
      <c r="AO188" s="107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</row>
    <row r="189" spans="1:65" s="42" customFormat="1" ht="25.5" customHeight="1" hidden="1">
      <c r="A189" s="110" t="s">
        <v>362</v>
      </c>
      <c r="B189" s="111" t="s">
        <v>134</v>
      </c>
      <c r="C189" s="111" t="s">
        <v>140</v>
      </c>
      <c r="D189" s="112" t="s">
        <v>47</v>
      </c>
      <c r="E189" s="111"/>
      <c r="F189" s="113"/>
      <c r="G189" s="113"/>
      <c r="H189" s="113"/>
      <c r="I189" s="113"/>
      <c r="J189" s="113"/>
      <c r="K189" s="114"/>
      <c r="L189" s="114"/>
      <c r="M189" s="113"/>
      <c r="N189" s="113"/>
      <c r="O189" s="113"/>
      <c r="P189" s="113"/>
      <c r="Q189" s="113"/>
      <c r="R189" s="114"/>
      <c r="S189" s="114"/>
      <c r="T189" s="113"/>
      <c r="U189" s="113"/>
      <c r="V189" s="114"/>
      <c r="W189" s="114"/>
      <c r="X189" s="113"/>
      <c r="Y189" s="113"/>
      <c r="Z189" s="114"/>
      <c r="AA189" s="113"/>
      <c r="AB189" s="113"/>
      <c r="AC189" s="114"/>
      <c r="AD189" s="114"/>
      <c r="AE189" s="114"/>
      <c r="AF189" s="113"/>
      <c r="AG189" s="114"/>
      <c r="AH189" s="113"/>
      <c r="AI189" s="114"/>
      <c r="AJ189" s="114"/>
      <c r="AK189" s="113"/>
      <c r="AL189" s="113"/>
      <c r="AM189" s="113">
        <f aca="true" t="shared" si="104" ref="AM189:AO190">AM190</f>
        <v>0</v>
      </c>
      <c r="AN189" s="113">
        <f t="shared" si="104"/>
        <v>0</v>
      </c>
      <c r="AO189" s="113">
        <f t="shared" si="104"/>
        <v>0</v>
      </c>
      <c r="AP189" s="41"/>
      <c r="AQ189" s="41"/>
      <c r="AR189" s="41"/>
      <c r="AS189" s="41"/>
      <c r="AT189" s="41"/>
      <c r="AU189" s="41"/>
      <c r="AV189" s="41"/>
      <c r="AW189" s="41"/>
      <c r="AX189" s="41"/>
      <c r="AY189" s="41"/>
      <c r="AZ189" s="41"/>
      <c r="BA189" s="41"/>
      <c r="BB189" s="41"/>
      <c r="BC189" s="41"/>
      <c r="BD189" s="41"/>
      <c r="BE189" s="41"/>
      <c r="BF189" s="41"/>
      <c r="BG189" s="41"/>
      <c r="BH189" s="41"/>
      <c r="BI189" s="41"/>
      <c r="BJ189" s="41"/>
      <c r="BK189" s="41"/>
      <c r="BL189" s="41"/>
      <c r="BM189" s="41"/>
    </row>
    <row r="190" spans="1:65" s="42" customFormat="1" ht="138" customHeight="1" hidden="1">
      <c r="A190" s="110" t="s">
        <v>328</v>
      </c>
      <c r="B190" s="111" t="s">
        <v>134</v>
      </c>
      <c r="C190" s="111" t="s">
        <v>140</v>
      </c>
      <c r="D190" s="112" t="s">
        <v>361</v>
      </c>
      <c r="E190" s="111"/>
      <c r="F190" s="113"/>
      <c r="G190" s="113"/>
      <c r="H190" s="113"/>
      <c r="I190" s="113"/>
      <c r="J190" s="113"/>
      <c r="K190" s="114"/>
      <c r="L190" s="114"/>
      <c r="M190" s="113"/>
      <c r="N190" s="113"/>
      <c r="O190" s="113"/>
      <c r="P190" s="113"/>
      <c r="Q190" s="113"/>
      <c r="R190" s="114"/>
      <c r="S190" s="114"/>
      <c r="T190" s="113"/>
      <c r="U190" s="113"/>
      <c r="V190" s="114"/>
      <c r="W190" s="114"/>
      <c r="X190" s="113"/>
      <c r="Y190" s="113"/>
      <c r="Z190" s="114"/>
      <c r="AA190" s="113"/>
      <c r="AB190" s="113"/>
      <c r="AC190" s="114"/>
      <c r="AD190" s="114"/>
      <c r="AE190" s="114"/>
      <c r="AF190" s="113"/>
      <c r="AG190" s="114"/>
      <c r="AH190" s="113"/>
      <c r="AI190" s="114"/>
      <c r="AJ190" s="114"/>
      <c r="AK190" s="113"/>
      <c r="AL190" s="113"/>
      <c r="AM190" s="113">
        <f t="shared" si="104"/>
        <v>0</v>
      </c>
      <c r="AN190" s="113">
        <f t="shared" si="104"/>
        <v>0</v>
      </c>
      <c r="AO190" s="113">
        <f t="shared" si="104"/>
        <v>0</v>
      </c>
      <c r="AP190" s="41"/>
      <c r="AQ190" s="41"/>
      <c r="AR190" s="41"/>
      <c r="AS190" s="41"/>
      <c r="AT190" s="41"/>
      <c r="AU190" s="41"/>
      <c r="AV190" s="41"/>
      <c r="AW190" s="41"/>
      <c r="AX190" s="41"/>
      <c r="AY190" s="41"/>
      <c r="AZ190" s="41"/>
      <c r="BA190" s="41"/>
      <c r="BB190" s="41"/>
      <c r="BC190" s="41"/>
      <c r="BD190" s="41"/>
      <c r="BE190" s="41"/>
      <c r="BF190" s="41"/>
      <c r="BG190" s="41"/>
      <c r="BH190" s="41"/>
      <c r="BI190" s="41"/>
      <c r="BJ190" s="41"/>
      <c r="BK190" s="41"/>
      <c r="BL190" s="41"/>
      <c r="BM190" s="41"/>
    </row>
    <row r="191" spans="1:65" s="42" customFormat="1" ht="87" customHeight="1" hidden="1">
      <c r="A191" s="115" t="s">
        <v>293</v>
      </c>
      <c r="B191" s="111" t="s">
        <v>134</v>
      </c>
      <c r="C191" s="111" t="s">
        <v>140</v>
      </c>
      <c r="D191" s="112" t="s">
        <v>361</v>
      </c>
      <c r="E191" s="111" t="s">
        <v>235</v>
      </c>
      <c r="F191" s="113"/>
      <c r="G191" s="113"/>
      <c r="H191" s="113"/>
      <c r="I191" s="113"/>
      <c r="J191" s="113"/>
      <c r="K191" s="114"/>
      <c r="L191" s="114"/>
      <c r="M191" s="113"/>
      <c r="N191" s="113"/>
      <c r="O191" s="113"/>
      <c r="P191" s="113"/>
      <c r="Q191" s="113"/>
      <c r="R191" s="114"/>
      <c r="S191" s="114"/>
      <c r="T191" s="113"/>
      <c r="U191" s="113"/>
      <c r="V191" s="114"/>
      <c r="W191" s="114"/>
      <c r="X191" s="113"/>
      <c r="Y191" s="113"/>
      <c r="Z191" s="114"/>
      <c r="AA191" s="113"/>
      <c r="AB191" s="113"/>
      <c r="AC191" s="114"/>
      <c r="AD191" s="114"/>
      <c r="AE191" s="114"/>
      <c r="AF191" s="113"/>
      <c r="AG191" s="114"/>
      <c r="AH191" s="113"/>
      <c r="AI191" s="114"/>
      <c r="AJ191" s="114"/>
      <c r="AK191" s="113"/>
      <c r="AL191" s="113"/>
      <c r="AM191" s="113">
        <f>AN191-AK191</f>
        <v>0</v>
      </c>
      <c r="AN191" s="113"/>
      <c r="AO191" s="114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A191" s="41"/>
      <c r="BB191" s="41"/>
      <c r="BC191" s="41"/>
      <c r="BD191" s="41"/>
      <c r="BE191" s="41"/>
      <c r="BF191" s="41"/>
      <c r="BG191" s="41"/>
      <c r="BH191" s="41"/>
      <c r="BI191" s="41"/>
      <c r="BJ191" s="41"/>
      <c r="BK191" s="41"/>
      <c r="BL191" s="41"/>
      <c r="BM191" s="41"/>
    </row>
    <row r="192" spans="1:65" s="26" customFormat="1" ht="26.25" customHeight="1">
      <c r="A192" s="69" t="s">
        <v>120</v>
      </c>
      <c r="B192" s="70" t="s">
        <v>134</v>
      </c>
      <c r="C192" s="70" t="s">
        <v>140</v>
      </c>
      <c r="D192" s="71" t="s">
        <v>121</v>
      </c>
      <c r="E192" s="70"/>
      <c r="F192" s="62"/>
      <c r="G192" s="62">
        <f aca="true" t="shared" si="105" ref="G192:Q192">G193</f>
        <v>4737</v>
      </c>
      <c r="H192" s="62">
        <f t="shared" si="105"/>
        <v>4737</v>
      </c>
      <c r="I192" s="62">
        <f t="shared" si="105"/>
        <v>0</v>
      </c>
      <c r="J192" s="62">
        <f t="shared" si="105"/>
        <v>5073</v>
      </c>
      <c r="K192" s="62">
        <f t="shared" si="105"/>
        <v>0</v>
      </c>
      <c r="L192" s="62">
        <f t="shared" si="105"/>
        <v>0</v>
      </c>
      <c r="M192" s="62">
        <f t="shared" si="105"/>
        <v>5073</v>
      </c>
      <c r="N192" s="62">
        <f t="shared" si="105"/>
        <v>-5073</v>
      </c>
      <c r="O192" s="62">
        <f t="shared" si="105"/>
        <v>0</v>
      </c>
      <c r="P192" s="62">
        <f t="shared" si="105"/>
        <v>0</v>
      </c>
      <c r="Q192" s="62">
        <f t="shared" si="105"/>
        <v>0</v>
      </c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8"/>
      <c r="AL192" s="108"/>
      <c r="AM192" s="62">
        <f>AM194</f>
        <v>21166</v>
      </c>
      <c r="AN192" s="62">
        <f>AN194</f>
        <v>21166</v>
      </c>
      <c r="AO192" s="62">
        <f>AO194</f>
        <v>0</v>
      </c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</row>
    <row r="193" spans="1:65" s="26" customFormat="1" ht="66" hidden="1">
      <c r="A193" s="69" t="s">
        <v>136</v>
      </c>
      <c r="B193" s="70" t="s">
        <v>134</v>
      </c>
      <c r="C193" s="70" t="s">
        <v>140</v>
      </c>
      <c r="D193" s="71" t="s">
        <v>121</v>
      </c>
      <c r="E193" s="70" t="s">
        <v>137</v>
      </c>
      <c r="F193" s="62"/>
      <c r="G193" s="62">
        <f>H193-F193</f>
        <v>4737</v>
      </c>
      <c r="H193" s="62">
        <v>4737</v>
      </c>
      <c r="I193" s="62"/>
      <c r="J193" s="62">
        <v>5073</v>
      </c>
      <c r="K193" s="107"/>
      <c r="L193" s="107"/>
      <c r="M193" s="62">
        <v>5073</v>
      </c>
      <c r="N193" s="62">
        <f>O193-M193</f>
        <v>-5073</v>
      </c>
      <c r="O193" s="62"/>
      <c r="P193" s="62"/>
      <c r="Q193" s="62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8"/>
      <c r="AL193" s="108"/>
      <c r="AM193" s="62"/>
      <c r="AN193" s="62"/>
      <c r="AO193" s="62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</row>
    <row r="194" spans="1:65" s="26" customFormat="1" ht="63" customHeight="1">
      <c r="A194" s="69" t="s">
        <v>424</v>
      </c>
      <c r="B194" s="70" t="s">
        <v>134</v>
      </c>
      <c r="C194" s="70" t="s">
        <v>140</v>
      </c>
      <c r="D194" s="71" t="s">
        <v>327</v>
      </c>
      <c r="E194" s="70"/>
      <c r="F194" s="62"/>
      <c r="G194" s="62"/>
      <c r="H194" s="62"/>
      <c r="I194" s="62"/>
      <c r="J194" s="62"/>
      <c r="K194" s="107"/>
      <c r="L194" s="107"/>
      <c r="M194" s="62"/>
      <c r="N194" s="62"/>
      <c r="O194" s="62"/>
      <c r="P194" s="62"/>
      <c r="Q194" s="62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8"/>
      <c r="AL194" s="108"/>
      <c r="AM194" s="62">
        <f>AM195+AM196+AM197+AM198+AM199+AM200</f>
        <v>21166</v>
      </c>
      <c r="AN194" s="62">
        <f>AN195+AN196+AN197+AN198+AN199+AN200</f>
        <v>21166</v>
      </c>
      <c r="AO194" s="62">
        <f>AO195+AO196+AO197+AO198+AO199+AO200</f>
        <v>0</v>
      </c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</row>
    <row r="195" spans="1:65" s="26" customFormat="1" ht="58.5" customHeight="1">
      <c r="A195" s="69" t="s">
        <v>136</v>
      </c>
      <c r="B195" s="70" t="s">
        <v>134</v>
      </c>
      <c r="C195" s="70" t="s">
        <v>140</v>
      </c>
      <c r="D195" s="71" t="s">
        <v>327</v>
      </c>
      <c r="E195" s="70" t="s">
        <v>137</v>
      </c>
      <c r="F195" s="62"/>
      <c r="G195" s="62"/>
      <c r="H195" s="62"/>
      <c r="I195" s="62"/>
      <c r="J195" s="62"/>
      <c r="K195" s="107"/>
      <c r="L195" s="107"/>
      <c r="M195" s="62"/>
      <c r="N195" s="62"/>
      <c r="O195" s="62"/>
      <c r="P195" s="62"/>
      <c r="Q195" s="62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8"/>
      <c r="AL195" s="108"/>
      <c r="AM195" s="62">
        <f aca="true" t="shared" si="106" ref="AM195:AM200">AN195-AK195</f>
        <v>1140</v>
      </c>
      <c r="AN195" s="62">
        <f>1000+140</f>
        <v>1140</v>
      </c>
      <c r="AO195" s="62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</row>
    <row r="196" spans="1:65" s="26" customFormat="1" ht="153.75" customHeight="1">
      <c r="A196" s="69" t="s">
        <v>419</v>
      </c>
      <c r="B196" s="70" t="s">
        <v>134</v>
      </c>
      <c r="C196" s="70" t="s">
        <v>140</v>
      </c>
      <c r="D196" s="71" t="s">
        <v>327</v>
      </c>
      <c r="E196" s="70" t="s">
        <v>414</v>
      </c>
      <c r="F196" s="62"/>
      <c r="G196" s="62"/>
      <c r="H196" s="62"/>
      <c r="I196" s="62"/>
      <c r="J196" s="62"/>
      <c r="K196" s="107"/>
      <c r="L196" s="107"/>
      <c r="M196" s="62"/>
      <c r="N196" s="62"/>
      <c r="O196" s="62"/>
      <c r="P196" s="62"/>
      <c r="Q196" s="62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8"/>
      <c r="AL196" s="108"/>
      <c r="AM196" s="62">
        <f t="shared" si="106"/>
        <v>16840</v>
      </c>
      <c r="AN196" s="62">
        <v>16840</v>
      </c>
      <c r="AO196" s="62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</row>
    <row r="197" spans="1:65" s="26" customFormat="1" ht="70.5" customHeight="1">
      <c r="A197" s="69" t="s">
        <v>420</v>
      </c>
      <c r="B197" s="70" t="s">
        <v>134</v>
      </c>
      <c r="C197" s="70" t="s">
        <v>140</v>
      </c>
      <c r="D197" s="71" t="s">
        <v>327</v>
      </c>
      <c r="E197" s="70" t="s">
        <v>415</v>
      </c>
      <c r="F197" s="62"/>
      <c r="G197" s="62"/>
      <c r="H197" s="62"/>
      <c r="I197" s="62"/>
      <c r="J197" s="62"/>
      <c r="K197" s="107"/>
      <c r="L197" s="107"/>
      <c r="M197" s="62"/>
      <c r="N197" s="62"/>
      <c r="O197" s="62"/>
      <c r="P197" s="62"/>
      <c r="Q197" s="62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8"/>
      <c r="AL197" s="108"/>
      <c r="AM197" s="62">
        <f t="shared" si="106"/>
        <v>2115</v>
      </c>
      <c r="AN197" s="62">
        <v>2115</v>
      </c>
      <c r="AO197" s="62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</row>
    <row r="198" spans="1:65" s="26" customFormat="1" ht="137.25" customHeight="1">
      <c r="A198" s="109" t="s">
        <v>427</v>
      </c>
      <c r="B198" s="70" t="s">
        <v>134</v>
      </c>
      <c r="C198" s="70" t="s">
        <v>140</v>
      </c>
      <c r="D198" s="71" t="s">
        <v>327</v>
      </c>
      <c r="E198" s="70" t="s">
        <v>416</v>
      </c>
      <c r="F198" s="62"/>
      <c r="G198" s="62"/>
      <c r="H198" s="62"/>
      <c r="I198" s="62"/>
      <c r="J198" s="62"/>
      <c r="K198" s="107"/>
      <c r="L198" s="107"/>
      <c r="M198" s="62"/>
      <c r="N198" s="62"/>
      <c r="O198" s="62"/>
      <c r="P198" s="62"/>
      <c r="Q198" s="62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8"/>
      <c r="AL198" s="108"/>
      <c r="AM198" s="62">
        <f t="shared" si="106"/>
        <v>750</v>
      </c>
      <c r="AN198" s="62">
        <v>750</v>
      </c>
      <c r="AO198" s="62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</row>
    <row r="199" spans="1:65" s="26" customFormat="1" ht="105.75" customHeight="1">
      <c r="A199" s="69" t="s">
        <v>421</v>
      </c>
      <c r="B199" s="70" t="s">
        <v>134</v>
      </c>
      <c r="C199" s="70" t="s">
        <v>140</v>
      </c>
      <c r="D199" s="71" t="s">
        <v>327</v>
      </c>
      <c r="E199" s="70" t="s">
        <v>417</v>
      </c>
      <c r="F199" s="62"/>
      <c r="G199" s="62"/>
      <c r="H199" s="62"/>
      <c r="I199" s="62"/>
      <c r="J199" s="62"/>
      <c r="K199" s="107"/>
      <c r="L199" s="107"/>
      <c r="M199" s="62"/>
      <c r="N199" s="62"/>
      <c r="O199" s="62"/>
      <c r="P199" s="62"/>
      <c r="Q199" s="62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8"/>
      <c r="AL199" s="108"/>
      <c r="AM199" s="62">
        <f t="shared" si="106"/>
        <v>271</v>
      </c>
      <c r="AN199" s="62">
        <v>271</v>
      </c>
      <c r="AO199" s="62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</row>
    <row r="200" spans="1:65" s="26" customFormat="1" ht="102.75" customHeight="1">
      <c r="A200" s="69" t="s">
        <v>422</v>
      </c>
      <c r="B200" s="70" t="s">
        <v>134</v>
      </c>
      <c r="C200" s="70" t="s">
        <v>140</v>
      </c>
      <c r="D200" s="71" t="s">
        <v>327</v>
      </c>
      <c r="E200" s="70" t="s">
        <v>418</v>
      </c>
      <c r="F200" s="62"/>
      <c r="G200" s="62"/>
      <c r="H200" s="62"/>
      <c r="I200" s="62"/>
      <c r="J200" s="62"/>
      <c r="K200" s="107"/>
      <c r="L200" s="107"/>
      <c r="M200" s="62"/>
      <c r="N200" s="62"/>
      <c r="O200" s="62"/>
      <c r="P200" s="62"/>
      <c r="Q200" s="62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8"/>
      <c r="AL200" s="108"/>
      <c r="AM200" s="62">
        <f t="shared" si="106"/>
        <v>50</v>
      </c>
      <c r="AN200" s="62">
        <v>50</v>
      </c>
      <c r="AO200" s="62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</row>
    <row r="201" spans="1:41" ht="21" customHeight="1">
      <c r="A201" s="92"/>
      <c r="B201" s="93"/>
      <c r="C201" s="93"/>
      <c r="D201" s="94"/>
      <c r="E201" s="93"/>
      <c r="F201" s="46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9"/>
      <c r="AL201" s="49"/>
      <c r="AM201" s="48"/>
      <c r="AN201" s="48"/>
      <c r="AO201" s="48"/>
    </row>
    <row r="202" spans="1:65" s="8" customFormat="1" ht="40.5">
      <c r="A202" s="50" t="s">
        <v>48</v>
      </c>
      <c r="B202" s="51" t="s">
        <v>49</v>
      </c>
      <c r="C202" s="51"/>
      <c r="D202" s="52"/>
      <c r="E202" s="51"/>
      <c r="F202" s="95" t="e">
        <f aca="true" t="shared" si="107" ref="F202:Q202">F204+F233+F257+F285</f>
        <v>#REF!</v>
      </c>
      <c r="G202" s="95" t="e">
        <f t="shared" si="107"/>
        <v>#REF!</v>
      </c>
      <c r="H202" s="95" t="e">
        <f t="shared" si="107"/>
        <v>#REF!</v>
      </c>
      <c r="I202" s="95" t="e">
        <f t="shared" si="107"/>
        <v>#REF!</v>
      </c>
      <c r="J202" s="95" t="e">
        <f t="shared" si="107"/>
        <v>#REF!</v>
      </c>
      <c r="K202" s="95" t="e">
        <f t="shared" si="107"/>
        <v>#REF!</v>
      </c>
      <c r="L202" s="95" t="e">
        <f t="shared" si="107"/>
        <v>#REF!</v>
      </c>
      <c r="M202" s="95" t="e">
        <f t="shared" si="107"/>
        <v>#REF!</v>
      </c>
      <c r="N202" s="95">
        <f t="shared" si="107"/>
        <v>-1014800</v>
      </c>
      <c r="O202" s="95">
        <f t="shared" si="107"/>
        <v>784256</v>
      </c>
      <c r="P202" s="95">
        <f t="shared" si="107"/>
        <v>0</v>
      </c>
      <c r="Q202" s="95">
        <f t="shared" si="107"/>
        <v>786069</v>
      </c>
      <c r="R202" s="95">
        <f aca="true" t="shared" si="108" ref="R202:Y202">R204+R233+R257+R285</f>
        <v>0</v>
      </c>
      <c r="S202" s="95">
        <f t="shared" si="108"/>
        <v>0</v>
      </c>
      <c r="T202" s="95">
        <f t="shared" si="108"/>
        <v>784256</v>
      </c>
      <c r="U202" s="95">
        <f t="shared" si="108"/>
        <v>786069</v>
      </c>
      <c r="V202" s="95">
        <f t="shared" si="108"/>
        <v>0</v>
      </c>
      <c r="W202" s="95">
        <f t="shared" si="108"/>
        <v>0</v>
      </c>
      <c r="X202" s="95">
        <f t="shared" si="108"/>
        <v>784256</v>
      </c>
      <c r="Y202" s="95">
        <f t="shared" si="108"/>
        <v>786069</v>
      </c>
      <c r="Z202" s="95">
        <f>Z204+Z233+Z257+Z285</f>
        <v>0</v>
      </c>
      <c r="AA202" s="95">
        <f>AA204+AA233+AA257+AA285</f>
        <v>784256</v>
      </c>
      <c r="AB202" s="95">
        <f>AB204+AB233+AB257+AB285</f>
        <v>786069</v>
      </c>
      <c r="AC202" s="95">
        <f>AC204+AC233+AC257+AC285</f>
        <v>3566</v>
      </c>
      <c r="AD202" s="95">
        <f>AD204+AD233+AD257+AD285</f>
        <v>3566</v>
      </c>
      <c r="AE202" s="95"/>
      <c r="AF202" s="95">
        <f aca="true" t="shared" si="109" ref="AF202:AL202">AF204+AF233+AF257+AF285</f>
        <v>787822</v>
      </c>
      <c r="AG202" s="95">
        <f t="shared" si="109"/>
        <v>3566</v>
      </c>
      <c r="AH202" s="95">
        <f t="shared" si="109"/>
        <v>786069</v>
      </c>
      <c r="AI202" s="95">
        <f t="shared" si="109"/>
        <v>0</v>
      </c>
      <c r="AJ202" s="95">
        <f t="shared" si="109"/>
        <v>0</v>
      </c>
      <c r="AK202" s="95">
        <f t="shared" si="109"/>
        <v>787822</v>
      </c>
      <c r="AL202" s="95">
        <f t="shared" si="109"/>
        <v>3566</v>
      </c>
      <c r="AM202" s="95">
        <f>AM204+AM233+AM257+AM285</f>
        <v>438047</v>
      </c>
      <c r="AN202" s="95">
        <f>AN204+AN233+AN257+AN285</f>
        <v>1225869</v>
      </c>
      <c r="AO202" s="95">
        <f>AO204+AO233+AO257+AO285</f>
        <v>0</v>
      </c>
      <c r="AP202" s="38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</row>
    <row r="203" spans="1:41" ht="16.5">
      <c r="A203" s="92"/>
      <c r="B203" s="93"/>
      <c r="C203" s="93"/>
      <c r="D203" s="94"/>
      <c r="E203" s="93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  <c r="AJ203" s="62"/>
      <c r="AK203" s="62"/>
      <c r="AL203" s="62"/>
      <c r="AM203" s="62"/>
      <c r="AN203" s="62"/>
      <c r="AO203" s="62"/>
    </row>
    <row r="204" spans="1:65" s="12" customFormat="1" ht="18.75">
      <c r="A204" s="116" t="s">
        <v>50</v>
      </c>
      <c r="B204" s="57" t="s">
        <v>155</v>
      </c>
      <c r="C204" s="57" t="s">
        <v>126</v>
      </c>
      <c r="D204" s="67"/>
      <c r="E204" s="70"/>
      <c r="F204" s="59" t="e">
        <f>F214+F224</f>
        <v>#REF!</v>
      </c>
      <c r="G204" s="59" t="e">
        <f aca="true" t="shared" si="110" ref="G204:L204">G211+G214+G224</f>
        <v>#REF!</v>
      </c>
      <c r="H204" s="59" t="e">
        <f t="shared" si="110"/>
        <v>#REF!</v>
      </c>
      <c r="I204" s="59" t="e">
        <f t="shared" si="110"/>
        <v>#REF!</v>
      </c>
      <c r="J204" s="59" t="e">
        <f t="shared" si="110"/>
        <v>#REF!</v>
      </c>
      <c r="K204" s="59" t="e">
        <f t="shared" si="110"/>
        <v>#REF!</v>
      </c>
      <c r="L204" s="59" t="e">
        <f t="shared" si="110"/>
        <v>#REF!</v>
      </c>
      <c r="M204" s="59" t="e">
        <f aca="true" t="shared" si="111" ref="M204:U204">M209+M211+M214+M224</f>
        <v>#REF!</v>
      </c>
      <c r="N204" s="59">
        <f t="shared" si="111"/>
        <v>-170626</v>
      </c>
      <c r="O204" s="59">
        <f t="shared" si="111"/>
        <v>52268</v>
      </c>
      <c r="P204" s="59">
        <f t="shared" si="111"/>
        <v>0</v>
      </c>
      <c r="Q204" s="59">
        <f t="shared" si="111"/>
        <v>52268</v>
      </c>
      <c r="R204" s="59">
        <f t="shared" si="111"/>
        <v>0</v>
      </c>
      <c r="S204" s="59">
        <f t="shared" si="111"/>
        <v>0</v>
      </c>
      <c r="T204" s="59">
        <f t="shared" si="111"/>
        <v>52268</v>
      </c>
      <c r="U204" s="59">
        <f t="shared" si="111"/>
        <v>52268</v>
      </c>
      <c r="V204" s="59">
        <f aca="true" t="shared" si="112" ref="V204:AB204">V209+V211+V214+V224</f>
        <v>0</v>
      </c>
      <c r="W204" s="59">
        <f t="shared" si="112"/>
        <v>0</v>
      </c>
      <c r="X204" s="59">
        <f t="shared" si="112"/>
        <v>52268</v>
      </c>
      <c r="Y204" s="59">
        <f t="shared" si="112"/>
        <v>52268</v>
      </c>
      <c r="Z204" s="59">
        <f t="shared" si="112"/>
        <v>0</v>
      </c>
      <c r="AA204" s="59">
        <f t="shared" si="112"/>
        <v>52268</v>
      </c>
      <c r="AB204" s="59">
        <f t="shared" si="112"/>
        <v>52268</v>
      </c>
      <c r="AC204" s="59">
        <f>AC209+AC211+AC214+AC224</f>
        <v>0</v>
      </c>
      <c r="AD204" s="59">
        <f>AD209+AD211+AD214+AD224</f>
        <v>0</v>
      </c>
      <c r="AE204" s="59"/>
      <c r="AF204" s="59">
        <f aca="true" t="shared" si="113" ref="AF204:AL204">AF209+AF211+AF214+AF224</f>
        <v>52268</v>
      </c>
      <c r="AG204" s="59">
        <f t="shared" si="113"/>
        <v>0</v>
      </c>
      <c r="AH204" s="59">
        <f t="shared" si="113"/>
        <v>52268</v>
      </c>
      <c r="AI204" s="59">
        <f t="shared" si="113"/>
        <v>0</v>
      </c>
      <c r="AJ204" s="59">
        <f t="shared" si="113"/>
        <v>0</v>
      </c>
      <c r="AK204" s="59">
        <f t="shared" si="113"/>
        <v>52268</v>
      </c>
      <c r="AL204" s="59">
        <f t="shared" si="113"/>
        <v>0</v>
      </c>
      <c r="AM204" s="59">
        <f>AM205+AM209+AM211+AM214+AM224</f>
        <v>21018</v>
      </c>
      <c r="AN204" s="59">
        <f>AN205+AN209+AN211+AN214+AN224</f>
        <v>73286</v>
      </c>
      <c r="AO204" s="59">
        <f>AO205+AO209+AO211+AO214+AO224</f>
        <v>0</v>
      </c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</row>
    <row r="205" spans="1:65" s="12" customFormat="1" ht="55.5" customHeight="1">
      <c r="A205" s="117" t="s">
        <v>339</v>
      </c>
      <c r="B205" s="70" t="s">
        <v>155</v>
      </c>
      <c r="C205" s="70" t="s">
        <v>126</v>
      </c>
      <c r="D205" s="71" t="s">
        <v>342</v>
      </c>
      <c r="E205" s="70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62">
        <f aca="true" t="shared" si="114" ref="AM205:AO207">AM206</f>
        <v>19000</v>
      </c>
      <c r="AN205" s="62">
        <f t="shared" si="114"/>
        <v>19000</v>
      </c>
      <c r="AO205" s="59">
        <f t="shared" si="114"/>
        <v>0</v>
      </c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</row>
    <row r="206" spans="1:65" s="12" customFormat="1" ht="66.75">
      <c r="A206" s="117" t="s">
        <v>340</v>
      </c>
      <c r="B206" s="70" t="s">
        <v>155</v>
      </c>
      <c r="C206" s="70" t="s">
        <v>126</v>
      </c>
      <c r="D206" s="71" t="s">
        <v>237</v>
      </c>
      <c r="E206" s="70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62">
        <f t="shared" si="114"/>
        <v>19000</v>
      </c>
      <c r="AN206" s="62">
        <f t="shared" si="114"/>
        <v>19000</v>
      </c>
      <c r="AO206" s="59">
        <f t="shared" si="114"/>
        <v>0</v>
      </c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</row>
    <row r="207" spans="1:65" s="12" customFormat="1" ht="33.75" customHeight="1">
      <c r="A207" s="117" t="s">
        <v>341</v>
      </c>
      <c r="B207" s="70" t="s">
        <v>155</v>
      </c>
      <c r="C207" s="70" t="s">
        <v>126</v>
      </c>
      <c r="D207" s="71" t="s">
        <v>239</v>
      </c>
      <c r="E207" s="70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62">
        <f t="shared" si="114"/>
        <v>19000</v>
      </c>
      <c r="AN207" s="62">
        <f t="shared" si="114"/>
        <v>19000</v>
      </c>
      <c r="AO207" s="59">
        <f t="shared" si="114"/>
        <v>0</v>
      </c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</row>
    <row r="208" spans="1:65" s="12" customFormat="1" ht="83.25">
      <c r="A208" s="69" t="s">
        <v>249</v>
      </c>
      <c r="B208" s="70" t="s">
        <v>155</v>
      </c>
      <c r="C208" s="70" t="s">
        <v>126</v>
      </c>
      <c r="D208" s="71" t="s">
        <v>239</v>
      </c>
      <c r="E208" s="70" t="s">
        <v>142</v>
      </c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62">
        <f>AN208-AK208</f>
        <v>19000</v>
      </c>
      <c r="AN208" s="62">
        <v>19000</v>
      </c>
      <c r="AO208" s="59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</row>
    <row r="209" spans="1:65" s="12" customFormat="1" ht="51.75" customHeight="1">
      <c r="A209" s="69" t="s">
        <v>149</v>
      </c>
      <c r="B209" s="70" t="s">
        <v>155</v>
      </c>
      <c r="C209" s="70" t="s">
        <v>126</v>
      </c>
      <c r="D209" s="71" t="s">
        <v>37</v>
      </c>
      <c r="E209" s="70"/>
      <c r="F209" s="59"/>
      <c r="G209" s="59"/>
      <c r="H209" s="59"/>
      <c r="I209" s="59"/>
      <c r="J209" s="59"/>
      <c r="K209" s="59"/>
      <c r="L209" s="59"/>
      <c r="M209" s="59">
        <f aca="true" t="shared" si="115" ref="M209:AO209">M210</f>
        <v>0</v>
      </c>
      <c r="N209" s="62">
        <f t="shared" si="115"/>
        <v>4000</v>
      </c>
      <c r="O209" s="62">
        <f t="shared" si="115"/>
        <v>4000</v>
      </c>
      <c r="P209" s="62">
        <f t="shared" si="115"/>
        <v>0</v>
      </c>
      <c r="Q209" s="62">
        <f t="shared" si="115"/>
        <v>4000</v>
      </c>
      <c r="R209" s="62">
        <f t="shared" si="115"/>
        <v>0</v>
      </c>
      <c r="S209" s="62">
        <f t="shared" si="115"/>
        <v>0</v>
      </c>
      <c r="T209" s="62">
        <f t="shared" si="115"/>
        <v>4000</v>
      </c>
      <c r="U209" s="62">
        <f t="shared" si="115"/>
        <v>4000</v>
      </c>
      <c r="V209" s="62">
        <f t="shared" si="115"/>
        <v>0</v>
      </c>
      <c r="W209" s="62">
        <f t="shared" si="115"/>
        <v>0</v>
      </c>
      <c r="X209" s="62">
        <f t="shared" si="115"/>
        <v>4000</v>
      </c>
      <c r="Y209" s="62">
        <f t="shared" si="115"/>
        <v>4000</v>
      </c>
      <c r="Z209" s="62">
        <f t="shared" si="115"/>
        <v>0</v>
      </c>
      <c r="AA209" s="62">
        <f t="shared" si="115"/>
        <v>4000</v>
      </c>
      <c r="AB209" s="62">
        <f t="shared" si="115"/>
        <v>4000</v>
      </c>
      <c r="AC209" s="62">
        <f t="shared" si="115"/>
        <v>0</v>
      </c>
      <c r="AD209" s="62">
        <f t="shared" si="115"/>
        <v>0</v>
      </c>
      <c r="AE209" s="62"/>
      <c r="AF209" s="62">
        <f t="shared" si="115"/>
        <v>4000</v>
      </c>
      <c r="AG209" s="62">
        <f t="shared" si="115"/>
        <v>0</v>
      </c>
      <c r="AH209" s="62">
        <f t="shared" si="115"/>
        <v>4000</v>
      </c>
      <c r="AI209" s="62">
        <f t="shared" si="115"/>
        <v>0</v>
      </c>
      <c r="AJ209" s="62">
        <f t="shared" si="115"/>
        <v>0</v>
      </c>
      <c r="AK209" s="62">
        <f t="shared" si="115"/>
        <v>4000</v>
      </c>
      <c r="AL209" s="62">
        <f t="shared" si="115"/>
        <v>0</v>
      </c>
      <c r="AM209" s="62">
        <f t="shared" si="115"/>
        <v>16022</v>
      </c>
      <c r="AN209" s="62">
        <f t="shared" si="115"/>
        <v>20022</v>
      </c>
      <c r="AO209" s="62">
        <f t="shared" si="115"/>
        <v>0</v>
      </c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</row>
    <row r="210" spans="1:65" s="12" customFormat="1" ht="86.25" customHeight="1">
      <c r="A210" s="69" t="s">
        <v>248</v>
      </c>
      <c r="B210" s="70" t="s">
        <v>155</v>
      </c>
      <c r="C210" s="70" t="s">
        <v>126</v>
      </c>
      <c r="D210" s="71" t="s">
        <v>37</v>
      </c>
      <c r="E210" s="70" t="s">
        <v>150</v>
      </c>
      <c r="F210" s="59"/>
      <c r="G210" s="59"/>
      <c r="H210" s="59"/>
      <c r="I210" s="59"/>
      <c r="J210" s="59"/>
      <c r="K210" s="59"/>
      <c r="L210" s="59"/>
      <c r="M210" s="59"/>
      <c r="N210" s="62">
        <f>O210-M210</f>
        <v>4000</v>
      </c>
      <c r="O210" s="62">
        <v>4000</v>
      </c>
      <c r="P210" s="62"/>
      <c r="Q210" s="62">
        <v>4000</v>
      </c>
      <c r="R210" s="89"/>
      <c r="S210" s="89"/>
      <c r="T210" s="62">
        <f>O210+R210</f>
        <v>4000</v>
      </c>
      <c r="U210" s="62">
        <f>Q210+S210</f>
        <v>4000</v>
      </c>
      <c r="V210" s="89"/>
      <c r="W210" s="89"/>
      <c r="X210" s="62">
        <f>T210+V210</f>
        <v>4000</v>
      </c>
      <c r="Y210" s="62">
        <f>U210+W210</f>
        <v>4000</v>
      </c>
      <c r="Z210" s="89"/>
      <c r="AA210" s="62">
        <f>X210+Z210</f>
        <v>4000</v>
      </c>
      <c r="AB210" s="62">
        <f>Y210</f>
        <v>4000</v>
      </c>
      <c r="AC210" s="89"/>
      <c r="AD210" s="89"/>
      <c r="AE210" s="89"/>
      <c r="AF210" s="62">
        <f>AA210+AC210</f>
        <v>4000</v>
      </c>
      <c r="AG210" s="89"/>
      <c r="AH210" s="62">
        <f>AB210</f>
        <v>4000</v>
      </c>
      <c r="AI210" s="89"/>
      <c r="AJ210" s="89"/>
      <c r="AK210" s="62">
        <f>AF210+AI210</f>
        <v>4000</v>
      </c>
      <c r="AL210" s="62">
        <f>AG210</f>
        <v>0</v>
      </c>
      <c r="AM210" s="62">
        <f>AN210-AK210</f>
        <v>16022</v>
      </c>
      <c r="AN210" s="62">
        <f>22+20000</f>
        <v>20022</v>
      </c>
      <c r="AO210" s="89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</row>
    <row r="211" spans="1:65" s="12" customFormat="1" ht="83.25" hidden="1">
      <c r="A211" s="117" t="s">
        <v>236</v>
      </c>
      <c r="B211" s="70" t="s">
        <v>155</v>
      </c>
      <c r="C211" s="70" t="s">
        <v>126</v>
      </c>
      <c r="D211" s="71" t="s">
        <v>237</v>
      </c>
      <c r="E211" s="70"/>
      <c r="F211" s="59"/>
      <c r="G211" s="62">
        <f>G212</f>
        <v>98400</v>
      </c>
      <c r="H211" s="62">
        <f aca="true" t="shared" si="116" ref="H211:Q212">H212</f>
        <v>98400</v>
      </c>
      <c r="I211" s="62">
        <f t="shared" si="116"/>
        <v>0</v>
      </c>
      <c r="J211" s="62">
        <f t="shared" si="116"/>
        <v>105000</v>
      </c>
      <c r="K211" s="62">
        <f t="shared" si="116"/>
        <v>0</v>
      </c>
      <c r="L211" s="62">
        <f t="shared" si="116"/>
        <v>0</v>
      </c>
      <c r="M211" s="62">
        <f t="shared" si="116"/>
        <v>105000</v>
      </c>
      <c r="N211" s="62">
        <f t="shared" si="116"/>
        <v>-105000</v>
      </c>
      <c r="O211" s="62">
        <f t="shared" si="116"/>
        <v>0</v>
      </c>
      <c r="P211" s="62">
        <f t="shared" si="116"/>
        <v>0</v>
      </c>
      <c r="Q211" s="62">
        <f t="shared" si="116"/>
        <v>0</v>
      </c>
      <c r="R211" s="89"/>
      <c r="S211" s="89"/>
      <c r="T211" s="89"/>
      <c r="U211" s="89"/>
      <c r="V211" s="89"/>
      <c r="W211" s="89"/>
      <c r="X211" s="89"/>
      <c r="Y211" s="89"/>
      <c r="Z211" s="89"/>
      <c r="AA211" s="89"/>
      <c r="AB211" s="89"/>
      <c r="AC211" s="89"/>
      <c r="AD211" s="89"/>
      <c r="AE211" s="89"/>
      <c r="AF211" s="89"/>
      <c r="AG211" s="89"/>
      <c r="AH211" s="89"/>
      <c r="AI211" s="89"/>
      <c r="AJ211" s="89"/>
      <c r="AK211" s="101"/>
      <c r="AL211" s="101"/>
      <c r="AM211" s="89"/>
      <c r="AN211" s="89"/>
      <c r="AO211" s="89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</row>
    <row r="212" spans="1:65" s="12" customFormat="1" ht="52.5" customHeight="1" hidden="1">
      <c r="A212" s="117" t="s">
        <v>238</v>
      </c>
      <c r="B212" s="70" t="s">
        <v>155</v>
      </c>
      <c r="C212" s="70" t="s">
        <v>126</v>
      </c>
      <c r="D212" s="71" t="s">
        <v>239</v>
      </c>
      <c r="E212" s="70"/>
      <c r="F212" s="59"/>
      <c r="G212" s="62">
        <f>G213</f>
        <v>98400</v>
      </c>
      <c r="H212" s="62">
        <f t="shared" si="116"/>
        <v>98400</v>
      </c>
      <c r="I212" s="62">
        <f t="shared" si="116"/>
        <v>0</v>
      </c>
      <c r="J212" s="62">
        <f t="shared" si="116"/>
        <v>105000</v>
      </c>
      <c r="K212" s="62">
        <f t="shared" si="116"/>
        <v>0</v>
      </c>
      <c r="L212" s="62">
        <f t="shared" si="116"/>
        <v>0</v>
      </c>
      <c r="M212" s="62">
        <f t="shared" si="116"/>
        <v>105000</v>
      </c>
      <c r="N212" s="62">
        <f t="shared" si="116"/>
        <v>-105000</v>
      </c>
      <c r="O212" s="62">
        <f t="shared" si="116"/>
        <v>0</v>
      </c>
      <c r="P212" s="62">
        <f t="shared" si="116"/>
        <v>0</v>
      </c>
      <c r="Q212" s="62">
        <f t="shared" si="116"/>
        <v>0</v>
      </c>
      <c r="R212" s="89"/>
      <c r="S212" s="89"/>
      <c r="T212" s="89"/>
      <c r="U212" s="89"/>
      <c r="V212" s="89"/>
      <c r="W212" s="89"/>
      <c r="X212" s="89"/>
      <c r="Y212" s="89"/>
      <c r="Z212" s="89"/>
      <c r="AA212" s="89"/>
      <c r="AB212" s="89"/>
      <c r="AC212" s="89"/>
      <c r="AD212" s="89"/>
      <c r="AE212" s="89"/>
      <c r="AF212" s="89"/>
      <c r="AG212" s="89"/>
      <c r="AH212" s="89"/>
      <c r="AI212" s="89"/>
      <c r="AJ212" s="89"/>
      <c r="AK212" s="101"/>
      <c r="AL212" s="101"/>
      <c r="AM212" s="89"/>
      <c r="AN212" s="89"/>
      <c r="AO212" s="89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</row>
    <row r="213" spans="1:65" s="12" customFormat="1" ht="87.75" customHeight="1" hidden="1">
      <c r="A213" s="69" t="s">
        <v>249</v>
      </c>
      <c r="B213" s="70" t="s">
        <v>155</v>
      </c>
      <c r="C213" s="70" t="s">
        <v>126</v>
      </c>
      <c r="D213" s="71" t="s">
        <v>239</v>
      </c>
      <c r="E213" s="70" t="s">
        <v>142</v>
      </c>
      <c r="F213" s="59"/>
      <c r="G213" s="62">
        <f>H213-F213</f>
        <v>98400</v>
      </c>
      <c r="H213" s="62">
        <v>98400</v>
      </c>
      <c r="I213" s="62"/>
      <c r="J213" s="62">
        <v>105000</v>
      </c>
      <c r="K213" s="59"/>
      <c r="L213" s="59"/>
      <c r="M213" s="62">
        <v>105000</v>
      </c>
      <c r="N213" s="62">
        <f>O213-M213</f>
        <v>-105000</v>
      </c>
      <c r="O213" s="62"/>
      <c r="P213" s="62"/>
      <c r="Q213" s="62"/>
      <c r="R213" s="89"/>
      <c r="S213" s="89"/>
      <c r="T213" s="89"/>
      <c r="U213" s="89"/>
      <c r="V213" s="89"/>
      <c r="W213" s="89"/>
      <c r="X213" s="89"/>
      <c r="Y213" s="89"/>
      <c r="Z213" s="89"/>
      <c r="AA213" s="89"/>
      <c r="AB213" s="89"/>
      <c r="AC213" s="89"/>
      <c r="AD213" s="89"/>
      <c r="AE213" s="89"/>
      <c r="AF213" s="89"/>
      <c r="AG213" s="89"/>
      <c r="AH213" s="89"/>
      <c r="AI213" s="89"/>
      <c r="AJ213" s="89"/>
      <c r="AK213" s="101"/>
      <c r="AL213" s="101"/>
      <c r="AM213" s="89"/>
      <c r="AN213" s="89"/>
      <c r="AO213" s="89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</row>
    <row r="214" spans="1:65" s="12" customFormat="1" ht="18.75" customHeight="1">
      <c r="A214" s="117" t="s">
        <v>172</v>
      </c>
      <c r="B214" s="70" t="s">
        <v>155</v>
      </c>
      <c r="C214" s="70" t="s">
        <v>126</v>
      </c>
      <c r="D214" s="71" t="s">
        <v>51</v>
      </c>
      <c r="E214" s="70"/>
      <c r="F214" s="62" t="e">
        <f>F215+F216+F220+F222+#REF!</f>
        <v>#REF!</v>
      </c>
      <c r="G214" s="62">
        <f aca="true" t="shared" si="117" ref="G214:M214">G215+G216+G220+G222</f>
        <v>-158807</v>
      </c>
      <c r="H214" s="62">
        <f t="shared" si="117"/>
        <v>53275</v>
      </c>
      <c r="I214" s="62">
        <f t="shared" si="117"/>
        <v>0</v>
      </c>
      <c r="J214" s="62">
        <f t="shared" si="117"/>
        <v>59731</v>
      </c>
      <c r="K214" s="62">
        <f t="shared" si="117"/>
        <v>0</v>
      </c>
      <c r="L214" s="62">
        <f t="shared" si="117"/>
        <v>0</v>
      </c>
      <c r="M214" s="62">
        <f t="shared" si="117"/>
        <v>59731</v>
      </c>
      <c r="N214" s="62">
        <f aca="true" t="shared" si="118" ref="N214:Z214">N215+N216+N218+N220+N222</f>
        <v>-17583</v>
      </c>
      <c r="O214" s="62">
        <f t="shared" si="118"/>
        <v>42148</v>
      </c>
      <c r="P214" s="62">
        <f t="shared" si="118"/>
        <v>0</v>
      </c>
      <c r="Q214" s="62">
        <f t="shared" si="118"/>
        <v>42148</v>
      </c>
      <c r="R214" s="62">
        <f t="shared" si="118"/>
        <v>0</v>
      </c>
      <c r="S214" s="62">
        <f t="shared" si="118"/>
        <v>0</v>
      </c>
      <c r="T214" s="62">
        <f t="shared" si="118"/>
        <v>42148</v>
      </c>
      <c r="U214" s="62">
        <f t="shared" si="118"/>
        <v>42148</v>
      </c>
      <c r="V214" s="62">
        <f t="shared" si="118"/>
        <v>0</v>
      </c>
      <c r="W214" s="62">
        <f t="shared" si="118"/>
        <v>0</v>
      </c>
      <c r="X214" s="62">
        <f t="shared" si="118"/>
        <v>42148</v>
      </c>
      <c r="Y214" s="62">
        <f t="shared" si="118"/>
        <v>42148</v>
      </c>
      <c r="Z214" s="62">
        <f t="shared" si="118"/>
        <v>0</v>
      </c>
      <c r="AA214" s="62">
        <f>AA215+AA216+AA218+AA220+AA222</f>
        <v>42148</v>
      </c>
      <c r="AB214" s="62">
        <f>AB215+AB216+AB218+AB220+AB222</f>
        <v>42148</v>
      </c>
      <c r="AC214" s="62">
        <f>AC215+AC216+AC218+AC220+AC222</f>
        <v>0</v>
      </c>
      <c r="AD214" s="62">
        <f>AD215+AD216+AD218+AD220+AD222</f>
        <v>0</v>
      </c>
      <c r="AE214" s="62"/>
      <c r="AF214" s="62">
        <f aca="true" t="shared" si="119" ref="AF214:AO214">AF215+AF216+AF218+AF220+AF222</f>
        <v>42148</v>
      </c>
      <c r="AG214" s="62">
        <f t="shared" si="119"/>
        <v>0</v>
      </c>
      <c r="AH214" s="62">
        <f t="shared" si="119"/>
        <v>42148</v>
      </c>
      <c r="AI214" s="62">
        <f t="shared" si="119"/>
        <v>0</v>
      </c>
      <c r="AJ214" s="62">
        <f t="shared" si="119"/>
        <v>0</v>
      </c>
      <c r="AK214" s="62">
        <f t="shared" si="119"/>
        <v>42148</v>
      </c>
      <c r="AL214" s="62">
        <f t="shared" si="119"/>
        <v>0</v>
      </c>
      <c r="AM214" s="62">
        <f t="shared" si="119"/>
        <v>-15964</v>
      </c>
      <c r="AN214" s="62">
        <f t="shared" si="119"/>
        <v>26184</v>
      </c>
      <c r="AO214" s="62">
        <f t="shared" si="119"/>
        <v>0</v>
      </c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</row>
    <row r="215" spans="1:65" s="12" customFormat="1" ht="53.25" customHeight="1">
      <c r="A215" s="90" t="s">
        <v>136</v>
      </c>
      <c r="B215" s="70" t="s">
        <v>155</v>
      </c>
      <c r="C215" s="70" t="s">
        <v>126</v>
      </c>
      <c r="D215" s="71" t="s">
        <v>51</v>
      </c>
      <c r="E215" s="70" t="s">
        <v>137</v>
      </c>
      <c r="F215" s="62">
        <v>68234</v>
      </c>
      <c r="G215" s="62">
        <f>H215-F215</f>
        <v>-56893</v>
      </c>
      <c r="H215" s="62">
        <v>11341</v>
      </c>
      <c r="I215" s="62"/>
      <c r="J215" s="62">
        <v>12549</v>
      </c>
      <c r="K215" s="59"/>
      <c r="L215" s="59"/>
      <c r="M215" s="62">
        <v>12549</v>
      </c>
      <c r="N215" s="62">
        <f>O215-M215</f>
        <v>-672</v>
      </c>
      <c r="O215" s="62">
        <v>11877</v>
      </c>
      <c r="P215" s="62"/>
      <c r="Q215" s="62">
        <v>11877</v>
      </c>
      <c r="R215" s="89"/>
      <c r="S215" s="89"/>
      <c r="T215" s="62">
        <f>O215+R215</f>
        <v>11877</v>
      </c>
      <c r="U215" s="62">
        <f>Q215+S215</f>
        <v>11877</v>
      </c>
      <c r="V215" s="89"/>
      <c r="W215" s="89"/>
      <c r="X215" s="62">
        <f>T215+V215</f>
        <v>11877</v>
      </c>
      <c r="Y215" s="62">
        <f>U215+W215</f>
        <v>11877</v>
      </c>
      <c r="Z215" s="89"/>
      <c r="AA215" s="62">
        <f>X215+Z215</f>
        <v>11877</v>
      </c>
      <c r="AB215" s="62">
        <f>Y215</f>
        <v>11877</v>
      </c>
      <c r="AC215" s="89"/>
      <c r="AD215" s="89"/>
      <c r="AE215" s="89"/>
      <c r="AF215" s="62">
        <f>AA215+AC215</f>
        <v>11877</v>
      </c>
      <c r="AG215" s="89"/>
      <c r="AH215" s="62">
        <f>AB215</f>
        <v>11877</v>
      </c>
      <c r="AI215" s="89"/>
      <c r="AJ215" s="89"/>
      <c r="AK215" s="62">
        <f>AF215+AI215</f>
        <v>11877</v>
      </c>
      <c r="AL215" s="62">
        <f>AG215</f>
        <v>0</v>
      </c>
      <c r="AM215" s="62">
        <f>AN215-AK215</f>
        <v>-3776</v>
      </c>
      <c r="AN215" s="62">
        <v>8101</v>
      </c>
      <c r="AO215" s="89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</row>
    <row r="216" spans="1:65" s="12" customFormat="1" ht="86.25" customHeight="1" hidden="1">
      <c r="A216" s="90" t="s">
        <v>207</v>
      </c>
      <c r="B216" s="70" t="s">
        <v>155</v>
      </c>
      <c r="C216" s="70" t="s">
        <v>126</v>
      </c>
      <c r="D216" s="71" t="s">
        <v>182</v>
      </c>
      <c r="E216" s="70"/>
      <c r="F216" s="72">
        <f aca="true" t="shared" si="120" ref="F216:Q216">F217</f>
        <v>21620</v>
      </c>
      <c r="G216" s="72">
        <f t="shared" si="120"/>
        <v>-4743</v>
      </c>
      <c r="H216" s="72">
        <f t="shared" si="120"/>
        <v>16877</v>
      </c>
      <c r="I216" s="72">
        <f t="shared" si="120"/>
        <v>0</v>
      </c>
      <c r="J216" s="72">
        <f t="shared" si="120"/>
        <v>20337</v>
      </c>
      <c r="K216" s="72">
        <f t="shared" si="120"/>
        <v>0</v>
      </c>
      <c r="L216" s="72">
        <f t="shared" si="120"/>
        <v>0</v>
      </c>
      <c r="M216" s="72">
        <f t="shared" si="120"/>
        <v>20337</v>
      </c>
      <c r="N216" s="72">
        <f t="shared" si="120"/>
        <v>-20337</v>
      </c>
      <c r="O216" s="72">
        <f t="shared" si="120"/>
        <v>0</v>
      </c>
      <c r="P216" s="72">
        <f t="shared" si="120"/>
        <v>0</v>
      </c>
      <c r="Q216" s="72">
        <f t="shared" si="120"/>
        <v>0</v>
      </c>
      <c r="R216" s="89"/>
      <c r="S216" s="89"/>
      <c r="T216" s="89"/>
      <c r="U216" s="89"/>
      <c r="V216" s="89"/>
      <c r="W216" s="89"/>
      <c r="X216" s="89"/>
      <c r="Y216" s="89"/>
      <c r="Z216" s="89"/>
      <c r="AA216" s="89"/>
      <c r="AB216" s="89"/>
      <c r="AC216" s="89"/>
      <c r="AD216" s="89"/>
      <c r="AE216" s="89"/>
      <c r="AF216" s="89"/>
      <c r="AG216" s="89"/>
      <c r="AH216" s="89"/>
      <c r="AI216" s="89"/>
      <c r="AJ216" s="89"/>
      <c r="AK216" s="101"/>
      <c r="AL216" s="101"/>
      <c r="AM216" s="89"/>
      <c r="AN216" s="89"/>
      <c r="AO216" s="89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</row>
    <row r="217" spans="1:65" s="14" customFormat="1" ht="86.25" customHeight="1" hidden="1">
      <c r="A217" s="69" t="s">
        <v>249</v>
      </c>
      <c r="B217" s="70" t="s">
        <v>155</v>
      </c>
      <c r="C217" s="70" t="s">
        <v>126</v>
      </c>
      <c r="D217" s="71" t="s">
        <v>182</v>
      </c>
      <c r="E217" s="70" t="s">
        <v>142</v>
      </c>
      <c r="F217" s="62">
        <v>21620</v>
      </c>
      <c r="G217" s="62">
        <f>H217-F217</f>
        <v>-4743</v>
      </c>
      <c r="H217" s="62">
        <v>16877</v>
      </c>
      <c r="I217" s="62"/>
      <c r="J217" s="62">
        <v>20337</v>
      </c>
      <c r="K217" s="85"/>
      <c r="L217" s="85"/>
      <c r="M217" s="62">
        <v>20337</v>
      </c>
      <c r="N217" s="62">
        <f>O217-M217</f>
        <v>-20337</v>
      </c>
      <c r="O217" s="62"/>
      <c r="P217" s="62"/>
      <c r="Q217" s="62"/>
      <c r="R217" s="84"/>
      <c r="S217" s="84"/>
      <c r="T217" s="84"/>
      <c r="U217" s="84"/>
      <c r="V217" s="84"/>
      <c r="W217" s="84"/>
      <c r="X217" s="84"/>
      <c r="Y217" s="84"/>
      <c r="Z217" s="84"/>
      <c r="AA217" s="84"/>
      <c r="AB217" s="84"/>
      <c r="AC217" s="84"/>
      <c r="AD217" s="84"/>
      <c r="AE217" s="84"/>
      <c r="AF217" s="84"/>
      <c r="AG217" s="84"/>
      <c r="AH217" s="84"/>
      <c r="AI217" s="84"/>
      <c r="AJ217" s="84"/>
      <c r="AK217" s="85"/>
      <c r="AL217" s="85"/>
      <c r="AM217" s="84"/>
      <c r="AN217" s="84"/>
      <c r="AO217" s="84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</row>
    <row r="218" spans="1:65" s="14" customFormat="1" ht="120.75" customHeight="1">
      <c r="A218" s="69" t="s">
        <v>261</v>
      </c>
      <c r="B218" s="70" t="s">
        <v>155</v>
      </c>
      <c r="C218" s="70" t="s">
        <v>126</v>
      </c>
      <c r="D218" s="71" t="s">
        <v>182</v>
      </c>
      <c r="E218" s="70"/>
      <c r="F218" s="62"/>
      <c r="G218" s="62"/>
      <c r="H218" s="62"/>
      <c r="I218" s="62"/>
      <c r="J218" s="62"/>
      <c r="K218" s="85"/>
      <c r="L218" s="85"/>
      <c r="M218" s="62"/>
      <c r="N218" s="62">
        <f aca="true" t="shared" si="121" ref="N218:AO218">N219</f>
        <v>14405</v>
      </c>
      <c r="O218" s="62">
        <f t="shared" si="121"/>
        <v>14405</v>
      </c>
      <c r="P218" s="62">
        <f t="shared" si="121"/>
        <v>0</v>
      </c>
      <c r="Q218" s="62">
        <f t="shared" si="121"/>
        <v>14405</v>
      </c>
      <c r="R218" s="62">
        <f t="shared" si="121"/>
        <v>0</v>
      </c>
      <c r="S218" s="62">
        <f t="shared" si="121"/>
        <v>0</v>
      </c>
      <c r="T218" s="62">
        <f t="shared" si="121"/>
        <v>14405</v>
      </c>
      <c r="U218" s="62">
        <f t="shared" si="121"/>
        <v>14405</v>
      </c>
      <c r="V218" s="62">
        <f t="shared" si="121"/>
        <v>0</v>
      </c>
      <c r="W218" s="62">
        <f t="shared" si="121"/>
        <v>0</v>
      </c>
      <c r="X218" s="62">
        <f t="shared" si="121"/>
        <v>14405</v>
      </c>
      <c r="Y218" s="62">
        <f t="shared" si="121"/>
        <v>14405</v>
      </c>
      <c r="Z218" s="62">
        <f t="shared" si="121"/>
        <v>0</v>
      </c>
      <c r="AA218" s="62">
        <f t="shared" si="121"/>
        <v>14405</v>
      </c>
      <c r="AB218" s="62">
        <f t="shared" si="121"/>
        <v>14405</v>
      </c>
      <c r="AC218" s="62">
        <f t="shared" si="121"/>
        <v>0</v>
      </c>
      <c r="AD218" s="62">
        <f t="shared" si="121"/>
        <v>0</v>
      </c>
      <c r="AE218" s="62"/>
      <c r="AF218" s="62">
        <f t="shared" si="121"/>
        <v>14405</v>
      </c>
      <c r="AG218" s="62">
        <f t="shared" si="121"/>
        <v>0</v>
      </c>
      <c r="AH218" s="62">
        <f t="shared" si="121"/>
        <v>14405</v>
      </c>
      <c r="AI218" s="62">
        <f t="shared" si="121"/>
        <v>0</v>
      </c>
      <c r="AJ218" s="62">
        <f t="shared" si="121"/>
        <v>0</v>
      </c>
      <c r="AK218" s="62">
        <f t="shared" si="121"/>
        <v>14405</v>
      </c>
      <c r="AL218" s="62">
        <f t="shared" si="121"/>
        <v>0</v>
      </c>
      <c r="AM218" s="62">
        <f t="shared" si="121"/>
        <v>2904</v>
      </c>
      <c r="AN218" s="62">
        <f t="shared" si="121"/>
        <v>17309</v>
      </c>
      <c r="AO218" s="62">
        <f t="shared" si="121"/>
        <v>0</v>
      </c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</row>
    <row r="219" spans="1:65" s="14" customFormat="1" ht="99" customHeight="1">
      <c r="A219" s="69" t="s">
        <v>249</v>
      </c>
      <c r="B219" s="70" t="s">
        <v>155</v>
      </c>
      <c r="C219" s="70" t="s">
        <v>126</v>
      </c>
      <c r="D219" s="71" t="s">
        <v>182</v>
      </c>
      <c r="E219" s="70" t="s">
        <v>142</v>
      </c>
      <c r="F219" s="62"/>
      <c r="G219" s="62"/>
      <c r="H219" s="62"/>
      <c r="I219" s="62"/>
      <c r="J219" s="62"/>
      <c r="K219" s="85"/>
      <c r="L219" s="85"/>
      <c r="M219" s="62"/>
      <c r="N219" s="62">
        <f>O219-M219</f>
        <v>14405</v>
      </c>
      <c r="O219" s="62">
        <v>14405</v>
      </c>
      <c r="P219" s="62"/>
      <c r="Q219" s="62">
        <v>14405</v>
      </c>
      <c r="R219" s="84"/>
      <c r="S219" s="84"/>
      <c r="T219" s="62">
        <f>O219+R219</f>
        <v>14405</v>
      </c>
      <c r="U219" s="62">
        <f>Q219+S219</f>
        <v>14405</v>
      </c>
      <c r="V219" s="84"/>
      <c r="W219" s="84"/>
      <c r="X219" s="62">
        <f>T219+V219</f>
        <v>14405</v>
      </c>
      <c r="Y219" s="62">
        <f>U219+W219</f>
        <v>14405</v>
      </c>
      <c r="Z219" s="84"/>
      <c r="AA219" s="62">
        <f>X219+Z219</f>
        <v>14405</v>
      </c>
      <c r="AB219" s="62">
        <f>Y219</f>
        <v>14405</v>
      </c>
      <c r="AC219" s="84"/>
      <c r="AD219" s="84"/>
      <c r="AE219" s="84"/>
      <c r="AF219" s="62">
        <f>AA219+AC219</f>
        <v>14405</v>
      </c>
      <c r="AG219" s="84"/>
      <c r="AH219" s="62">
        <f>AB219</f>
        <v>14405</v>
      </c>
      <c r="AI219" s="84"/>
      <c r="AJ219" s="84"/>
      <c r="AK219" s="62">
        <f>AF219+AI219</f>
        <v>14405</v>
      </c>
      <c r="AL219" s="62">
        <f>AG219</f>
        <v>0</v>
      </c>
      <c r="AM219" s="62">
        <f>AN219-AK219</f>
        <v>2904</v>
      </c>
      <c r="AN219" s="62">
        <v>17309</v>
      </c>
      <c r="AO219" s="84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</row>
    <row r="220" spans="1:65" s="14" customFormat="1" ht="57" customHeight="1">
      <c r="A220" s="69" t="s">
        <v>260</v>
      </c>
      <c r="B220" s="70" t="s">
        <v>155</v>
      </c>
      <c r="C220" s="70" t="s">
        <v>126</v>
      </c>
      <c r="D220" s="71" t="s">
        <v>183</v>
      </c>
      <c r="E220" s="70"/>
      <c r="F220" s="62">
        <f aca="true" t="shared" si="122" ref="F220:AO220">F221</f>
        <v>102576</v>
      </c>
      <c r="G220" s="62">
        <f t="shared" si="122"/>
        <v>-102576</v>
      </c>
      <c r="H220" s="62">
        <f t="shared" si="122"/>
        <v>0</v>
      </c>
      <c r="I220" s="62">
        <f t="shared" si="122"/>
        <v>0</v>
      </c>
      <c r="J220" s="62">
        <f t="shared" si="122"/>
        <v>0</v>
      </c>
      <c r="K220" s="62">
        <f t="shared" si="122"/>
        <v>0</v>
      </c>
      <c r="L220" s="62">
        <f t="shared" si="122"/>
        <v>0</v>
      </c>
      <c r="M220" s="62">
        <f t="shared" si="122"/>
        <v>0</v>
      </c>
      <c r="N220" s="62">
        <f t="shared" si="122"/>
        <v>15866</v>
      </c>
      <c r="O220" s="62">
        <f t="shared" si="122"/>
        <v>15866</v>
      </c>
      <c r="P220" s="62">
        <f t="shared" si="122"/>
        <v>0</v>
      </c>
      <c r="Q220" s="62">
        <f t="shared" si="122"/>
        <v>15866</v>
      </c>
      <c r="R220" s="62">
        <f t="shared" si="122"/>
        <v>0</v>
      </c>
      <c r="S220" s="62">
        <f t="shared" si="122"/>
        <v>0</v>
      </c>
      <c r="T220" s="62">
        <f t="shared" si="122"/>
        <v>15866</v>
      </c>
      <c r="U220" s="62">
        <f t="shared" si="122"/>
        <v>15866</v>
      </c>
      <c r="V220" s="62">
        <f t="shared" si="122"/>
        <v>0</v>
      </c>
      <c r="W220" s="62">
        <f t="shared" si="122"/>
        <v>0</v>
      </c>
      <c r="X220" s="62">
        <f t="shared" si="122"/>
        <v>15866</v>
      </c>
      <c r="Y220" s="62">
        <f t="shared" si="122"/>
        <v>15866</v>
      </c>
      <c r="Z220" s="62">
        <f t="shared" si="122"/>
        <v>0</v>
      </c>
      <c r="AA220" s="62">
        <f t="shared" si="122"/>
        <v>15866</v>
      </c>
      <c r="AB220" s="62">
        <f t="shared" si="122"/>
        <v>15866</v>
      </c>
      <c r="AC220" s="62">
        <f t="shared" si="122"/>
        <v>0</v>
      </c>
      <c r="AD220" s="62">
        <f t="shared" si="122"/>
        <v>0</v>
      </c>
      <c r="AE220" s="62"/>
      <c r="AF220" s="62">
        <f t="shared" si="122"/>
        <v>15866</v>
      </c>
      <c r="AG220" s="62">
        <f t="shared" si="122"/>
        <v>0</v>
      </c>
      <c r="AH220" s="62">
        <f t="shared" si="122"/>
        <v>15866</v>
      </c>
      <c r="AI220" s="62">
        <f t="shared" si="122"/>
        <v>0</v>
      </c>
      <c r="AJ220" s="62">
        <f t="shared" si="122"/>
        <v>0</v>
      </c>
      <c r="AK220" s="62">
        <f t="shared" si="122"/>
        <v>15866</v>
      </c>
      <c r="AL220" s="62">
        <f t="shared" si="122"/>
        <v>0</v>
      </c>
      <c r="AM220" s="62">
        <f t="shared" si="122"/>
        <v>-15866</v>
      </c>
      <c r="AN220" s="62">
        <f t="shared" si="122"/>
        <v>0</v>
      </c>
      <c r="AO220" s="62">
        <f t="shared" si="122"/>
        <v>0</v>
      </c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</row>
    <row r="221" spans="1:65" s="14" customFormat="1" ht="85.5" customHeight="1">
      <c r="A221" s="69" t="s">
        <v>249</v>
      </c>
      <c r="B221" s="70" t="s">
        <v>155</v>
      </c>
      <c r="C221" s="70" t="s">
        <v>126</v>
      </c>
      <c r="D221" s="71" t="s">
        <v>183</v>
      </c>
      <c r="E221" s="70" t="s">
        <v>142</v>
      </c>
      <c r="F221" s="62">
        <v>102576</v>
      </c>
      <c r="G221" s="62">
        <f>H221-F221</f>
        <v>-102576</v>
      </c>
      <c r="H221" s="62">
        <f>108465-108465</f>
        <v>0</v>
      </c>
      <c r="I221" s="62"/>
      <c r="J221" s="62">
        <f>116166-116166</f>
        <v>0</v>
      </c>
      <c r="K221" s="85"/>
      <c r="L221" s="85"/>
      <c r="M221" s="62"/>
      <c r="N221" s="62">
        <f>O221-M221</f>
        <v>15866</v>
      </c>
      <c r="O221" s="62">
        <v>15866</v>
      </c>
      <c r="P221" s="62"/>
      <c r="Q221" s="62">
        <v>15866</v>
      </c>
      <c r="R221" s="84"/>
      <c r="S221" s="84"/>
      <c r="T221" s="62">
        <f>O221+R221</f>
        <v>15866</v>
      </c>
      <c r="U221" s="62">
        <f>Q221+S221</f>
        <v>15866</v>
      </c>
      <c r="V221" s="84"/>
      <c r="W221" s="84"/>
      <c r="X221" s="62">
        <f>T221+V221</f>
        <v>15866</v>
      </c>
      <c r="Y221" s="62">
        <f>U221+W221</f>
        <v>15866</v>
      </c>
      <c r="Z221" s="84"/>
      <c r="AA221" s="62">
        <f>X221+Z221</f>
        <v>15866</v>
      </c>
      <c r="AB221" s="62">
        <f>Y221</f>
        <v>15866</v>
      </c>
      <c r="AC221" s="84"/>
      <c r="AD221" s="84"/>
      <c r="AE221" s="84"/>
      <c r="AF221" s="62">
        <f>AA221+AC221</f>
        <v>15866</v>
      </c>
      <c r="AG221" s="84"/>
      <c r="AH221" s="62">
        <f>AB221</f>
        <v>15866</v>
      </c>
      <c r="AI221" s="84"/>
      <c r="AJ221" s="84"/>
      <c r="AK221" s="62">
        <f>AF221+AI221</f>
        <v>15866</v>
      </c>
      <c r="AL221" s="62">
        <f>AG221</f>
        <v>0</v>
      </c>
      <c r="AM221" s="62">
        <f>AN221-AK221</f>
        <v>-15866</v>
      </c>
      <c r="AN221" s="64"/>
      <c r="AO221" s="84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</row>
    <row r="222" spans="1:65" s="14" customFormat="1" ht="73.5" customHeight="1">
      <c r="A222" s="69" t="s">
        <v>428</v>
      </c>
      <c r="B222" s="70" t="s">
        <v>155</v>
      </c>
      <c r="C222" s="70" t="s">
        <v>126</v>
      </c>
      <c r="D222" s="71" t="s">
        <v>184</v>
      </c>
      <c r="E222" s="70"/>
      <c r="F222" s="62">
        <f aca="true" t="shared" si="123" ref="F222:Q222">F223</f>
        <v>19652</v>
      </c>
      <c r="G222" s="62">
        <f t="shared" si="123"/>
        <v>5405</v>
      </c>
      <c r="H222" s="62">
        <f t="shared" si="123"/>
        <v>25057</v>
      </c>
      <c r="I222" s="62">
        <f t="shared" si="123"/>
        <v>0</v>
      </c>
      <c r="J222" s="62">
        <f t="shared" si="123"/>
        <v>26845</v>
      </c>
      <c r="K222" s="62">
        <f t="shared" si="123"/>
        <v>0</v>
      </c>
      <c r="L222" s="62">
        <f t="shared" si="123"/>
        <v>0</v>
      </c>
      <c r="M222" s="62">
        <f t="shared" si="123"/>
        <v>26845</v>
      </c>
      <c r="N222" s="62">
        <f t="shared" si="123"/>
        <v>-26845</v>
      </c>
      <c r="O222" s="62">
        <f t="shared" si="123"/>
        <v>0</v>
      </c>
      <c r="P222" s="62">
        <f t="shared" si="123"/>
        <v>0</v>
      </c>
      <c r="Q222" s="62">
        <f t="shared" si="123"/>
        <v>0</v>
      </c>
      <c r="R222" s="84"/>
      <c r="S222" s="84"/>
      <c r="T222" s="84"/>
      <c r="U222" s="84"/>
      <c r="V222" s="84"/>
      <c r="W222" s="84"/>
      <c r="X222" s="84"/>
      <c r="Y222" s="84"/>
      <c r="Z222" s="84"/>
      <c r="AA222" s="84"/>
      <c r="AB222" s="84"/>
      <c r="AC222" s="84"/>
      <c r="AD222" s="84"/>
      <c r="AE222" s="84"/>
      <c r="AF222" s="84"/>
      <c r="AG222" s="84"/>
      <c r="AH222" s="84"/>
      <c r="AI222" s="84"/>
      <c r="AJ222" s="84"/>
      <c r="AK222" s="85"/>
      <c r="AL222" s="85"/>
      <c r="AM222" s="63">
        <f>AM223</f>
        <v>774</v>
      </c>
      <c r="AN222" s="63">
        <f>AN223</f>
        <v>774</v>
      </c>
      <c r="AO222" s="84">
        <f>AO223</f>
        <v>0</v>
      </c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</row>
    <row r="223" spans="1:65" s="14" customFormat="1" ht="82.5">
      <c r="A223" s="69" t="s">
        <v>249</v>
      </c>
      <c r="B223" s="70" t="s">
        <v>155</v>
      </c>
      <c r="C223" s="70" t="s">
        <v>126</v>
      </c>
      <c r="D223" s="71" t="s">
        <v>184</v>
      </c>
      <c r="E223" s="70" t="s">
        <v>142</v>
      </c>
      <c r="F223" s="62">
        <v>19652</v>
      </c>
      <c r="G223" s="62">
        <f>H223-F223</f>
        <v>5405</v>
      </c>
      <c r="H223" s="62">
        <v>25057</v>
      </c>
      <c r="I223" s="62"/>
      <c r="J223" s="62">
        <v>26845</v>
      </c>
      <c r="K223" s="85"/>
      <c r="L223" s="85"/>
      <c r="M223" s="62">
        <v>26845</v>
      </c>
      <c r="N223" s="62">
        <f>O223-M223</f>
        <v>-26845</v>
      </c>
      <c r="O223" s="62"/>
      <c r="P223" s="62"/>
      <c r="Q223" s="62"/>
      <c r="R223" s="84"/>
      <c r="S223" s="84"/>
      <c r="T223" s="84"/>
      <c r="U223" s="84"/>
      <c r="V223" s="84"/>
      <c r="W223" s="84"/>
      <c r="X223" s="84"/>
      <c r="Y223" s="84"/>
      <c r="Z223" s="84"/>
      <c r="AA223" s="84"/>
      <c r="AB223" s="84"/>
      <c r="AC223" s="84"/>
      <c r="AD223" s="84"/>
      <c r="AE223" s="84"/>
      <c r="AF223" s="84"/>
      <c r="AG223" s="84"/>
      <c r="AH223" s="84"/>
      <c r="AI223" s="84"/>
      <c r="AJ223" s="84"/>
      <c r="AK223" s="85"/>
      <c r="AL223" s="85"/>
      <c r="AM223" s="62">
        <f>AN223-AK223</f>
        <v>774</v>
      </c>
      <c r="AN223" s="63">
        <v>774</v>
      </c>
      <c r="AO223" s="84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</row>
    <row r="224" spans="1:65" s="10" customFormat="1" ht="24.75" customHeight="1">
      <c r="A224" s="69" t="s">
        <v>120</v>
      </c>
      <c r="B224" s="70" t="s">
        <v>155</v>
      </c>
      <c r="C224" s="70" t="s">
        <v>126</v>
      </c>
      <c r="D224" s="71" t="s">
        <v>121</v>
      </c>
      <c r="E224" s="70"/>
      <c r="F224" s="72" t="e">
        <f>#REF!</f>
        <v>#REF!</v>
      </c>
      <c r="G224" s="72" t="e">
        <f>G225+#REF!</f>
        <v>#REF!</v>
      </c>
      <c r="H224" s="72" t="e">
        <f>H225+#REF!</f>
        <v>#REF!</v>
      </c>
      <c r="I224" s="72" t="e">
        <f>I225+#REF!</f>
        <v>#REF!</v>
      </c>
      <c r="J224" s="72" t="e">
        <f>J225+#REF!</f>
        <v>#REF!</v>
      </c>
      <c r="K224" s="72" t="e">
        <f>K225+#REF!</f>
        <v>#REF!</v>
      </c>
      <c r="L224" s="72" t="e">
        <f>L225+#REF!</f>
        <v>#REF!</v>
      </c>
      <c r="M224" s="72" t="e">
        <f>M225+#REF!</f>
        <v>#REF!</v>
      </c>
      <c r="N224" s="72">
        <f aca="true" t="shared" si="124" ref="N224:U224">N225+N226+N229</f>
        <v>-52043</v>
      </c>
      <c r="O224" s="72">
        <f t="shared" si="124"/>
        <v>6120</v>
      </c>
      <c r="P224" s="72">
        <f t="shared" si="124"/>
        <v>0</v>
      </c>
      <c r="Q224" s="72">
        <f t="shared" si="124"/>
        <v>6120</v>
      </c>
      <c r="R224" s="72">
        <f t="shared" si="124"/>
        <v>0</v>
      </c>
      <c r="S224" s="72">
        <f t="shared" si="124"/>
        <v>0</v>
      </c>
      <c r="T224" s="72">
        <f t="shared" si="124"/>
        <v>6120</v>
      </c>
      <c r="U224" s="72">
        <f t="shared" si="124"/>
        <v>6120</v>
      </c>
      <c r="V224" s="72">
        <f aca="true" t="shared" si="125" ref="V224:AB224">V225+V226+V229</f>
        <v>0</v>
      </c>
      <c r="W224" s="72">
        <f t="shared" si="125"/>
        <v>0</v>
      </c>
      <c r="X224" s="72">
        <f t="shared" si="125"/>
        <v>6120</v>
      </c>
      <c r="Y224" s="72">
        <f t="shared" si="125"/>
        <v>6120</v>
      </c>
      <c r="Z224" s="72">
        <f t="shared" si="125"/>
        <v>0</v>
      </c>
      <c r="AA224" s="72">
        <f t="shared" si="125"/>
        <v>6120</v>
      </c>
      <c r="AB224" s="72">
        <f t="shared" si="125"/>
        <v>6120</v>
      </c>
      <c r="AC224" s="72">
        <f>AC225+AC226+AC229</f>
        <v>0</v>
      </c>
      <c r="AD224" s="72">
        <f>AD225+AD226+AD229</f>
        <v>0</v>
      </c>
      <c r="AE224" s="72"/>
      <c r="AF224" s="72">
        <f aca="true" t="shared" si="126" ref="AF224:AO224">AF225+AF226+AF229</f>
        <v>6120</v>
      </c>
      <c r="AG224" s="72">
        <f t="shared" si="126"/>
        <v>0</v>
      </c>
      <c r="AH224" s="72">
        <f t="shared" si="126"/>
        <v>6120</v>
      </c>
      <c r="AI224" s="72">
        <f t="shared" si="126"/>
        <v>0</v>
      </c>
      <c r="AJ224" s="72">
        <f t="shared" si="126"/>
        <v>0</v>
      </c>
      <c r="AK224" s="72">
        <f t="shared" si="126"/>
        <v>6120</v>
      </c>
      <c r="AL224" s="72">
        <f t="shared" si="126"/>
        <v>0</v>
      </c>
      <c r="AM224" s="72">
        <f t="shared" si="126"/>
        <v>1960</v>
      </c>
      <c r="AN224" s="72">
        <f t="shared" si="126"/>
        <v>8080</v>
      </c>
      <c r="AO224" s="72">
        <f t="shared" si="126"/>
        <v>0</v>
      </c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</row>
    <row r="225" spans="1:65" s="10" customFormat="1" ht="57" customHeight="1" hidden="1">
      <c r="A225" s="90" t="s">
        <v>136</v>
      </c>
      <c r="B225" s="70" t="s">
        <v>155</v>
      </c>
      <c r="C225" s="70" t="s">
        <v>126</v>
      </c>
      <c r="D225" s="71" t="s">
        <v>121</v>
      </c>
      <c r="E225" s="70" t="s">
        <v>137</v>
      </c>
      <c r="F225" s="72"/>
      <c r="G225" s="62">
        <f>H225-F225</f>
        <v>54307</v>
      </c>
      <c r="H225" s="72">
        <v>54307</v>
      </c>
      <c r="I225" s="72"/>
      <c r="J225" s="72">
        <v>58163</v>
      </c>
      <c r="K225" s="102"/>
      <c r="L225" s="102"/>
      <c r="M225" s="62">
        <v>58163</v>
      </c>
      <c r="N225" s="62">
        <f>O225-M225</f>
        <v>-58163</v>
      </c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  <c r="AI225" s="62"/>
      <c r="AJ225" s="62"/>
      <c r="AK225" s="62"/>
      <c r="AL225" s="62"/>
      <c r="AM225" s="55"/>
      <c r="AN225" s="55"/>
      <c r="AO225" s="55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</row>
    <row r="226" spans="1:65" s="10" customFormat="1" ht="84.75" customHeight="1">
      <c r="A226" s="69" t="s">
        <v>291</v>
      </c>
      <c r="B226" s="70" t="s">
        <v>155</v>
      </c>
      <c r="C226" s="70" t="s">
        <v>126</v>
      </c>
      <c r="D226" s="71" t="s">
        <v>283</v>
      </c>
      <c r="E226" s="70"/>
      <c r="F226" s="72"/>
      <c r="G226" s="62"/>
      <c r="H226" s="72"/>
      <c r="I226" s="72"/>
      <c r="J226" s="72"/>
      <c r="K226" s="102"/>
      <c r="L226" s="102"/>
      <c r="M226" s="62"/>
      <c r="N226" s="62">
        <f aca="true" t="shared" si="127" ref="N226:AD227">N227</f>
        <v>4080</v>
      </c>
      <c r="O226" s="62">
        <f t="shared" si="127"/>
        <v>4080</v>
      </c>
      <c r="P226" s="62">
        <f t="shared" si="127"/>
        <v>0</v>
      </c>
      <c r="Q226" s="62">
        <f t="shared" si="127"/>
        <v>6120</v>
      </c>
      <c r="R226" s="62">
        <f t="shared" si="127"/>
        <v>0</v>
      </c>
      <c r="S226" s="62">
        <f t="shared" si="127"/>
        <v>0</v>
      </c>
      <c r="T226" s="62">
        <f t="shared" si="127"/>
        <v>4080</v>
      </c>
      <c r="U226" s="62">
        <f t="shared" si="127"/>
        <v>6120</v>
      </c>
      <c r="V226" s="62">
        <f t="shared" si="127"/>
        <v>0</v>
      </c>
      <c r="W226" s="62">
        <f t="shared" si="127"/>
        <v>0</v>
      </c>
      <c r="X226" s="62">
        <f t="shared" si="127"/>
        <v>4080</v>
      </c>
      <c r="Y226" s="62">
        <f t="shared" si="127"/>
        <v>6120</v>
      </c>
      <c r="Z226" s="62">
        <f t="shared" si="127"/>
        <v>0</v>
      </c>
      <c r="AA226" s="62">
        <f t="shared" si="127"/>
        <v>4080</v>
      </c>
      <c r="AB226" s="62">
        <f t="shared" si="127"/>
        <v>6120</v>
      </c>
      <c r="AC226" s="62">
        <f t="shared" si="127"/>
        <v>0</v>
      </c>
      <c r="AD226" s="62">
        <f t="shared" si="127"/>
        <v>0</v>
      </c>
      <c r="AE226" s="62"/>
      <c r="AF226" s="62">
        <f aca="true" t="shared" si="128" ref="AC226:AO227">AF227</f>
        <v>4080</v>
      </c>
      <c r="AG226" s="62">
        <f t="shared" si="128"/>
        <v>0</v>
      </c>
      <c r="AH226" s="62">
        <f t="shared" si="128"/>
        <v>6120</v>
      </c>
      <c r="AI226" s="62">
        <f t="shared" si="128"/>
        <v>0</v>
      </c>
      <c r="AJ226" s="62">
        <f t="shared" si="128"/>
        <v>0</v>
      </c>
      <c r="AK226" s="62">
        <f t="shared" si="128"/>
        <v>4080</v>
      </c>
      <c r="AL226" s="62">
        <f t="shared" si="128"/>
        <v>0</v>
      </c>
      <c r="AM226" s="62">
        <f t="shared" si="128"/>
        <v>0</v>
      </c>
      <c r="AN226" s="62">
        <f t="shared" si="128"/>
        <v>4080</v>
      </c>
      <c r="AO226" s="62">
        <f t="shared" si="128"/>
        <v>0</v>
      </c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</row>
    <row r="227" spans="1:65" s="14" customFormat="1" ht="138.75" customHeight="1">
      <c r="A227" s="69" t="s">
        <v>282</v>
      </c>
      <c r="B227" s="70" t="s">
        <v>155</v>
      </c>
      <c r="C227" s="70" t="s">
        <v>126</v>
      </c>
      <c r="D227" s="71" t="s">
        <v>292</v>
      </c>
      <c r="E227" s="70"/>
      <c r="F227" s="62"/>
      <c r="G227" s="62"/>
      <c r="H227" s="84"/>
      <c r="I227" s="84"/>
      <c r="J227" s="84"/>
      <c r="K227" s="84"/>
      <c r="L227" s="84"/>
      <c r="M227" s="62"/>
      <c r="N227" s="62">
        <f t="shared" si="127"/>
        <v>4080</v>
      </c>
      <c r="O227" s="62">
        <f t="shared" si="127"/>
        <v>4080</v>
      </c>
      <c r="P227" s="62">
        <f t="shared" si="127"/>
        <v>0</v>
      </c>
      <c r="Q227" s="62">
        <f t="shared" si="127"/>
        <v>6120</v>
      </c>
      <c r="R227" s="62">
        <f t="shared" si="127"/>
        <v>0</v>
      </c>
      <c r="S227" s="62">
        <f t="shared" si="127"/>
        <v>0</v>
      </c>
      <c r="T227" s="62">
        <f t="shared" si="127"/>
        <v>4080</v>
      </c>
      <c r="U227" s="62">
        <f t="shared" si="127"/>
        <v>6120</v>
      </c>
      <c r="V227" s="62">
        <f t="shared" si="127"/>
        <v>0</v>
      </c>
      <c r="W227" s="62">
        <f t="shared" si="127"/>
        <v>0</v>
      </c>
      <c r="X227" s="62">
        <f t="shared" si="127"/>
        <v>4080</v>
      </c>
      <c r="Y227" s="62">
        <f t="shared" si="127"/>
        <v>6120</v>
      </c>
      <c r="Z227" s="62">
        <f t="shared" si="127"/>
        <v>0</v>
      </c>
      <c r="AA227" s="62">
        <f t="shared" si="127"/>
        <v>4080</v>
      </c>
      <c r="AB227" s="62">
        <f t="shared" si="127"/>
        <v>6120</v>
      </c>
      <c r="AC227" s="62">
        <f t="shared" si="128"/>
        <v>0</v>
      </c>
      <c r="AD227" s="62">
        <f t="shared" si="128"/>
        <v>0</v>
      </c>
      <c r="AE227" s="62"/>
      <c r="AF227" s="62">
        <f t="shared" si="128"/>
        <v>4080</v>
      </c>
      <c r="AG227" s="62">
        <f t="shared" si="128"/>
        <v>0</v>
      </c>
      <c r="AH227" s="62">
        <f t="shared" si="128"/>
        <v>6120</v>
      </c>
      <c r="AI227" s="62">
        <f t="shared" si="128"/>
        <v>0</v>
      </c>
      <c r="AJ227" s="62">
        <f t="shared" si="128"/>
        <v>0</v>
      </c>
      <c r="AK227" s="62">
        <f t="shared" si="128"/>
        <v>4080</v>
      </c>
      <c r="AL227" s="62">
        <f t="shared" si="128"/>
        <v>0</v>
      </c>
      <c r="AM227" s="62">
        <f t="shared" si="128"/>
        <v>0</v>
      </c>
      <c r="AN227" s="62">
        <f t="shared" si="128"/>
        <v>4080</v>
      </c>
      <c r="AO227" s="62">
        <f t="shared" si="128"/>
        <v>0</v>
      </c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</row>
    <row r="228" spans="1:65" s="14" customFormat="1" ht="85.5" customHeight="1">
      <c r="A228" s="69" t="s">
        <v>249</v>
      </c>
      <c r="B228" s="70" t="s">
        <v>155</v>
      </c>
      <c r="C228" s="70" t="s">
        <v>126</v>
      </c>
      <c r="D228" s="71" t="s">
        <v>292</v>
      </c>
      <c r="E228" s="70" t="s">
        <v>142</v>
      </c>
      <c r="F228" s="62"/>
      <c r="G228" s="62"/>
      <c r="H228" s="84"/>
      <c r="I228" s="84"/>
      <c r="J228" s="84"/>
      <c r="K228" s="84"/>
      <c r="L228" s="84"/>
      <c r="M228" s="62"/>
      <c r="N228" s="62">
        <f>O228-M228</f>
        <v>4080</v>
      </c>
      <c r="O228" s="62">
        <v>4080</v>
      </c>
      <c r="P228" s="62"/>
      <c r="Q228" s="62">
        <f>4080+2040</f>
        <v>6120</v>
      </c>
      <c r="R228" s="84"/>
      <c r="S228" s="84"/>
      <c r="T228" s="62">
        <f>O228+R228</f>
        <v>4080</v>
      </c>
      <c r="U228" s="62">
        <f>Q228+S228</f>
        <v>6120</v>
      </c>
      <c r="V228" s="84"/>
      <c r="W228" s="84"/>
      <c r="X228" s="62">
        <f>T228+V228</f>
        <v>4080</v>
      </c>
      <c r="Y228" s="62">
        <f>U228+W228</f>
        <v>6120</v>
      </c>
      <c r="Z228" s="84"/>
      <c r="AA228" s="62">
        <f>X228+Z228</f>
        <v>4080</v>
      </c>
      <c r="AB228" s="62">
        <f>Y228</f>
        <v>6120</v>
      </c>
      <c r="AC228" s="84"/>
      <c r="AD228" s="84"/>
      <c r="AE228" s="84"/>
      <c r="AF228" s="62">
        <f>AA228+AC228</f>
        <v>4080</v>
      </c>
      <c r="AG228" s="84"/>
      <c r="AH228" s="62">
        <f>AB228</f>
        <v>6120</v>
      </c>
      <c r="AI228" s="84"/>
      <c r="AJ228" s="84"/>
      <c r="AK228" s="62">
        <f>AF228+AI228</f>
        <v>4080</v>
      </c>
      <c r="AL228" s="62">
        <f>AG228</f>
        <v>0</v>
      </c>
      <c r="AM228" s="62">
        <f>AN228-AK228</f>
        <v>0</v>
      </c>
      <c r="AN228" s="62">
        <v>4080</v>
      </c>
      <c r="AO228" s="84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</row>
    <row r="229" spans="1:65" s="14" customFormat="1" ht="40.5" customHeight="1">
      <c r="A229" s="69" t="s">
        <v>297</v>
      </c>
      <c r="B229" s="70" t="s">
        <v>155</v>
      </c>
      <c r="C229" s="70" t="s">
        <v>126</v>
      </c>
      <c r="D229" s="71" t="s">
        <v>284</v>
      </c>
      <c r="E229" s="70"/>
      <c r="F229" s="62"/>
      <c r="G229" s="62"/>
      <c r="H229" s="84"/>
      <c r="I229" s="84"/>
      <c r="J229" s="84"/>
      <c r="K229" s="84"/>
      <c r="L229" s="84"/>
      <c r="M229" s="62"/>
      <c r="N229" s="62">
        <f aca="true" t="shared" si="129" ref="N229:AD230">N230</f>
        <v>2040</v>
      </c>
      <c r="O229" s="62">
        <f t="shared" si="129"/>
        <v>2040</v>
      </c>
      <c r="P229" s="62">
        <f t="shared" si="129"/>
        <v>0</v>
      </c>
      <c r="Q229" s="62">
        <f t="shared" si="129"/>
        <v>0</v>
      </c>
      <c r="R229" s="62">
        <f t="shared" si="129"/>
        <v>0</v>
      </c>
      <c r="S229" s="62">
        <f t="shared" si="129"/>
        <v>0</v>
      </c>
      <c r="T229" s="62">
        <f t="shared" si="129"/>
        <v>2040</v>
      </c>
      <c r="U229" s="62">
        <f t="shared" si="129"/>
        <v>0</v>
      </c>
      <c r="V229" s="62">
        <f t="shared" si="129"/>
        <v>0</v>
      </c>
      <c r="W229" s="62">
        <f t="shared" si="129"/>
        <v>0</v>
      </c>
      <c r="X229" s="62">
        <f t="shared" si="129"/>
        <v>2040</v>
      </c>
      <c r="Y229" s="62">
        <f t="shared" si="129"/>
        <v>0</v>
      </c>
      <c r="Z229" s="62">
        <f t="shared" si="129"/>
        <v>0</v>
      </c>
      <c r="AA229" s="62">
        <f t="shared" si="129"/>
        <v>2040</v>
      </c>
      <c r="AB229" s="62">
        <f t="shared" si="129"/>
        <v>0</v>
      </c>
      <c r="AC229" s="62">
        <f t="shared" si="129"/>
        <v>0</v>
      </c>
      <c r="AD229" s="62">
        <f t="shared" si="129"/>
        <v>0</v>
      </c>
      <c r="AE229" s="62"/>
      <c r="AF229" s="62">
        <f aca="true" t="shared" si="130" ref="AC229:AO230">AF230</f>
        <v>2040</v>
      </c>
      <c r="AG229" s="62">
        <f t="shared" si="130"/>
        <v>0</v>
      </c>
      <c r="AH229" s="62">
        <f t="shared" si="130"/>
        <v>0</v>
      </c>
      <c r="AI229" s="62">
        <f t="shared" si="130"/>
        <v>0</v>
      </c>
      <c r="AJ229" s="62">
        <f t="shared" si="130"/>
        <v>0</v>
      </c>
      <c r="AK229" s="62">
        <f t="shared" si="130"/>
        <v>2040</v>
      </c>
      <c r="AL229" s="62">
        <f t="shared" si="130"/>
        <v>0</v>
      </c>
      <c r="AM229" s="62">
        <f t="shared" si="130"/>
        <v>1960</v>
      </c>
      <c r="AN229" s="62">
        <f t="shared" si="130"/>
        <v>4000</v>
      </c>
      <c r="AO229" s="62">
        <f t="shared" si="130"/>
        <v>0</v>
      </c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</row>
    <row r="230" spans="1:65" s="14" customFormat="1" ht="82.5" customHeight="1">
      <c r="A230" s="69" t="s">
        <v>299</v>
      </c>
      <c r="B230" s="70" t="s">
        <v>155</v>
      </c>
      <c r="C230" s="70" t="s">
        <v>126</v>
      </c>
      <c r="D230" s="71" t="s">
        <v>285</v>
      </c>
      <c r="E230" s="70"/>
      <c r="F230" s="62"/>
      <c r="G230" s="62"/>
      <c r="H230" s="84"/>
      <c r="I230" s="84"/>
      <c r="J230" s="84"/>
      <c r="K230" s="84"/>
      <c r="L230" s="84"/>
      <c r="M230" s="62"/>
      <c r="N230" s="62">
        <f t="shared" si="129"/>
        <v>2040</v>
      </c>
      <c r="O230" s="62">
        <f t="shared" si="129"/>
        <v>2040</v>
      </c>
      <c r="P230" s="62">
        <f t="shared" si="129"/>
        <v>0</v>
      </c>
      <c r="Q230" s="62">
        <f t="shared" si="129"/>
        <v>0</v>
      </c>
      <c r="R230" s="62">
        <f t="shared" si="129"/>
        <v>0</v>
      </c>
      <c r="S230" s="62">
        <f t="shared" si="129"/>
        <v>0</v>
      </c>
      <c r="T230" s="62">
        <f t="shared" si="129"/>
        <v>2040</v>
      </c>
      <c r="U230" s="62">
        <f t="shared" si="129"/>
        <v>0</v>
      </c>
      <c r="V230" s="62">
        <f t="shared" si="129"/>
        <v>0</v>
      </c>
      <c r="W230" s="62">
        <f t="shared" si="129"/>
        <v>0</v>
      </c>
      <c r="X230" s="62">
        <f t="shared" si="129"/>
        <v>2040</v>
      </c>
      <c r="Y230" s="62">
        <f t="shared" si="129"/>
        <v>0</v>
      </c>
      <c r="Z230" s="62">
        <f t="shared" si="129"/>
        <v>0</v>
      </c>
      <c r="AA230" s="62">
        <f t="shared" si="129"/>
        <v>2040</v>
      </c>
      <c r="AB230" s="62">
        <f t="shared" si="129"/>
        <v>0</v>
      </c>
      <c r="AC230" s="62">
        <f t="shared" si="130"/>
        <v>0</v>
      </c>
      <c r="AD230" s="62">
        <f t="shared" si="130"/>
        <v>0</v>
      </c>
      <c r="AE230" s="62"/>
      <c r="AF230" s="62">
        <f t="shared" si="130"/>
        <v>2040</v>
      </c>
      <c r="AG230" s="62">
        <f t="shared" si="130"/>
        <v>0</v>
      </c>
      <c r="AH230" s="62">
        <f t="shared" si="130"/>
        <v>0</v>
      </c>
      <c r="AI230" s="62">
        <f t="shared" si="130"/>
        <v>0</v>
      </c>
      <c r="AJ230" s="62">
        <f t="shared" si="130"/>
        <v>0</v>
      </c>
      <c r="AK230" s="62">
        <f t="shared" si="130"/>
        <v>2040</v>
      </c>
      <c r="AL230" s="62">
        <f t="shared" si="130"/>
        <v>0</v>
      </c>
      <c r="AM230" s="62">
        <f t="shared" si="130"/>
        <v>1960</v>
      </c>
      <c r="AN230" s="62">
        <f t="shared" si="130"/>
        <v>4000</v>
      </c>
      <c r="AO230" s="62">
        <f t="shared" si="130"/>
        <v>0</v>
      </c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</row>
    <row r="231" spans="1:65" s="14" customFormat="1" ht="87.75" customHeight="1">
      <c r="A231" s="69" t="s">
        <v>249</v>
      </c>
      <c r="B231" s="70" t="s">
        <v>155</v>
      </c>
      <c r="C231" s="70" t="s">
        <v>126</v>
      </c>
      <c r="D231" s="71" t="s">
        <v>285</v>
      </c>
      <c r="E231" s="70" t="s">
        <v>142</v>
      </c>
      <c r="F231" s="62"/>
      <c r="G231" s="62"/>
      <c r="H231" s="84"/>
      <c r="I231" s="84"/>
      <c r="J231" s="84"/>
      <c r="K231" s="84"/>
      <c r="L231" s="84"/>
      <c r="M231" s="62"/>
      <c r="N231" s="62">
        <f>O231-M231</f>
        <v>2040</v>
      </c>
      <c r="O231" s="62">
        <v>2040</v>
      </c>
      <c r="P231" s="62"/>
      <c r="Q231" s="62"/>
      <c r="R231" s="84"/>
      <c r="S231" s="84"/>
      <c r="T231" s="62">
        <f>O231+R231</f>
        <v>2040</v>
      </c>
      <c r="U231" s="62">
        <f>Q231+S231</f>
        <v>0</v>
      </c>
      <c r="V231" s="84"/>
      <c r="W231" s="84"/>
      <c r="X231" s="62">
        <f>T231+V231</f>
        <v>2040</v>
      </c>
      <c r="Y231" s="62">
        <f>U231+W231</f>
        <v>0</v>
      </c>
      <c r="Z231" s="84"/>
      <c r="AA231" s="62">
        <f>X231+Z231</f>
        <v>2040</v>
      </c>
      <c r="AB231" s="62">
        <f>Y231</f>
        <v>0</v>
      </c>
      <c r="AC231" s="84"/>
      <c r="AD231" s="84"/>
      <c r="AE231" s="84"/>
      <c r="AF231" s="62">
        <f>AA231+AC231</f>
        <v>2040</v>
      </c>
      <c r="AG231" s="84"/>
      <c r="AH231" s="62">
        <f>AB231</f>
        <v>0</v>
      </c>
      <c r="AI231" s="84"/>
      <c r="AJ231" s="84"/>
      <c r="AK231" s="62">
        <f>AF231+AI231</f>
        <v>2040</v>
      </c>
      <c r="AL231" s="62">
        <f>AG231</f>
        <v>0</v>
      </c>
      <c r="AM231" s="62">
        <f>AN231-AK231</f>
        <v>1960</v>
      </c>
      <c r="AN231" s="62">
        <v>4000</v>
      </c>
      <c r="AO231" s="84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</row>
    <row r="232" spans="1:65" s="16" customFormat="1" ht="20.25" customHeight="1">
      <c r="A232" s="69"/>
      <c r="B232" s="70"/>
      <c r="C232" s="70"/>
      <c r="D232" s="118"/>
      <c r="E232" s="70"/>
      <c r="F232" s="62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2"/>
      <c r="AL232" s="62"/>
      <c r="AM232" s="64"/>
      <c r="AN232" s="64"/>
      <c r="AO232" s="64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</row>
    <row r="233" spans="1:65" s="18" customFormat="1" ht="18.75" customHeight="1">
      <c r="A233" s="56" t="s">
        <v>52</v>
      </c>
      <c r="B233" s="57" t="s">
        <v>155</v>
      </c>
      <c r="C233" s="57" t="s">
        <v>127</v>
      </c>
      <c r="D233" s="67"/>
      <c r="E233" s="57"/>
      <c r="F233" s="68" t="e">
        <f aca="true" t="shared" si="131" ref="F233:O233">F234+F236</f>
        <v>#REF!</v>
      </c>
      <c r="G233" s="68">
        <f t="shared" si="131"/>
        <v>58368</v>
      </c>
      <c r="H233" s="68">
        <f t="shared" si="131"/>
        <v>220971</v>
      </c>
      <c r="I233" s="68">
        <f t="shared" si="131"/>
        <v>0</v>
      </c>
      <c r="J233" s="68">
        <f t="shared" si="131"/>
        <v>236885</v>
      </c>
      <c r="K233" s="68">
        <f t="shared" si="131"/>
        <v>0</v>
      </c>
      <c r="L233" s="68">
        <f t="shared" si="131"/>
        <v>0</v>
      </c>
      <c r="M233" s="68">
        <f t="shared" si="131"/>
        <v>236885</v>
      </c>
      <c r="N233" s="68">
        <f t="shared" si="131"/>
        <v>-74314</v>
      </c>
      <c r="O233" s="68">
        <f t="shared" si="131"/>
        <v>162571</v>
      </c>
      <c r="P233" s="68">
        <f aca="true" t="shared" si="132" ref="P233:Y233">P234+P236</f>
        <v>0</v>
      </c>
      <c r="Q233" s="68">
        <f t="shared" si="132"/>
        <v>164384</v>
      </c>
      <c r="R233" s="68">
        <f t="shared" si="132"/>
        <v>0</v>
      </c>
      <c r="S233" s="68">
        <f t="shared" si="132"/>
        <v>0</v>
      </c>
      <c r="T233" s="68">
        <f t="shared" si="132"/>
        <v>162571</v>
      </c>
      <c r="U233" s="68">
        <f t="shared" si="132"/>
        <v>164384</v>
      </c>
      <c r="V233" s="68">
        <f t="shared" si="132"/>
        <v>0</v>
      </c>
      <c r="W233" s="68">
        <f t="shared" si="132"/>
        <v>0</v>
      </c>
      <c r="X233" s="68">
        <f t="shared" si="132"/>
        <v>162571</v>
      </c>
      <c r="Y233" s="68">
        <f t="shared" si="132"/>
        <v>164384</v>
      </c>
      <c r="Z233" s="68">
        <f>Z234+Z236</f>
        <v>0</v>
      </c>
      <c r="AA233" s="68">
        <f>AA234+AA236</f>
        <v>162571</v>
      </c>
      <c r="AB233" s="68">
        <f>AB234+AB236</f>
        <v>164384</v>
      </c>
      <c r="AC233" s="68">
        <f>AC234+AC236</f>
        <v>3566</v>
      </c>
      <c r="AD233" s="68">
        <f>AD234+AD236</f>
        <v>3566</v>
      </c>
      <c r="AE233" s="68"/>
      <c r="AF233" s="68">
        <f aca="true" t="shared" si="133" ref="AF233:AL233">AF234+AF236</f>
        <v>166137</v>
      </c>
      <c r="AG233" s="68">
        <f t="shared" si="133"/>
        <v>3566</v>
      </c>
      <c r="AH233" s="68">
        <f t="shared" si="133"/>
        <v>164384</v>
      </c>
      <c r="AI233" s="68">
        <f t="shared" si="133"/>
        <v>0</v>
      </c>
      <c r="AJ233" s="68">
        <f t="shared" si="133"/>
        <v>0</v>
      </c>
      <c r="AK233" s="68">
        <f t="shared" si="133"/>
        <v>166137</v>
      </c>
      <c r="AL233" s="68">
        <f t="shared" si="133"/>
        <v>3566</v>
      </c>
      <c r="AM233" s="68">
        <f>AM234+AM236+AM252</f>
        <v>51670</v>
      </c>
      <c r="AN233" s="68">
        <f>AN234+AN236+AN252</f>
        <v>217807</v>
      </c>
      <c r="AO233" s="68">
        <f>AO234+AO236+AO252</f>
        <v>0</v>
      </c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</row>
    <row r="234" spans="1:65" s="18" customFormat="1" ht="58.5" customHeight="1">
      <c r="A234" s="69" t="s">
        <v>149</v>
      </c>
      <c r="B234" s="70" t="s">
        <v>155</v>
      </c>
      <c r="C234" s="70" t="s">
        <v>127</v>
      </c>
      <c r="D234" s="71" t="s">
        <v>37</v>
      </c>
      <c r="E234" s="70"/>
      <c r="F234" s="72">
        <f aca="true" t="shared" si="134" ref="F234:AO234">F235</f>
        <v>17592</v>
      </c>
      <c r="G234" s="72">
        <f t="shared" si="134"/>
        <v>3251</v>
      </c>
      <c r="H234" s="72">
        <f t="shared" si="134"/>
        <v>20843</v>
      </c>
      <c r="I234" s="72">
        <f t="shared" si="134"/>
        <v>0</v>
      </c>
      <c r="J234" s="72">
        <f t="shared" si="134"/>
        <v>22551</v>
      </c>
      <c r="K234" s="72">
        <f t="shared" si="134"/>
        <v>0</v>
      </c>
      <c r="L234" s="72">
        <f t="shared" si="134"/>
        <v>0</v>
      </c>
      <c r="M234" s="72">
        <f t="shared" si="134"/>
        <v>22551</v>
      </c>
      <c r="N234" s="72">
        <f t="shared" si="134"/>
        <v>-21051</v>
      </c>
      <c r="O234" s="72">
        <f t="shared" si="134"/>
        <v>1500</v>
      </c>
      <c r="P234" s="72">
        <f t="shared" si="134"/>
        <v>0</v>
      </c>
      <c r="Q234" s="72">
        <f t="shared" si="134"/>
        <v>3313</v>
      </c>
      <c r="R234" s="72">
        <f t="shared" si="134"/>
        <v>0</v>
      </c>
      <c r="S234" s="72">
        <f t="shared" si="134"/>
        <v>0</v>
      </c>
      <c r="T234" s="72">
        <f t="shared" si="134"/>
        <v>1500</v>
      </c>
      <c r="U234" s="72">
        <f t="shared" si="134"/>
        <v>3313</v>
      </c>
      <c r="V234" s="72">
        <f t="shared" si="134"/>
        <v>0</v>
      </c>
      <c r="W234" s="72">
        <f t="shared" si="134"/>
        <v>0</v>
      </c>
      <c r="X234" s="72">
        <f t="shared" si="134"/>
        <v>1500</v>
      </c>
      <c r="Y234" s="72">
        <f t="shared" si="134"/>
        <v>3313</v>
      </c>
      <c r="Z234" s="72">
        <f t="shared" si="134"/>
        <v>0</v>
      </c>
      <c r="AA234" s="72">
        <f t="shared" si="134"/>
        <v>1500</v>
      </c>
      <c r="AB234" s="72">
        <f t="shared" si="134"/>
        <v>3313</v>
      </c>
      <c r="AC234" s="72">
        <f t="shared" si="134"/>
        <v>0</v>
      </c>
      <c r="AD234" s="72">
        <f t="shared" si="134"/>
        <v>0</v>
      </c>
      <c r="AE234" s="72"/>
      <c r="AF234" s="72">
        <f t="shared" si="134"/>
        <v>1500</v>
      </c>
      <c r="AG234" s="72">
        <f t="shared" si="134"/>
        <v>0</v>
      </c>
      <c r="AH234" s="72">
        <f t="shared" si="134"/>
        <v>3313</v>
      </c>
      <c r="AI234" s="72">
        <f t="shared" si="134"/>
        <v>0</v>
      </c>
      <c r="AJ234" s="72">
        <f t="shared" si="134"/>
        <v>0</v>
      </c>
      <c r="AK234" s="72">
        <f t="shared" si="134"/>
        <v>1500</v>
      </c>
      <c r="AL234" s="72">
        <f t="shared" si="134"/>
        <v>0</v>
      </c>
      <c r="AM234" s="72">
        <f t="shared" si="134"/>
        <v>1132</v>
      </c>
      <c r="AN234" s="72">
        <f t="shared" si="134"/>
        <v>2632</v>
      </c>
      <c r="AO234" s="72">
        <f t="shared" si="134"/>
        <v>0</v>
      </c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</row>
    <row r="235" spans="1:65" s="24" customFormat="1" ht="87" customHeight="1">
      <c r="A235" s="69" t="s">
        <v>248</v>
      </c>
      <c r="B235" s="70" t="s">
        <v>155</v>
      </c>
      <c r="C235" s="70" t="s">
        <v>127</v>
      </c>
      <c r="D235" s="71" t="s">
        <v>37</v>
      </c>
      <c r="E235" s="70" t="s">
        <v>150</v>
      </c>
      <c r="F235" s="62">
        <v>17592</v>
      </c>
      <c r="G235" s="62">
        <f>H235-F235</f>
        <v>3251</v>
      </c>
      <c r="H235" s="62">
        <v>20843</v>
      </c>
      <c r="I235" s="62"/>
      <c r="J235" s="62">
        <v>22551</v>
      </c>
      <c r="K235" s="105"/>
      <c r="L235" s="105"/>
      <c r="M235" s="62">
        <v>22551</v>
      </c>
      <c r="N235" s="62">
        <f>O235-M235</f>
        <v>-21051</v>
      </c>
      <c r="O235" s="62">
        <v>1500</v>
      </c>
      <c r="P235" s="62"/>
      <c r="Q235" s="62">
        <v>3313</v>
      </c>
      <c r="R235" s="105"/>
      <c r="S235" s="105"/>
      <c r="T235" s="62">
        <f>O235+R235</f>
        <v>1500</v>
      </c>
      <c r="U235" s="62">
        <f>Q235+S235</f>
        <v>3313</v>
      </c>
      <c r="V235" s="105"/>
      <c r="W235" s="105"/>
      <c r="X235" s="62">
        <f>T235+V235</f>
        <v>1500</v>
      </c>
      <c r="Y235" s="62">
        <f>U235+W235</f>
        <v>3313</v>
      </c>
      <c r="Z235" s="105"/>
      <c r="AA235" s="62">
        <f>X235+Z235</f>
        <v>1500</v>
      </c>
      <c r="AB235" s="62">
        <f>Y235</f>
        <v>3313</v>
      </c>
      <c r="AC235" s="105"/>
      <c r="AD235" s="105"/>
      <c r="AE235" s="105"/>
      <c r="AF235" s="62">
        <f>AA235+AC235</f>
        <v>1500</v>
      </c>
      <c r="AG235" s="105"/>
      <c r="AH235" s="62">
        <f>AB235</f>
        <v>3313</v>
      </c>
      <c r="AI235" s="105"/>
      <c r="AJ235" s="105"/>
      <c r="AK235" s="62">
        <f>AF235+AI235</f>
        <v>1500</v>
      </c>
      <c r="AL235" s="62">
        <f>AG235</f>
        <v>0</v>
      </c>
      <c r="AM235" s="62">
        <f>AN235-AK235</f>
        <v>1132</v>
      </c>
      <c r="AN235" s="62">
        <v>2632</v>
      </c>
      <c r="AO235" s="105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</row>
    <row r="236" spans="1:65" s="18" customFormat="1" ht="24.75" customHeight="1">
      <c r="A236" s="69" t="s">
        <v>53</v>
      </c>
      <c r="B236" s="70" t="s">
        <v>155</v>
      </c>
      <c r="C236" s="70" t="s">
        <v>127</v>
      </c>
      <c r="D236" s="71" t="s">
        <v>156</v>
      </c>
      <c r="E236" s="70"/>
      <c r="F236" s="72" t="e">
        <f>F237+F238+F242+#REF!</f>
        <v>#REF!</v>
      </c>
      <c r="G236" s="72">
        <f aca="true" t="shared" si="135" ref="G236:M236">G237+G238+G242</f>
        <v>55117</v>
      </c>
      <c r="H236" s="72">
        <f t="shared" si="135"/>
        <v>200128</v>
      </c>
      <c r="I236" s="72">
        <f t="shared" si="135"/>
        <v>0</v>
      </c>
      <c r="J236" s="72">
        <f t="shared" si="135"/>
        <v>214334</v>
      </c>
      <c r="K236" s="72">
        <f t="shared" si="135"/>
        <v>0</v>
      </c>
      <c r="L236" s="72">
        <f t="shared" si="135"/>
        <v>0</v>
      </c>
      <c r="M236" s="72">
        <f t="shared" si="135"/>
        <v>214334</v>
      </c>
      <c r="N236" s="72">
        <f aca="true" t="shared" si="136" ref="N236:Z236">N237+N238+N240+N244+N248+N250</f>
        <v>-53263</v>
      </c>
      <c r="O236" s="72">
        <f t="shared" si="136"/>
        <v>161071</v>
      </c>
      <c r="P236" s="72">
        <f t="shared" si="136"/>
        <v>0</v>
      </c>
      <c r="Q236" s="72">
        <f t="shared" si="136"/>
        <v>161071</v>
      </c>
      <c r="R236" s="72">
        <f t="shared" si="136"/>
        <v>0</v>
      </c>
      <c r="S236" s="72">
        <f t="shared" si="136"/>
        <v>0</v>
      </c>
      <c r="T236" s="72">
        <f t="shared" si="136"/>
        <v>161071</v>
      </c>
      <c r="U236" s="72">
        <f t="shared" si="136"/>
        <v>161071</v>
      </c>
      <c r="V236" s="72">
        <f t="shared" si="136"/>
        <v>0</v>
      </c>
      <c r="W236" s="72">
        <f t="shared" si="136"/>
        <v>0</v>
      </c>
      <c r="X236" s="72">
        <f t="shared" si="136"/>
        <v>161071</v>
      </c>
      <c r="Y236" s="72">
        <f t="shared" si="136"/>
        <v>161071</v>
      </c>
      <c r="Z236" s="72">
        <f t="shared" si="136"/>
        <v>0</v>
      </c>
      <c r="AA236" s="72">
        <f>AA237+AA238+AA240+AA244+AA248+AA250</f>
        <v>161071</v>
      </c>
      <c r="AB236" s="72">
        <f>AB237+AB238+AB240+AB244+AB248+AB250</f>
        <v>161071</v>
      </c>
      <c r="AC236" s="72">
        <f>AC237+AC238+AC240+AC244+AC248+AC250</f>
        <v>3566</v>
      </c>
      <c r="AD236" s="72">
        <f>AD237+AD238+AD240+AD244+AD248+AD250</f>
        <v>3566</v>
      </c>
      <c r="AE236" s="72"/>
      <c r="AF236" s="72">
        <f aca="true" t="shared" si="137" ref="AF236:AL236">AF237+AF238+AF240+AF244+AF248+AF250</f>
        <v>164637</v>
      </c>
      <c r="AG236" s="72">
        <f t="shared" si="137"/>
        <v>3566</v>
      </c>
      <c r="AH236" s="72">
        <f t="shared" si="137"/>
        <v>161071</v>
      </c>
      <c r="AI236" s="72">
        <f t="shared" si="137"/>
        <v>0</v>
      </c>
      <c r="AJ236" s="72">
        <f t="shared" si="137"/>
        <v>0</v>
      </c>
      <c r="AK236" s="72">
        <f t="shared" si="137"/>
        <v>164637</v>
      </c>
      <c r="AL236" s="72">
        <f t="shared" si="137"/>
        <v>3566</v>
      </c>
      <c r="AM236" s="72">
        <f>AM237+AM238+AM240+AM242+AM244+AM248+AM250+AM246</f>
        <v>35354</v>
      </c>
      <c r="AN236" s="72">
        <f>AN237+AN238+AN240+AN242+AN244+AN248+AN250+AN246</f>
        <v>199991</v>
      </c>
      <c r="AO236" s="72">
        <f>AO237+AO238+AO240+AO242+AO244+AO248+AO250+AO246</f>
        <v>0</v>
      </c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</row>
    <row r="237" spans="1:65" s="18" customFormat="1" ht="60.75" customHeight="1">
      <c r="A237" s="90" t="s">
        <v>136</v>
      </c>
      <c r="B237" s="70" t="s">
        <v>155</v>
      </c>
      <c r="C237" s="70" t="s">
        <v>127</v>
      </c>
      <c r="D237" s="71" t="s">
        <v>156</v>
      </c>
      <c r="E237" s="70" t="s">
        <v>137</v>
      </c>
      <c r="F237" s="62">
        <v>78580</v>
      </c>
      <c r="G237" s="62">
        <f>H237-F237</f>
        <v>47181</v>
      </c>
      <c r="H237" s="62">
        <v>125761</v>
      </c>
      <c r="I237" s="62"/>
      <c r="J237" s="62">
        <v>134716</v>
      </c>
      <c r="K237" s="75"/>
      <c r="L237" s="75"/>
      <c r="M237" s="62">
        <v>134716</v>
      </c>
      <c r="N237" s="62">
        <f>O237-M237</f>
        <v>-90065</v>
      </c>
      <c r="O237" s="62">
        <f>43835+816</f>
        <v>44651</v>
      </c>
      <c r="P237" s="62"/>
      <c r="Q237" s="62">
        <f>43835+816</f>
        <v>44651</v>
      </c>
      <c r="R237" s="75"/>
      <c r="S237" s="75"/>
      <c r="T237" s="62">
        <f>O237+R237</f>
        <v>44651</v>
      </c>
      <c r="U237" s="62">
        <f>Q237+S237</f>
        <v>44651</v>
      </c>
      <c r="V237" s="75"/>
      <c r="W237" s="75"/>
      <c r="X237" s="62">
        <f>T237+V237</f>
        <v>44651</v>
      </c>
      <c r="Y237" s="62">
        <f>U237+W237</f>
        <v>44651</v>
      </c>
      <c r="Z237" s="75"/>
      <c r="AA237" s="62">
        <f>X237+Z237</f>
        <v>44651</v>
      </c>
      <c r="AB237" s="62">
        <f>Y237</f>
        <v>44651</v>
      </c>
      <c r="AC237" s="62">
        <v>3566</v>
      </c>
      <c r="AD237" s="62">
        <v>3566</v>
      </c>
      <c r="AE237" s="75"/>
      <c r="AF237" s="62">
        <f>AA237+AC237</f>
        <v>48217</v>
      </c>
      <c r="AG237" s="62">
        <f>AD237</f>
        <v>3566</v>
      </c>
      <c r="AH237" s="62">
        <f>AB237</f>
        <v>44651</v>
      </c>
      <c r="AI237" s="75"/>
      <c r="AJ237" s="75"/>
      <c r="AK237" s="62">
        <f>AF237+AI237</f>
        <v>48217</v>
      </c>
      <c r="AL237" s="62">
        <f>AG237</f>
        <v>3566</v>
      </c>
      <c r="AM237" s="62">
        <f>AN237-AK237</f>
        <v>-8313</v>
      </c>
      <c r="AN237" s="62">
        <v>39904</v>
      </c>
      <c r="AO237" s="75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</row>
    <row r="238" spans="1:65" s="18" customFormat="1" ht="34.5" customHeight="1" hidden="1">
      <c r="A238" s="90" t="s">
        <v>185</v>
      </c>
      <c r="B238" s="70" t="s">
        <v>155</v>
      </c>
      <c r="C238" s="70" t="s">
        <v>127</v>
      </c>
      <c r="D238" s="71" t="s">
        <v>186</v>
      </c>
      <c r="E238" s="119"/>
      <c r="F238" s="72">
        <f aca="true" t="shared" si="138" ref="F238:Q238">F239</f>
        <v>66079</v>
      </c>
      <c r="G238" s="72">
        <f t="shared" si="138"/>
        <v>8288</v>
      </c>
      <c r="H238" s="72">
        <f t="shared" si="138"/>
        <v>74367</v>
      </c>
      <c r="I238" s="72">
        <f t="shared" si="138"/>
        <v>0</v>
      </c>
      <c r="J238" s="72">
        <f t="shared" si="138"/>
        <v>79618</v>
      </c>
      <c r="K238" s="72">
        <f t="shared" si="138"/>
        <v>0</v>
      </c>
      <c r="L238" s="72">
        <f t="shared" si="138"/>
        <v>0</v>
      </c>
      <c r="M238" s="72">
        <f t="shared" si="138"/>
        <v>79618</v>
      </c>
      <c r="N238" s="72">
        <f t="shared" si="138"/>
        <v>-79618</v>
      </c>
      <c r="O238" s="72">
        <f t="shared" si="138"/>
        <v>0</v>
      </c>
      <c r="P238" s="72">
        <f t="shared" si="138"/>
        <v>0</v>
      </c>
      <c r="Q238" s="72">
        <f t="shared" si="138"/>
        <v>0</v>
      </c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  <c r="AH238" s="75"/>
      <c r="AI238" s="75"/>
      <c r="AJ238" s="75"/>
      <c r="AK238" s="77"/>
      <c r="AL238" s="77"/>
      <c r="AM238" s="75"/>
      <c r="AN238" s="75"/>
      <c r="AO238" s="75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</row>
    <row r="239" spans="1:65" s="18" customFormat="1" ht="84.75" customHeight="1" hidden="1">
      <c r="A239" s="90" t="s">
        <v>249</v>
      </c>
      <c r="B239" s="70" t="s">
        <v>155</v>
      </c>
      <c r="C239" s="70" t="s">
        <v>127</v>
      </c>
      <c r="D239" s="71" t="s">
        <v>186</v>
      </c>
      <c r="E239" s="70" t="s">
        <v>142</v>
      </c>
      <c r="F239" s="62">
        <v>66079</v>
      </c>
      <c r="G239" s="62">
        <f>H239-F239</f>
        <v>8288</v>
      </c>
      <c r="H239" s="62">
        <v>74367</v>
      </c>
      <c r="I239" s="62"/>
      <c r="J239" s="62">
        <v>79618</v>
      </c>
      <c r="K239" s="75"/>
      <c r="L239" s="75"/>
      <c r="M239" s="62">
        <v>79618</v>
      </c>
      <c r="N239" s="62">
        <f>O239-M239</f>
        <v>-79618</v>
      </c>
      <c r="O239" s="62"/>
      <c r="P239" s="62"/>
      <c r="Q239" s="62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  <c r="AH239" s="75"/>
      <c r="AI239" s="75"/>
      <c r="AJ239" s="75"/>
      <c r="AK239" s="77"/>
      <c r="AL239" s="77"/>
      <c r="AM239" s="75"/>
      <c r="AN239" s="75"/>
      <c r="AO239" s="75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</row>
    <row r="240" spans="1:65" s="18" customFormat="1" ht="163.5" customHeight="1">
      <c r="A240" s="90" t="s">
        <v>262</v>
      </c>
      <c r="B240" s="70" t="s">
        <v>155</v>
      </c>
      <c r="C240" s="70" t="s">
        <v>127</v>
      </c>
      <c r="D240" s="71" t="s">
        <v>186</v>
      </c>
      <c r="E240" s="70"/>
      <c r="F240" s="62"/>
      <c r="G240" s="62"/>
      <c r="H240" s="62"/>
      <c r="I240" s="62"/>
      <c r="J240" s="62"/>
      <c r="K240" s="75"/>
      <c r="L240" s="75"/>
      <c r="M240" s="62"/>
      <c r="N240" s="62">
        <f aca="true" t="shared" si="139" ref="N240:AO240">N241</f>
        <v>69241</v>
      </c>
      <c r="O240" s="62">
        <f t="shared" si="139"/>
        <v>69241</v>
      </c>
      <c r="P240" s="62">
        <f t="shared" si="139"/>
        <v>0</v>
      </c>
      <c r="Q240" s="62">
        <f t="shared" si="139"/>
        <v>69241</v>
      </c>
      <c r="R240" s="62">
        <f t="shared" si="139"/>
        <v>0</v>
      </c>
      <c r="S240" s="62">
        <f t="shared" si="139"/>
        <v>0</v>
      </c>
      <c r="T240" s="62">
        <f t="shared" si="139"/>
        <v>69241</v>
      </c>
      <c r="U240" s="62">
        <f t="shared" si="139"/>
        <v>69241</v>
      </c>
      <c r="V240" s="62">
        <f t="shared" si="139"/>
        <v>0</v>
      </c>
      <c r="W240" s="62">
        <f t="shared" si="139"/>
        <v>0</v>
      </c>
      <c r="X240" s="62">
        <f t="shared" si="139"/>
        <v>69241</v>
      </c>
      <c r="Y240" s="62">
        <f t="shared" si="139"/>
        <v>69241</v>
      </c>
      <c r="Z240" s="62">
        <f t="shared" si="139"/>
        <v>0</v>
      </c>
      <c r="AA240" s="62">
        <f t="shared" si="139"/>
        <v>69241</v>
      </c>
      <c r="AB240" s="62">
        <f t="shared" si="139"/>
        <v>69241</v>
      </c>
      <c r="AC240" s="62">
        <f t="shared" si="139"/>
        <v>0</v>
      </c>
      <c r="AD240" s="62">
        <f t="shared" si="139"/>
        <v>0</v>
      </c>
      <c r="AE240" s="62"/>
      <c r="AF240" s="62">
        <f t="shared" si="139"/>
        <v>69241</v>
      </c>
      <c r="AG240" s="62">
        <f t="shared" si="139"/>
        <v>0</v>
      </c>
      <c r="AH240" s="62">
        <f t="shared" si="139"/>
        <v>69241</v>
      </c>
      <c r="AI240" s="62">
        <f t="shared" si="139"/>
        <v>0</v>
      </c>
      <c r="AJ240" s="62">
        <f t="shared" si="139"/>
        <v>0</v>
      </c>
      <c r="AK240" s="62">
        <f t="shared" si="139"/>
        <v>69241</v>
      </c>
      <c r="AL240" s="62">
        <f t="shared" si="139"/>
        <v>0</v>
      </c>
      <c r="AM240" s="62">
        <f t="shared" si="139"/>
        <v>-69241</v>
      </c>
      <c r="AN240" s="62">
        <f t="shared" si="139"/>
        <v>0</v>
      </c>
      <c r="AO240" s="62">
        <f t="shared" si="139"/>
        <v>0</v>
      </c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</row>
    <row r="241" spans="1:65" s="18" customFormat="1" ht="91.5" customHeight="1">
      <c r="A241" s="90" t="s">
        <v>249</v>
      </c>
      <c r="B241" s="70" t="s">
        <v>155</v>
      </c>
      <c r="C241" s="70" t="s">
        <v>127</v>
      </c>
      <c r="D241" s="71" t="s">
        <v>186</v>
      </c>
      <c r="E241" s="70" t="s">
        <v>142</v>
      </c>
      <c r="F241" s="62"/>
      <c r="G241" s="62"/>
      <c r="H241" s="62"/>
      <c r="I241" s="62"/>
      <c r="J241" s="62"/>
      <c r="K241" s="75"/>
      <c r="L241" s="75"/>
      <c r="M241" s="62"/>
      <c r="N241" s="62">
        <f>O241-M241</f>
        <v>69241</v>
      </c>
      <c r="O241" s="62">
        <v>69241</v>
      </c>
      <c r="P241" s="62"/>
      <c r="Q241" s="62">
        <v>69241</v>
      </c>
      <c r="R241" s="75"/>
      <c r="S241" s="75"/>
      <c r="T241" s="62">
        <f>O241+R241</f>
        <v>69241</v>
      </c>
      <c r="U241" s="62">
        <f>Q241+S241</f>
        <v>69241</v>
      </c>
      <c r="V241" s="75"/>
      <c r="W241" s="75"/>
      <c r="X241" s="62">
        <f>T241+V241</f>
        <v>69241</v>
      </c>
      <c r="Y241" s="62">
        <f>U241+W241</f>
        <v>69241</v>
      </c>
      <c r="Z241" s="75"/>
      <c r="AA241" s="62">
        <f>X241+Z241</f>
        <v>69241</v>
      </c>
      <c r="AB241" s="62">
        <f>Y241</f>
        <v>69241</v>
      </c>
      <c r="AC241" s="75"/>
      <c r="AD241" s="75"/>
      <c r="AE241" s="75"/>
      <c r="AF241" s="62">
        <f>AA241+AC241</f>
        <v>69241</v>
      </c>
      <c r="AG241" s="75"/>
      <c r="AH241" s="62">
        <f>AB241</f>
        <v>69241</v>
      </c>
      <c r="AI241" s="75"/>
      <c r="AJ241" s="75"/>
      <c r="AK241" s="62">
        <f>AF241+AI241</f>
        <v>69241</v>
      </c>
      <c r="AL241" s="62">
        <f>AG241</f>
        <v>0</v>
      </c>
      <c r="AM241" s="62">
        <f>AN241-AK241</f>
        <v>-69241</v>
      </c>
      <c r="AN241" s="64"/>
      <c r="AO241" s="75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</row>
    <row r="242" spans="1:65" s="18" customFormat="1" ht="53.25" customHeight="1">
      <c r="A242" s="69" t="s">
        <v>260</v>
      </c>
      <c r="B242" s="70" t="s">
        <v>155</v>
      </c>
      <c r="C242" s="70" t="s">
        <v>127</v>
      </c>
      <c r="D242" s="71" t="s">
        <v>187</v>
      </c>
      <c r="E242" s="70"/>
      <c r="F242" s="72">
        <f aca="true" t="shared" si="140" ref="F242:Q242">F243</f>
        <v>352</v>
      </c>
      <c r="G242" s="72">
        <f t="shared" si="140"/>
        <v>-352</v>
      </c>
      <c r="H242" s="72">
        <f t="shared" si="140"/>
        <v>0</v>
      </c>
      <c r="I242" s="72">
        <f t="shared" si="140"/>
        <v>0</v>
      </c>
      <c r="J242" s="72">
        <f t="shared" si="140"/>
        <v>0</v>
      </c>
      <c r="K242" s="72">
        <f t="shared" si="140"/>
        <v>0</v>
      </c>
      <c r="L242" s="72">
        <f t="shared" si="140"/>
        <v>0</v>
      </c>
      <c r="M242" s="72">
        <f t="shared" si="140"/>
        <v>0</v>
      </c>
      <c r="N242" s="72">
        <f>N243</f>
        <v>0</v>
      </c>
      <c r="O242" s="72">
        <f t="shared" si="140"/>
        <v>0</v>
      </c>
      <c r="P242" s="72">
        <f t="shared" si="140"/>
        <v>0</v>
      </c>
      <c r="Q242" s="72">
        <f t="shared" si="140"/>
        <v>0</v>
      </c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75"/>
      <c r="AI242" s="75"/>
      <c r="AJ242" s="75"/>
      <c r="AK242" s="77"/>
      <c r="AL242" s="77"/>
      <c r="AM242" s="62">
        <f>AM243</f>
        <v>11000</v>
      </c>
      <c r="AN242" s="62">
        <f>AN243</f>
        <v>11000</v>
      </c>
      <c r="AO242" s="75">
        <f>AO243</f>
        <v>0</v>
      </c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</row>
    <row r="243" spans="1:65" s="18" customFormat="1" ht="82.5">
      <c r="A243" s="90" t="s">
        <v>249</v>
      </c>
      <c r="B243" s="70" t="s">
        <v>155</v>
      </c>
      <c r="C243" s="70" t="s">
        <v>127</v>
      </c>
      <c r="D243" s="71" t="s">
        <v>187</v>
      </c>
      <c r="E243" s="70" t="s">
        <v>142</v>
      </c>
      <c r="F243" s="62">
        <v>352</v>
      </c>
      <c r="G243" s="62">
        <f>H243-F243</f>
        <v>-352</v>
      </c>
      <c r="H243" s="63">
        <f>373-373</f>
        <v>0</v>
      </c>
      <c r="I243" s="63"/>
      <c r="J243" s="63">
        <f>400-400</f>
        <v>0</v>
      </c>
      <c r="K243" s="75"/>
      <c r="L243" s="75"/>
      <c r="M243" s="62"/>
      <c r="N243" s="62">
        <f>O243-M243</f>
        <v>0</v>
      </c>
      <c r="O243" s="62"/>
      <c r="P243" s="62"/>
      <c r="Q243" s="62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  <c r="AH243" s="75"/>
      <c r="AI243" s="75"/>
      <c r="AJ243" s="75"/>
      <c r="AK243" s="77"/>
      <c r="AL243" s="77"/>
      <c r="AM243" s="62">
        <f>AN243-AK243</f>
        <v>11000</v>
      </c>
      <c r="AN243" s="62">
        <v>11000</v>
      </c>
      <c r="AO243" s="75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</row>
    <row r="244" spans="1:65" s="18" customFormat="1" ht="123" customHeight="1">
      <c r="A244" s="90" t="s">
        <v>264</v>
      </c>
      <c r="B244" s="70" t="s">
        <v>155</v>
      </c>
      <c r="C244" s="70" t="s">
        <v>127</v>
      </c>
      <c r="D244" s="71" t="s">
        <v>263</v>
      </c>
      <c r="E244" s="70"/>
      <c r="F244" s="62"/>
      <c r="G244" s="62"/>
      <c r="H244" s="63"/>
      <c r="I244" s="63"/>
      <c r="J244" s="63"/>
      <c r="K244" s="75"/>
      <c r="L244" s="75"/>
      <c r="M244" s="62"/>
      <c r="N244" s="62">
        <f aca="true" t="shared" si="141" ref="N244:AO244">N245</f>
        <v>612</v>
      </c>
      <c r="O244" s="62">
        <f t="shared" si="141"/>
        <v>612</v>
      </c>
      <c r="P244" s="62">
        <f t="shared" si="141"/>
        <v>0</v>
      </c>
      <c r="Q244" s="62">
        <f t="shared" si="141"/>
        <v>612</v>
      </c>
      <c r="R244" s="62">
        <f t="shared" si="141"/>
        <v>0</v>
      </c>
      <c r="S244" s="62">
        <f t="shared" si="141"/>
        <v>0</v>
      </c>
      <c r="T244" s="62">
        <f t="shared" si="141"/>
        <v>612</v>
      </c>
      <c r="U244" s="62">
        <f t="shared" si="141"/>
        <v>612</v>
      </c>
      <c r="V244" s="62">
        <f t="shared" si="141"/>
        <v>0</v>
      </c>
      <c r="W244" s="62">
        <f t="shared" si="141"/>
        <v>0</v>
      </c>
      <c r="X244" s="62">
        <f t="shared" si="141"/>
        <v>612</v>
      </c>
      <c r="Y244" s="62">
        <f t="shared" si="141"/>
        <v>612</v>
      </c>
      <c r="Z244" s="62">
        <f t="shared" si="141"/>
        <v>0</v>
      </c>
      <c r="AA244" s="62">
        <f t="shared" si="141"/>
        <v>612</v>
      </c>
      <c r="AB244" s="62">
        <f t="shared" si="141"/>
        <v>612</v>
      </c>
      <c r="AC244" s="62">
        <f t="shared" si="141"/>
        <v>0</v>
      </c>
      <c r="AD244" s="62">
        <f t="shared" si="141"/>
        <v>0</v>
      </c>
      <c r="AE244" s="62"/>
      <c r="AF244" s="62">
        <f t="shared" si="141"/>
        <v>612</v>
      </c>
      <c r="AG244" s="62">
        <f t="shared" si="141"/>
        <v>0</v>
      </c>
      <c r="AH244" s="62">
        <f t="shared" si="141"/>
        <v>612</v>
      </c>
      <c r="AI244" s="62">
        <f t="shared" si="141"/>
        <v>0</v>
      </c>
      <c r="AJ244" s="62">
        <f t="shared" si="141"/>
        <v>0</v>
      </c>
      <c r="AK244" s="62">
        <f t="shared" si="141"/>
        <v>612</v>
      </c>
      <c r="AL244" s="62">
        <f t="shared" si="141"/>
        <v>0</v>
      </c>
      <c r="AM244" s="62">
        <f t="shared" si="141"/>
        <v>1388</v>
      </c>
      <c r="AN244" s="62">
        <f t="shared" si="141"/>
        <v>2000</v>
      </c>
      <c r="AO244" s="62">
        <f t="shared" si="141"/>
        <v>0</v>
      </c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</row>
    <row r="245" spans="1:65" s="18" customFormat="1" ht="88.5" customHeight="1">
      <c r="A245" s="90" t="s">
        <v>249</v>
      </c>
      <c r="B245" s="70" t="s">
        <v>155</v>
      </c>
      <c r="C245" s="70" t="s">
        <v>127</v>
      </c>
      <c r="D245" s="71" t="s">
        <v>263</v>
      </c>
      <c r="E245" s="70" t="s">
        <v>142</v>
      </c>
      <c r="F245" s="62"/>
      <c r="G245" s="62"/>
      <c r="H245" s="63"/>
      <c r="I245" s="63"/>
      <c r="J245" s="63"/>
      <c r="K245" s="75"/>
      <c r="L245" s="75"/>
      <c r="M245" s="62"/>
      <c r="N245" s="62">
        <f>O245-M245</f>
        <v>612</v>
      </c>
      <c r="O245" s="62">
        <v>612</v>
      </c>
      <c r="P245" s="62"/>
      <c r="Q245" s="62">
        <v>612</v>
      </c>
      <c r="R245" s="75"/>
      <c r="S245" s="75"/>
      <c r="T245" s="62">
        <f>O245+R245</f>
        <v>612</v>
      </c>
      <c r="U245" s="62">
        <f>Q245+S245</f>
        <v>612</v>
      </c>
      <c r="V245" s="75"/>
      <c r="W245" s="75"/>
      <c r="X245" s="62">
        <f>T245+V245</f>
        <v>612</v>
      </c>
      <c r="Y245" s="62">
        <f>U245+W245</f>
        <v>612</v>
      </c>
      <c r="Z245" s="75"/>
      <c r="AA245" s="62">
        <f>X245+Z245</f>
        <v>612</v>
      </c>
      <c r="AB245" s="62">
        <f>Y245</f>
        <v>612</v>
      </c>
      <c r="AC245" s="75"/>
      <c r="AD245" s="75"/>
      <c r="AE245" s="75"/>
      <c r="AF245" s="62">
        <f>AA245+AC245</f>
        <v>612</v>
      </c>
      <c r="AG245" s="75"/>
      <c r="AH245" s="62">
        <f>AB245</f>
        <v>612</v>
      </c>
      <c r="AI245" s="75"/>
      <c r="AJ245" s="75"/>
      <c r="AK245" s="62">
        <f>AF245+AI245</f>
        <v>612</v>
      </c>
      <c r="AL245" s="62">
        <f>AG245</f>
        <v>0</v>
      </c>
      <c r="AM245" s="62">
        <f>AN245-AK245</f>
        <v>1388</v>
      </c>
      <c r="AN245" s="62">
        <v>2000</v>
      </c>
      <c r="AO245" s="75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</row>
    <row r="246" spans="1:65" s="18" customFormat="1" ht="81" customHeight="1">
      <c r="A246" s="90" t="s">
        <v>343</v>
      </c>
      <c r="B246" s="70" t="s">
        <v>155</v>
      </c>
      <c r="C246" s="70" t="s">
        <v>127</v>
      </c>
      <c r="D246" s="71" t="s">
        <v>344</v>
      </c>
      <c r="E246" s="70"/>
      <c r="F246" s="62"/>
      <c r="G246" s="62"/>
      <c r="H246" s="63"/>
      <c r="I246" s="63"/>
      <c r="J246" s="63"/>
      <c r="K246" s="75"/>
      <c r="L246" s="75"/>
      <c r="M246" s="62"/>
      <c r="N246" s="62"/>
      <c r="O246" s="62"/>
      <c r="P246" s="62"/>
      <c r="Q246" s="62"/>
      <c r="R246" s="75"/>
      <c r="S246" s="75"/>
      <c r="T246" s="62"/>
      <c r="U246" s="62"/>
      <c r="V246" s="75"/>
      <c r="W246" s="75"/>
      <c r="X246" s="62"/>
      <c r="Y246" s="62"/>
      <c r="Z246" s="75"/>
      <c r="AA246" s="62"/>
      <c r="AB246" s="62"/>
      <c r="AC246" s="75"/>
      <c r="AD246" s="75"/>
      <c r="AE246" s="75"/>
      <c r="AF246" s="62"/>
      <c r="AG246" s="75"/>
      <c r="AH246" s="62"/>
      <c r="AI246" s="75"/>
      <c r="AJ246" s="75"/>
      <c r="AK246" s="62"/>
      <c r="AL246" s="62"/>
      <c r="AM246" s="62">
        <f>AM247</f>
        <v>4225</v>
      </c>
      <c r="AN246" s="62">
        <f>AN247</f>
        <v>4225</v>
      </c>
      <c r="AO246" s="62">
        <f>AO247</f>
        <v>0</v>
      </c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</row>
    <row r="247" spans="1:65" s="18" customFormat="1" ht="88.5" customHeight="1">
      <c r="A247" s="90" t="s">
        <v>249</v>
      </c>
      <c r="B247" s="70" t="s">
        <v>155</v>
      </c>
      <c r="C247" s="70" t="s">
        <v>127</v>
      </c>
      <c r="D247" s="71" t="s">
        <v>344</v>
      </c>
      <c r="E247" s="70" t="s">
        <v>142</v>
      </c>
      <c r="F247" s="62"/>
      <c r="G247" s="62"/>
      <c r="H247" s="63"/>
      <c r="I247" s="63"/>
      <c r="J247" s="63"/>
      <c r="K247" s="75"/>
      <c r="L247" s="75"/>
      <c r="M247" s="62"/>
      <c r="N247" s="62"/>
      <c r="O247" s="62"/>
      <c r="P247" s="62"/>
      <c r="Q247" s="62"/>
      <c r="R247" s="75"/>
      <c r="S247" s="75"/>
      <c r="T247" s="62"/>
      <c r="U247" s="62"/>
      <c r="V247" s="75"/>
      <c r="W247" s="75"/>
      <c r="X247" s="62"/>
      <c r="Y247" s="62"/>
      <c r="Z247" s="75"/>
      <c r="AA247" s="62"/>
      <c r="AB247" s="62"/>
      <c r="AC247" s="75"/>
      <c r="AD247" s="75"/>
      <c r="AE247" s="75"/>
      <c r="AF247" s="62"/>
      <c r="AG247" s="75"/>
      <c r="AH247" s="62"/>
      <c r="AI247" s="75"/>
      <c r="AJ247" s="75"/>
      <c r="AK247" s="62"/>
      <c r="AL247" s="62"/>
      <c r="AM247" s="62">
        <f>AN247-AK247</f>
        <v>4225</v>
      </c>
      <c r="AN247" s="62">
        <v>4225</v>
      </c>
      <c r="AO247" s="75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</row>
    <row r="248" spans="1:65" s="18" customFormat="1" ht="268.5" customHeight="1">
      <c r="A248" s="90" t="s">
        <v>360</v>
      </c>
      <c r="B248" s="70" t="s">
        <v>155</v>
      </c>
      <c r="C248" s="70" t="s">
        <v>127</v>
      </c>
      <c r="D248" s="71" t="s">
        <v>265</v>
      </c>
      <c r="E248" s="70"/>
      <c r="F248" s="62"/>
      <c r="G248" s="62"/>
      <c r="H248" s="63"/>
      <c r="I248" s="63"/>
      <c r="J248" s="63"/>
      <c r="K248" s="75"/>
      <c r="L248" s="75"/>
      <c r="M248" s="62"/>
      <c r="N248" s="62">
        <f aca="true" t="shared" si="142" ref="N248:AO248">N249</f>
        <v>8496</v>
      </c>
      <c r="O248" s="62">
        <f t="shared" si="142"/>
        <v>8496</v>
      </c>
      <c r="P248" s="62">
        <f t="shared" si="142"/>
        <v>0</v>
      </c>
      <c r="Q248" s="62">
        <f t="shared" si="142"/>
        <v>8496</v>
      </c>
      <c r="R248" s="62">
        <f t="shared" si="142"/>
        <v>0</v>
      </c>
      <c r="S248" s="62">
        <f t="shared" si="142"/>
        <v>0</v>
      </c>
      <c r="T248" s="62">
        <f t="shared" si="142"/>
        <v>8496</v>
      </c>
      <c r="U248" s="62">
        <f t="shared" si="142"/>
        <v>8496</v>
      </c>
      <c r="V248" s="62">
        <f t="shared" si="142"/>
        <v>0</v>
      </c>
      <c r="W248" s="62">
        <f t="shared" si="142"/>
        <v>0</v>
      </c>
      <c r="X248" s="62">
        <f t="shared" si="142"/>
        <v>8496</v>
      </c>
      <c r="Y248" s="62">
        <f t="shared" si="142"/>
        <v>8496</v>
      </c>
      <c r="Z248" s="62">
        <f t="shared" si="142"/>
        <v>0</v>
      </c>
      <c r="AA248" s="62">
        <f t="shared" si="142"/>
        <v>8496</v>
      </c>
      <c r="AB248" s="62">
        <f t="shared" si="142"/>
        <v>8496</v>
      </c>
      <c r="AC248" s="62">
        <f t="shared" si="142"/>
        <v>0</v>
      </c>
      <c r="AD248" s="62">
        <f t="shared" si="142"/>
        <v>0</v>
      </c>
      <c r="AE248" s="62"/>
      <c r="AF248" s="62">
        <f t="shared" si="142"/>
        <v>8496</v>
      </c>
      <c r="AG248" s="62">
        <f t="shared" si="142"/>
        <v>0</v>
      </c>
      <c r="AH248" s="62">
        <f t="shared" si="142"/>
        <v>8496</v>
      </c>
      <c r="AI248" s="62">
        <f t="shared" si="142"/>
        <v>0</v>
      </c>
      <c r="AJ248" s="62">
        <f t="shared" si="142"/>
        <v>0</v>
      </c>
      <c r="AK248" s="62">
        <f t="shared" si="142"/>
        <v>8496</v>
      </c>
      <c r="AL248" s="62">
        <f t="shared" si="142"/>
        <v>0</v>
      </c>
      <c r="AM248" s="62">
        <f t="shared" si="142"/>
        <v>27366</v>
      </c>
      <c r="AN248" s="62">
        <f t="shared" si="142"/>
        <v>35862</v>
      </c>
      <c r="AO248" s="62">
        <f t="shared" si="142"/>
        <v>0</v>
      </c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</row>
    <row r="249" spans="1:65" s="18" customFormat="1" ht="106.5" customHeight="1">
      <c r="A249" s="90" t="s">
        <v>249</v>
      </c>
      <c r="B249" s="70" t="s">
        <v>155</v>
      </c>
      <c r="C249" s="70" t="s">
        <v>127</v>
      </c>
      <c r="D249" s="71" t="s">
        <v>265</v>
      </c>
      <c r="E249" s="70" t="s">
        <v>142</v>
      </c>
      <c r="F249" s="62"/>
      <c r="G249" s="62"/>
      <c r="H249" s="63"/>
      <c r="I249" s="63"/>
      <c r="J249" s="63"/>
      <c r="K249" s="75"/>
      <c r="L249" s="75"/>
      <c r="M249" s="62"/>
      <c r="N249" s="62">
        <f>O249-M249</f>
        <v>8496</v>
      </c>
      <c r="O249" s="62">
        <v>8496</v>
      </c>
      <c r="P249" s="62"/>
      <c r="Q249" s="62">
        <v>8496</v>
      </c>
      <c r="R249" s="75"/>
      <c r="S249" s="75"/>
      <c r="T249" s="62">
        <f>O249+R249</f>
        <v>8496</v>
      </c>
      <c r="U249" s="62">
        <f>Q249+S249</f>
        <v>8496</v>
      </c>
      <c r="V249" s="75"/>
      <c r="W249" s="75"/>
      <c r="X249" s="62">
        <f>T249+V249</f>
        <v>8496</v>
      </c>
      <c r="Y249" s="62">
        <f>U249+W249</f>
        <v>8496</v>
      </c>
      <c r="Z249" s="75"/>
      <c r="AA249" s="62">
        <f>X249+Z249</f>
        <v>8496</v>
      </c>
      <c r="AB249" s="62">
        <f>Y249</f>
        <v>8496</v>
      </c>
      <c r="AC249" s="75"/>
      <c r="AD249" s="75"/>
      <c r="AE249" s="75"/>
      <c r="AF249" s="62">
        <f>AA249+AC249</f>
        <v>8496</v>
      </c>
      <c r="AG249" s="75"/>
      <c r="AH249" s="62">
        <f>AB249</f>
        <v>8496</v>
      </c>
      <c r="AI249" s="75"/>
      <c r="AJ249" s="75"/>
      <c r="AK249" s="62">
        <f>AF249+AI249</f>
        <v>8496</v>
      </c>
      <c r="AL249" s="62">
        <f>AG249</f>
        <v>0</v>
      </c>
      <c r="AM249" s="62">
        <f>AN249-AK249</f>
        <v>27366</v>
      </c>
      <c r="AN249" s="62">
        <v>35862</v>
      </c>
      <c r="AO249" s="75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</row>
    <row r="250" spans="1:65" s="18" customFormat="1" ht="192.75" customHeight="1">
      <c r="A250" s="120" t="s">
        <v>266</v>
      </c>
      <c r="B250" s="70" t="s">
        <v>155</v>
      </c>
      <c r="C250" s="70" t="s">
        <v>127</v>
      </c>
      <c r="D250" s="71" t="s">
        <v>267</v>
      </c>
      <c r="E250" s="70"/>
      <c r="F250" s="62"/>
      <c r="G250" s="62"/>
      <c r="H250" s="63"/>
      <c r="I250" s="63"/>
      <c r="J250" s="63"/>
      <c r="K250" s="75"/>
      <c r="L250" s="75"/>
      <c r="M250" s="62"/>
      <c r="N250" s="62">
        <f aca="true" t="shared" si="143" ref="N250:AO250">N251</f>
        <v>38071</v>
      </c>
      <c r="O250" s="62">
        <f t="shared" si="143"/>
        <v>38071</v>
      </c>
      <c r="P250" s="62">
        <f t="shared" si="143"/>
        <v>0</v>
      </c>
      <c r="Q250" s="62">
        <f t="shared" si="143"/>
        <v>38071</v>
      </c>
      <c r="R250" s="62">
        <f t="shared" si="143"/>
        <v>0</v>
      </c>
      <c r="S250" s="62">
        <f t="shared" si="143"/>
        <v>0</v>
      </c>
      <c r="T250" s="62">
        <f t="shared" si="143"/>
        <v>38071</v>
      </c>
      <c r="U250" s="62">
        <f t="shared" si="143"/>
        <v>38071</v>
      </c>
      <c r="V250" s="62">
        <f t="shared" si="143"/>
        <v>0</v>
      </c>
      <c r="W250" s="62">
        <f t="shared" si="143"/>
        <v>0</v>
      </c>
      <c r="X250" s="62">
        <f t="shared" si="143"/>
        <v>38071</v>
      </c>
      <c r="Y250" s="62">
        <f t="shared" si="143"/>
        <v>38071</v>
      </c>
      <c r="Z250" s="62">
        <f t="shared" si="143"/>
        <v>0</v>
      </c>
      <c r="AA250" s="62">
        <f t="shared" si="143"/>
        <v>38071</v>
      </c>
      <c r="AB250" s="62">
        <f t="shared" si="143"/>
        <v>38071</v>
      </c>
      <c r="AC250" s="62">
        <f t="shared" si="143"/>
        <v>0</v>
      </c>
      <c r="AD250" s="62">
        <f t="shared" si="143"/>
        <v>0</v>
      </c>
      <c r="AE250" s="62"/>
      <c r="AF250" s="62">
        <f t="shared" si="143"/>
        <v>38071</v>
      </c>
      <c r="AG250" s="62">
        <f t="shared" si="143"/>
        <v>0</v>
      </c>
      <c r="AH250" s="62">
        <f t="shared" si="143"/>
        <v>38071</v>
      </c>
      <c r="AI250" s="62">
        <f t="shared" si="143"/>
        <v>0</v>
      </c>
      <c r="AJ250" s="62">
        <f t="shared" si="143"/>
        <v>0</v>
      </c>
      <c r="AK250" s="62">
        <f t="shared" si="143"/>
        <v>38071</v>
      </c>
      <c r="AL250" s="62">
        <f t="shared" si="143"/>
        <v>0</v>
      </c>
      <c r="AM250" s="62">
        <f t="shared" si="143"/>
        <v>68929</v>
      </c>
      <c r="AN250" s="62">
        <f t="shared" si="143"/>
        <v>107000</v>
      </c>
      <c r="AO250" s="62">
        <f t="shared" si="143"/>
        <v>0</v>
      </c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</row>
    <row r="251" spans="1:65" s="18" customFormat="1" ht="87.75" customHeight="1">
      <c r="A251" s="90" t="s">
        <v>249</v>
      </c>
      <c r="B251" s="70" t="s">
        <v>155</v>
      </c>
      <c r="C251" s="70" t="s">
        <v>127</v>
      </c>
      <c r="D251" s="71" t="s">
        <v>267</v>
      </c>
      <c r="E251" s="70" t="s">
        <v>142</v>
      </c>
      <c r="F251" s="62"/>
      <c r="G251" s="62"/>
      <c r="H251" s="63"/>
      <c r="I251" s="63"/>
      <c r="J251" s="63"/>
      <c r="K251" s="75"/>
      <c r="L251" s="75"/>
      <c r="M251" s="62"/>
      <c r="N251" s="62">
        <f>O251-M251</f>
        <v>38071</v>
      </c>
      <c r="O251" s="62">
        <v>38071</v>
      </c>
      <c r="P251" s="62"/>
      <c r="Q251" s="62">
        <v>38071</v>
      </c>
      <c r="R251" s="75"/>
      <c r="S251" s="75"/>
      <c r="T251" s="62">
        <f>O251+R251</f>
        <v>38071</v>
      </c>
      <c r="U251" s="62">
        <f>Q251+S251</f>
        <v>38071</v>
      </c>
      <c r="V251" s="75"/>
      <c r="W251" s="75"/>
      <c r="X251" s="62">
        <f>T251+V251</f>
        <v>38071</v>
      </c>
      <c r="Y251" s="62">
        <f>U251+W251</f>
        <v>38071</v>
      </c>
      <c r="Z251" s="75"/>
      <c r="AA251" s="62">
        <f>X251+Z251</f>
        <v>38071</v>
      </c>
      <c r="AB251" s="62">
        <f>Y251</f>
        <v>38071</v>
      </c>
      <c r="AC251" s="75"/>
      <c r="AD251" s="75"/>
      <c r="AE251" s="75"/>
      <c r="AF251" s="62">
        <f>AA251+AC251</f>
        <v>38071</v>
      </c>
      <c r="AG251" s="75"/>
      <c r="AH251" s="62">
        <f>AB251</f>
        <v>38071</v>
      </c>
      <c r="AI251" s="75"/>
      <c r="AJ251" s="75"/>
      <c r="AK251" s="62">
        <f>AF251+AI251</f>
        <v>38071</v>
      </c>
      <c r="AL251" s="62">
        <f>AG251</f>
        <v>0</v>
      </c>
      <c r="AM251" s="62">
        <f>AN251-AK251</f>
        <v>68929</v>
      </c>
      <c r="AN251" s="62">
        <v>107000</v>
      </c>
      <c r="AO251" s="75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</row>
    <row r="252" spans="1:65" s="18" customFormat="1" ht="27.75" customHeight="1">
      <c r="A252" s="90" t="s">
        <v>120</v>
      </c>
      <c r="B252" s="70" t="s">
        <v>155</v>
      </c>
      <c r="C252" s="70" t="s">
        <v>127</v>
      </c>
      <c r="D252" s="71" t="s">
        <v>121</v>
      </c>
      <c r="E252" s="70"/>
      <c r="F252" s="62"/>
      <c r="G252" s="62"/>
      <c r="H252" s="63"/>
      <c r="I252" s="63"/>
      <c r="J252" s="63"/>
      <c r="K252" s="75"/>
      <c r="L252" s="75"/>
      <c r="M252" s="62"/>
      <c r="N252" s="62"/>
      <c r="O252" s="62"/>
      <c r="P252" s="62"/>
      <c r="Q252" s="62"/>
      <c r="R252" s="75"/>
      <c r="S252" s="75"/>
      <c r="T252" s="62"/>
      <c r="U252" s="62"/>
      <c r="V252" s="75"/>
      <c r="W252" s="75"/>
      <c r="X252" s="62"/>
      <c r="Y252" s="62"/>
      <c r="Z252" s="75"/>
      <c r="AA252" s="62"/>
      <c r="AB252" s="62"/>
      <c r="AC252" s="75"/>
      <c r="AD252" s="75"/>
      <c r="AE252" s="75"/>
      <c r="AF252" s="62"/>
      <c r="AG252" s="75"/>
      <c r="AH252" s="62"/>
      <c r="AI252" s="75"/>
      <c r="AJ252" s="75"/>
      <c r="AK252" s="62"/>
      <c r="AL252" s="62"/>
      <c r="AM252" s="62">
        <f>AM253</f>
        <v>15184</v>
      </c>
      <c r="AN252" s="62">
        <f aca="true" t="shared" si="144" ref="AN252:AO254">AN253</f>
        <v>15184</v>
      </c>
      <c r="AO252" s="62">
        <f t="shared" si="144"/>
        <v>0</v>
      </c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</row>
    <row r="253" spans="1:65" s="18" customFormat="1" ht="105" customHeight="1">
      <c r="A253" s="90" t="s">
        <v>423</v>
      </c>
      <c r="B253" s="70" t="s">
        <v>155</v>
      </c>
      <c r="C253" s="70" t="s">
        <v>127</v>
      </c>
      <c r="D253" s="71" t="s">
        <v>345</v>
      </c>
      <c r="E253" s="70"/>
      <c r="F253" s="62"/>
      <c r="G253" s="62"/>
      <c r="H253" s="63"/>
      <c r="I253" s="63"/>
      <c r="J253" s="63"/>
      <c r="K253" s="75"/>
      <c r="L253" s="75"/>
      <c r="M253" s="62"/>
      <c r="N253" s="62"/>
      <c r="O253" s="62"/>
      <c r="P253" s="62"/>
      <c r="Q253" s="62"/>
      <c r="R253" s="75"/>
      <c r="S253" s="75"/>
      <c r="T253" s="62"/>
      <c r="U253" s="62"/>
      <c r="V253" s="75"/>
      <c r="W253" s="75"/>
      <c r="X253" s="62"/>
      <c r="Y253" s="62"/>
      <c r="Z253" s="75"/>
      <c r="AA253" s="62"/>
      <c r="AB253" s="62"/>
      <c r="AC253" s="75"/>
      <c r="AD253" s="75"/>
      <c r="AE253" s="75"/>
      <c r="AF253" s="62"/>
      <c r="AG253" s="75"/>
      <c r="AH253" s="62"/>
      <c r="AI253" s="75"/>
      <c r="AJ253" s="75"/>
      <c r="AK253" s="62"/>
      <c r="AL253" s="62"/>
      <c r="AM253" s="62">
        <f>AM254</f>
        <v>15184</v>
      </c>
      <c r="AN253" s="62">
        <f t="shared" si="144"/>
        <v>15184</v>
      </c>
      <c r="AO253" s="62">
        <f t="shared" si="144"/>
        <v>0</v>
      </c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</row>
    <row r="254" spans="1:65" s="18" customFormat="1" ht="153" customHeight="1">
      <c r="A254" s="90" t="s">
        <v>346</v>
      </c>
      <c r="B254" s="70" t="s">
        <v>155</v>
      </c>
      <c r="C254" s="70" t="s">
        <v>127</v>
      </c>
      <c r="D254" s="71" t="s">
        <v>347</v>
      </c>
      <c r="E254" s="70"/>
      <c r="F254" s="62"/>
      <c r="G254" s="62"/>
      <c r="H254" s="63"/>
      <c r="I254" s="63"/>
      <c r="J254" s="63"/>
      <c r="K254" s="75"/>
      <c r="L254" s="75"/>
      <c r="M254" s="62"/>
      <c r="N254" s="62"/>
      <c r="O254" s="62"/>
      <c r="P254" s="62"/>
      <c r="Q254" s="62"/>
      <c r="R254" s="75"/>
      <c r="S254" s="75"/>
      <c r="T254" s="62"/>
      <c r="U254" s="62"/>
      <c r="V254" s="75"/>
      <c r="W254" s="75"/>
      <c r="X254" s="62"/>
      <c r="Y254" s="62"/>
      <c r="Z254" s="75"/>
      <c r="AA254" s="62"/>
      <c r="AB254" s="62"/>
      <c r="AC254" s="75"/>
      <c r="AD254" s="75"/>
      <c r="AE254" s="75"/>
      <c r="AF254" s="62"/>
      <c r="AG254" s="75"/>
      <c r="AH254" s="62"/>
      <c r="AI254" s="75"/>
      <c r="AJ254" s="75"/>
      <c r="AK254" s="62"/>
      <c r="AL254" s="62"/>
      <c r="AM254" s="62">
        <f>AM255</f>
        <v>15184</v>
      </c>
      <c r="AN254" s="62">
        <f t="shared" si="144"/>
        <v>15184</v>
      </c>
      <c r="AO254" s="62">
        <f t="shared" si="144"/>
        <v>0</v>
      </c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</row>
    <row r="255" spans="1:65" s="18" customFormat="1" ht="87.75" customHeight="1">
      <c r="A255" s="90" t="s">
        <v>249</v>
      </c>
      <c r="B255" s="70" t="s">
        <v>155</v>
      </c>
      <c r="C255" s="70" t="s">
        <v>127</v>
      </c>
      <c r="D255" s="71" t="s">
        <v>347</v>
      </c>
      <c r="E255" s="70" t="s">
        <v>142</v>
      </c>
      <c r="F255" s="62"/>
      <c r="G255" s="62"/>
      <c r="H255" s="63"/>
      <c r="I255" s="63"/>
      <c r="J255" s="63"/>
      <c r="K255" s="75"/>
      <c r="L255" s="75"/>
      <c r="M255" s="62"/>
      <c r="N255" s="62"/>
      <c r="O255" s="62"/>
      <c r="P255" s="62"/>
      <c r="Q255" s="62"/>
      <c r="R255" s="75"/>
      <c r="S255" s="75"/>
      <c r="T255" s="62"/>
      <c r="U255" s="62"/>
      <c r="V255" s="75"/>
      <c r="W255" s="75"/>
      <c r="X255" s="62"/>
      <c r="Y255" s="62"/>
      <c r="Z255" s="75"/>
      <c r="AA255" s="62"/>
      <c r="AB255" s="62"/>
      <c r="AC255" s="75"/>
      <c r="AD255" s="75"/>
      <c r="AE255" s="75"/>
      <c r="AF255" s="62"/>
      <c r="AG255" s="75"/>
      <c r="AH255" s="62"/>
      <c r="AI255" s="75"/>
      <c r="AJ255" s="75"/>
      <c r="AK255" s="62"/>
      <c r="AL255" s="62"/>
      <c r="AM255" s="62">
        <f>AN255-AK255</f>
        <v>15184</v>
      </c>
      <c r="AN255" s="62">
        <v>15184</v>
      </c>
      <c r="AO255" s="75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</row>
    <row r="256" spans="1:41" ht="16.5">
      <c r="A256" s="65"/>
      <c r="B256" s="70"/>
      <c r="C256" s="70"/>
      <c r="D256" s="118"/>
      <c r="E256" s="70"/>
      <c r="F256" s="46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9"/>
      <c r="AL256" s="49"/>
      <c r="AM256" s="48"/>
      <c r="AN256" s="48"/>
      <c r="AO256" s="48"/>
    </row>
    <row r="257" spans="1:65" s="18" customFormat="1" ht="21" customHeight="1">
      <c r="A257" s="121" t="s">
        <v>157</v>
      </c>
      <c r="B257" s="57" t="s">
        <v>155</v>
      </c>
      <c r="C257" s="57" t="s">
        <v>131</v>
      </c>
      <c r="D257" s="67"/>
      <c r="E257" s="57"/>
      <c r="F257" s="68">
        <f>F258</f>
        <v>680600</v>
      </c>
      <c r="G257" s="68">
        <f aca="true" t="shared" si="145" ref="G257:Q257">G258+G279</f>
        <v>486477</v>
      </c>
      <c r="H257" s="68">
        <f t="shared" si="145"/>
        <v>1167077</v>
      </c>
      <c r="I257" s="68">
        <f t="shared" si="145"/>
        <v>0</v>
      </c>
      <c r="J257" s="68">
        <f t="shared" si="145"/>
        <v>1308543</v>
      </c>
      <c r="K257" s="68">
        <f t="shared" si="145"/>
        <v>0</v>
      </c>
      <c r="L257" s="68">
        <f t="shared" si="145"/>
        <v>0</v>
      </c>
      <c r="M257" s="68">
        <f t="shared" si="145"/>
        <v>1308543</v>
      </c>
      <c r="N257" s="68">
        <f t="shared" si="145"/>
        <v>-756684</v>
      </c>
      <c r="O257" s="68">
        <f t="shared" si="145"/>
        <v>551859</v>
      </c>
      <c r="P257" s="68">
        <f t="shared" si="145"/>
        <v>0</v>
      </c>
      <c r="Q257" s="68">
        <f t="shared" si="145"/>
        <v>551859</v>
      </c>
      <c r="R257" s="68">
        <f aca="true" t="shared" si="146" ref="R257:Y257">R258+R279</f>
        <v>0</v>
      </c>
      <c r="S257" s="68">
        <f t="shared" si="146"/>
        <v>0</v>
      </c>
      <c r="T257" s="68">
        <f t="shared" si="146"/>
        <v>551859</v>
      </c>
      <c r="U257" s="68">
        <f t="shared" si="146"/>
        <v>551859</v>
      </c>
      <c r="V257" s="68">
        <f t="shared" si="146"/>
        <v>0</v>
      </c>
      <c r="W257" s="68">
        <f t="shared" si="146"/>
        <v>0</v>
      </c>
      <c r="X257" s="68">
        <f t="shared" si="146"/>
        <v>551859</v>
      </c>
      <c r="Y257" s="68">
        <f t="shared" si="146"/>
        <v>551859</v>
      </c>
      <c r="Z257" s="68">
        <f>Z258+Z279</f>
        <v>0</v>
      </c>
      <c r="AA257" s="68">
        <f>AA258+AA279</f>
        <v>551859</v>
      </c>
      <c r="AB257" s="68">
        <f>AB258+AB279</f>
        <v>551859</v>
      </c>
      <c r="AC257" s="68">
        <f>AC258+AC279</f>
        <v>0</v>
      </c>
      <c r="AD257" s="68">
        <f>AD258+AD279</f>
        <v>0</v>
      </c>
      <c r="AE257" s="68"/>
      <c r="AF257" s="68">
        <f aca="true" t="shared" si="147" ref="AF257:AK257">AF258+AF279</f>
        <v>551859</v>
      </c>
      <c r="AG257" s="68">
        <f t="shared" si="147"/>
        <v>0</v>
      </c>
      <c r="AH257" s="68">
        <f t="shared" si="147"/>
        <v>551859</v>
      </c>
      <c r="AI257" s="68">
        <f t="shared" si="147"/>
        <v>0</v>
      </c>
      <c r="AJ257" s="68">
        <f t="shared" si="147"/>
        <v>0</v>
      </c>
      <c r="AK257" s="68">
        <f t="shared" si="147"/>
        <v>551859</v>
      </c>
      <c r="AL257" s="68">
        <f>AL258+AL279</f>
        <v>0</v>
      </c>
      <c r="AM257" s="68">
        <f>AM258+AM279</f>
        <v>348365</v>
      </c>
      <c r="AN257" s="68">
        <f>AN258+AN279</f>
        <v>900224</v>
      </c>
      <c r="AO257" s="68">
        <f>AO258+AO279</f>
        <v>0</v>
      </c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</row>
    <row r="258" spans="1:65" s="18" customFormat="1" ht="24" customHeight="1">
      <c r="A258" s="122" t="s">
        <v>157</v>
      </c>
      <c r="B258" s="70" t="s">
        <v>155</v>
      </c>
      <c r="C258" s="70" t="s">
        <v>131</v>
      </c>
      <c r="D258" s="123" t="s">
        <v>118</v>
      </c>
      <c r="E258" s="70"/>
      <c r="F258" s="72">
        <f>F259+F261+F263+F265+F267+F269</f>
        <v>680600</v>
      </c>
      <c r="G258" s="72">
        <f aca="true" t="shared" si="148" ref="G258:M258">G259+G261+G263+G265+G267+G269+G277</f>
        <v>481921</v>
      </c>
      <c r="H258" s="72">
        <f t="shared" si="148"/>
        <v>1162521</v>
      </c>
      <c r="I258" s="72">
        <f t="shared" si="148"/>
        <v>0</v>
      </c>
      <c r="J258" s="72">
        <f t="shared" si="148"/>
        <v>1303656</v>
      </c>
      <c r="K258" s="72">
        <f t="shared" si="148"/>
        <v>0</v>
      </c>
      <c r="L258" s="72">
        <f t="shared" si="148"/>
        <v>0</v>
      </c>
      <c r="M258" s="72">
        <f t="shared" si="148"/>
        <v>1303656</v>
      </c>
      <c r="N258" s="72">
        <f aca="true" t="shared" si="149" ref="N258:U258">N259+N269+N275+N277</f>
        <v>-751797</v>
      </c>
      <c r="O258" s="72">
        <f t="shared" si="149"/>
        <v>551859</v>
      </c>
      <c r="P258" s="72">
        <f t="shared" si="149"/>
        <v>0</v>
      </c>
      <c r="Q258" s="72">
        <f t="shared" si="149"/>
        <v>551859</v>
      </c>
      <c r="R258" s="72">
        <f t="shared" si="149"/>
        <v>0</v>
      </c>
      <c r="S258" s="72">
        <f t="shared" si="149"/>
        <v>0</v>
      </c>
      <c r="T258" s="72">
        <f t="shared" si="149"/>
        <v>551859</v>
      </c>
      <c r="U258" s="72">
        <f t="shared" si="149"/>
        <v>551859</v>
      </c>
      <c r="V258" s="72">
        <f aca="true" t="shared" si="150" ref="V258:AB258">V259+V269+V275+V277</f>
        <v>0</v>
      </c>
      <c r="W258" s="72">
        <f t="shared" si="150"/>
        <v>0</v>
      </c>
      <c r="X258" s="72">
        <f t="shared" si="150"/>
        <v>551859</v>
      </c>
      <c r="Y258" s="72">
        <f t="shared" si="150"/>
        <v>551859</v>
      </c>
      <c r="Z258" s="72">
        <f t="shared" si="150"/>
        <v>0</v>
      </c>
      <c r="AA258" s="72">
        <f t="shared" si="150"/>
        <v>551859</v>
      </c>
      <c r="AB258" s="72">
        <f t="shared" si="150"/>
        <v>551859</v>
      </c>
      <c r="AC258" s="72">
        <f>AC259+AC269+AC275+AC277</f>
        <v>0</v>
      </c>
      <c r="AD258" s="72">
        <f>AD259+AD269+AD275+AD277</f>
        <v>0</v>
      </c>
      <c r="AE258" s="72"/>
      <c r="AF258" s="72">
        <f aca="true" t="shared" si="151" ref="AF258:AK258">AF259+AF269+AF275+AF277</f>
        <v>551859</v>
      </c>
      <c r="AG258" s="72">
        <f t="shared" si="151"/>
        <v>0</v>
      </c>
      <c r="AH258" s="72">
        <f t="shared" si="151"/>
        <v>551859</v>
      </c>
      <c r="AI258" s="72">
        <f t="shared" si="151"/>
        <v>0</v>
      </c>
      <c r="AJ258" s="72">
        <f t="shared" si="151"/>
        <v>0</v>
      </c>
      <c r="AK258" s="72">
        <f t="shared" si="151"/>
        <v>551859</v>
      </c>
      <c r="AL258" s="72">
        <f>AL259+AL269+AL275+AL277</f>
        <v>0</v>
      </c>
      <c r="AM258" s="72">
        <f>AM259+AM269+AM275+AM277+AM271+AM273</f>
        <v>315001</v>
      </c>
      <c r="AN258" s="72">
        <f>AN259+AN269+AN275+AN277+AN271+AN273</f>
        <v>866860</v>
      </c>
      <c r="AO258" s="72">
        <f>AO259+AO269+AO275+AO277+AO271+AO273</f>
        <v>0</v>
      </c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</row>
    <row r="259" spans="1:65" s="18" customFormat="1" ht="51.75" customHeight="1">
      <c r="A259" s="90" t="s">
        <v>136</v>
      </c>
      <c r="B259" s="70" t="s">
        <v>155</v>
      </c>
      <c r="C259" s="70" t="s">
        <v>131</v>
      </c>
      <c r="D259" s="123" t="s">
        <v>118</v>
      </c>
      <c r="E259" s="70" t="s">
        <v>137</v>
      </c>
      <c r="F259" s="62">
        <v>636668</v>
      </c>
      <c r="G259" s="62">
        <f>H259-F259</f>
        <v>470655</v>
      </c>
      <c r="H259" s="62">
        <v>1107323</v>
      </c>
      <c r="I259" s="62"/>
      <c r="J259" s="62">
        <v>1244558</v>
      </c>
      <c r="K259" s="75"/>
      <c r="L259" s="75"/>
      <c r="M259" s="62">
        <v>1244558</v>
      </c>
      <c r="N259" s="62">
        <f>O259-M259</f>
        <v>-704093</v>
      </c>
      <c r="O259" s="62">
        <v>540465</v>
      </c>
      <c r="P259" s="62"/>
      <c r="Q259" s="62">
        <v>540465</v>
      </c>
      <c r="R259" s="75"/>
      <c r="S259" s="75"/>
      <c r="T259" s="62">
        <f>O259+R259</f>
        <v>540465</v>
      </c>
      <c r="U259" s="62">
        <f>Q259+S259</f>
        <v>540465</v>
      </c>
      <c r="V259" s="75"/>
      <c r="W259" s="75"/>
      <c r="X259" s="62">
        <f>T259+V259</f>
        <v>540465</v>
      </c>
      <c r="Y259" s="62">
        <f>U259+W259</f>
        <v>540465</v>
      </c>
      <c r="Z259" s="75"/>
      <c r="AA259" s="62">
        <f>X259+Z259</f>
        <v>540465</v>
      </c>
      <c r="AB259" s="62">
        <f>Y259</f>
        <v>540465</v>
      </c>
      <c r="AC259" s="75"/>
      <c r="AD259" s="75"/>
      <c r="AE259" s="75"/>
      <c r="AF259" s="62">
        <f>AA259+AC259</f>
        <v>540465</v>
      </c>
      <c r="AG259" s="75"/>
      <c r="AH259" s="62">
        <f>AB259</f>
        <v>540465</v>
      </c>
      <c r="AI259" s="75"/>
      <c r="AJ259" s="75"/>
      <c r="AK259" s="62">
        <f>AF259+AI259</f>
        <v>540465</v>
      </c>
      <c r="AL259" s="62">
        <f>AG259</f>
        <v>0</v>
      </c>
      <c r="AM259" s="62">
        <f>AN259-AK259</f>
        <v>265462</v>
      </c>
      <c r="AN259" s="62">
        <v>805927</v>
      </c>
      <c r="AO259" s="75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</row>
    <row r="260" spans="1:65" s="18" customFormat="1" ht="82.5" customHeight="1" hidden="1">
      <c r="A260" s="90" t="s">
        <v>249</v>
      </c>
      <c r="B260" s="70" t="s">
        <v>155</v>
      </c>
      <c r="C260" s="70" t="s">
        <v>131</v>
      </c>
      <c r="D260" s="123" t="s">
        <v>118</v>
      </c>
      <c r="E260" s="70" t="s">
        <v>142</v>
      </c>
      <c r="F260" s="62"/>
      <c r="G260" s="62"/>
      <c r="H260" s="62"/>
      <c r="I260" s="62"/>
      <c r="J260" s="62"/>
      <c r="K260" s="75"/>
      <c r="L260" s="75"/>
      <c r="M260" s="62"/>
      <c r="N260" s="62"/>
      <c r="O260" s="62"/>
      <c r="P260" s="62">
        <f>P269+P275+P277</f>
        <v>0</v>
      </c>
      <c r="Q260" s="62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  <c r="AJ260" s="75"/>
      <c r="AK260" s="77"/>
      <c r="AL260" s="77"/>
      <c r="AM260" s="75"/>
      <c r="AN260" s="75"/>
      <c r="AO260" s="75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</row>
    <row r="261" spans="1:65" s="14" customFormat="1" ht="33" customHeight="1" hidden="1">
      <c r="A261" s="90" t="s">
        <v>208</v>
      </c>
      <c r="B261" s="70" t="s">
        <v>155</v>
      </c>
      <c r="C261" s="70" t="s">
        <v>131</v>
      </c>
      <c r="D261" s="123" t="s">
        <v>198</v>
      </c>
      <c r="E261" s="70"/>
      <c r="F261" s="72">
        <f aca="true" t="shared" si="152" ref="F261:Q261">F262</f>
        <v>1903</v>
      </c>
      <c r="G261" s="72">
        <f t="shared" si="152"/>
        <v>-1903</v>
      </c>
      <c r="H261" s="72">
        <f t="shared" si="152"/>
        <v>0</v>
      </c>
      <c r="I261" s="72">
        <f t="shared" si="152"/>
        <v>0</v>
      </c>
      <c r="J261" s="72">
        <f t="shared" si="152"/>
        <v>0</v>
      </c>
      <c r="K261" s="72">
        <f t="shared" si="152"/>
        <v>0</v>
      </c>
      <c r="L261" s="72">
        <f t="shared" si="152"/>
        <v>0</v>
      </c>
      <c r="M261" s="72">
        <f t="shared" si="152"/>
        <v>0</v>
      </c>
      <c r="N261" s="72">
        <f t="shared" si="152"/>
        <v>0</v>
      </c>
      <c r="O261" s="72">
        <f t="shared" si="152"/>
        <v>0</v>
      </c>
      <c r="P261" s="72">
        <f t="shared" si="152"/>
        <v>0</v>
      </c>
      <c r="Q261" s="72">
        <f t="shared" si="152"/>
        <v>0</v>
      </c>
      <c r="R261" s="84"/>
      <c r="S261" s="84"/>
      <c r="T261" s="84"/>
      <c r="U261" s="84"/>
      <c r="V261" s="84"/>
      <c r="W261" s="84"/>
      <c r="X261" s="84"/>
      <c r="Y261" s="84"/>
      <c r="Z261" s="84"/>
      <c r="AA261" s="84"/>
      <c r="AB261" s="84"/>
      <c r="AC261" s="84"/>
      <c r="AD261" s="84"/>
      <c r="AE261" s="84"/>
      <c r="AF261" s="84"/>
      <c r="AG261" s="84"/>
      <c r="AH261" s="84"/>
      <c r="AI261" s="84"/>
      <c r="AJ261" s="84"/>
      <c r="AK261" s="85"/>
      <c r="AL261" s="85"/>
      <c r="AM261" s="84"/>
      <c r="AN261" s="84"/>
      <c r="AO261" s="84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</row>
    <row r="262" spans="1:65" s="14" customFormat="1" ht="82.5" customHeight="1" hidden="1">
      <c r="A262" s="90" t="s">
        <v>432</v>
      </c>
      <c r="B262" s="70" t="s">
        <v>155</v>
      </c>
      <c r="C262" s="70" t="s">
        <v>131</v>
      </c>
      <c r="D262" s="123" t="s">
        <v>198</v>
      </c>
      <c r="E262" s="70" t="s">
        <v>142</v>
      </c>
      <c r="F262" s="62">
        <v>1903</v>
      </c>
      <c r="G262" s="62">
        <f>H262-F262</f>
        <v>-1903</v>
      </c>
      <c r="H262" s="62">
        <f>2945-2945</f>
        <v>0</v>
      </c>
      <c r="I262" s="62"/>
      <c r="J262" s="62">
        <f>3154-3154</f>
        <v>0</v>
      </c>
      <c r="K262" s="84"/>
      <c r="L262" s="84"/>
      <c r="M262" s="62"/>
      <c r="N262" s="63"/>
      <c r="O262" s="62"/>
      <c r="P262" s="62"/>
      <c r="Q262" s="62"/>
      <c r="R262" s="84"/>
      <c r="S262" s="84"/>
      <c r="T262" s="84"/>
      <c r="U262" s="84"/>
      <c r="V262" s="84"/>
      <c r="W262" s="84"/>
      <c r="X262" s="84"/>
      <c r="Y262" s="84"/>
      <c r="Z262" s="84"/>
      <c r="AA262" s="84"/>
      <c r="AB262" s="84"/>
      <c r="AC262" s="84"/>
      <c r="AD262" s="84"/>
      <c r="AE262" s="84"/>
      <c r="AF262" s="84"/>
      <c r="AG262" s="84"/>
      <c r="AH262" s="84"/>
      <c r="AI262" s="84"/>
      <c r="AJ262" s="84"/>
      <c r="AK262" s="85"/>
      <c r="AL262" s="85"/>
      <c r="AM262" s="84"/>
      <c r="AN262" s="84"/>
      <c r="AO262" s="84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</row>
    <row r="263" spans="1:65" s="14" customFormat="1" ht="66" customHeight="1" hidden="1">
      <c r="A263" s="90" t="s">
        <v>218</v>
      </c>
      <c r="B263" s="70" t="s">
        <v>155</v>
      </c>
      <c r="C263" s="70" t="s">
        <v>131</v>
      </c>
      <c r="D263" s="123" t="s">
        <v>199</v>
      </c>
      <c r="E263" s="70"/>
      <c r="F263" s="72">
        <f aca="true" t="shared" si="153" ref="F263:Q263">F264</f>
        <v>1652</v>
      </c>
      <c r="G263" s="72">
        <f t="shared" si="153"/>
        <v>-1652</v>
      </c>
      <c r="H263" s="72">
        <f t="shared" si="153"/>
        <v>0</v>
      </c>
      <c r="I263" s="72">
        <f t="shared" si="153"/>
        <v>0</v>
      </c>
      <c r="J263" s="72">
        <f t="shared" si="153"/>
        <v>0</v>
      </c>
      <c r="K263" s="72">
        <f t="shared" si="153"/>
        <v>0</v>
      </c>
      <c r="L263" s="72">
        <f t="shared" si="153"/>
        <v>0</v>
      </c>
      <c r="M263" s="72">
        <f t="shared" si="153"/>
        <v>0</v>
      </c>
      <c r="N263" s="72">
        <f t="shared" si="153"/>
        <v>0</v>
      </c>
      <c r="O263" s="72">
        <f t="shared" si="153"/>
        <v>0</v>
      </c>
      <c r="P263" s="72">
        <f t="shared" si="153"/>
        <v>0</v>
      </c>
      <c r="Q263" s="72">
        <f t="shared" si="153"/>
        <v>0</v>
      </c>
      <c r="R263" s="84"/>
      <c r="S263" s="84"/>
      <c r="T263" s="84"/>
      <c r="U263" s="84"/>
      <c r="V263" s="84"/>
      <c r="W263" s="84"/>
      <c r="X263" s="84"/>
      <c r="Y263" s="84"/>
      <c r="Z263" s="84"/>
      <c r="AA263" s="84"/>
      <c r="AB263" s="84"/>
      <c r="AC263" s="84"/>
      <c r="AD263" s="84"/>
      <c r="AE263" s="84"/>
      <c r="AF263" s="84"/>
      <c r="AG263" s="84"/>
      <c r="AH263" s="84"/>
      <c r="AI263" s="84"/>
      <c r="AJ263" s="84"/>
      <c r="AK263" s="85"/>
      <c r="AL263" s="85"/>
      <c r="AM263" s="84"/>
      <c r="AN263" s="84"/>
      <c r="AO263" s="84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</row>
    <row r="264" spans="1:65" s="14" customFormat="1" ht="82.5" customHeight="1" hidden="1">
      <c r="A264" s="90" t="s">
        <v>432</v>
      </c>
      <c r="B264" s="70" t="s">
        <v>155</v>
      </c>
      <c r="C264" s="70" t="s">
        <v>131</v>
      </c>
      <c r="D264" s="123" t="s">
        <v>199</v>
      </c>
      <c r="E264" s="70" t="s">
        <v>142</v>
      </c>
      <c r="F264" s="62">
        <v>1652</v>
      </c>
      <c r="G264" s="62">
        <f>H264-F264</f>
        <v>-1652</v>
      </c>
      <c r="H264" s="63">
        <f>699-699</f>
        <v>0</v>
      </c>
      <c r="I264" s="63"/>
      <c r="J264" s="63">
        <f>749-749</f>
        <v>0</v>
      </c>
      <c r="K264" s="84"/>
      <c r="L264" s="84"/>
      <c r="M264" s="62"/>
      <c r="N264" s="63"/>
      <c r="O264" s="62"/>
      <c r="P264" s="62"/>
      <c r="Q264" s="62"/>
      <c r="R264" s="84"/>
      <c r="S264" s="84"/>
      <c r="T264" s="84"/>
      <c r="U264" s="84"/>
      <c r="V264" s="84"/>
      <c r="W264" s="84"/>
      <c r="X264" s="84"/>
      <c r="Y264" s="84"/>
      <c r="Z264" s="84"/>
      <c r="AA264" s="84"/>
      <c r="AB264" s="84"/>
      <c r="AC264" s="84"/>
      <c r="AD264" s="84"/>
      <c r="AE264" s="84"/>
      <c r="AF264" s="84"/>
      <c r="AG264" s="84"/>
      <c r="AH264" s="84"/>
      <c r="AI264" s="84"/>
      <c r="AJ264" s="84"/>
      <c r="AK264" s="85"/>
      <c r="AL264" s="85"/>
      <c r="AM264" s="84"/>
      <c r="AN264" s="84"/>
      <c r="AO264" s="84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</row>
    <row r="265" spans="1:65" s="14" customFormat="1" ht="99" customHeight="1" hidden="1">
      <c r="A265" s="90" t="s">
        <v>430</v>
      </c>
      <c r="B265" s="70" t="s">
        <v>155</v>
      </c>
      <c r="C265" s="70" t="s">
        <v>131</v>
      </c>
      <c r="D265" s="123" t="s">
        <v>200</v>
      </c>
      <c r="E265" s="70"/>
      <c r="F265" s="72">
        <f aca="true" t="shared" si="154" ref="F265:Q265">F266</f>
        <v>9073</v>
      </c>
      <c r="G265" s="72">
        <f t="shared" si="154"/>
        <v>-9073</v>
      </c>
      <c r="H265" s="72">
        <f t="shared" si="154"/>
        <v>0</v>
      </c>
      <c r="I265" s="72">
        <f t="shared" si="154"/>
        <v>0</v>
      </c>
      <c r="J265" s="72">
        <f t="shared" si="154"/>
        <v>0</v>
      </c>
      <c r="K265" s="72">
        <f t="shared" si="154"/>
        <v>0</v>
      </c>
      <c r="L265" s="72">
        <f t="shared" si="154"/>
        <v>0</v>
      </c>
      <c r="M265" s="72">
        <f t="shared" si="154"/>
        <v>0</v>
      </c>
      <c r="N265" s="72">
        <f t="shared" si="154"/>
        <v>0</v>
      </c>
      <c r="O265" s="72">
        <f t="shared" si="154"/>
        <v>0</v>
      </c>
      <c r="P265" s="72">
        <f t="shared" si="154"/>
        <v>0</v>
      </c>
      <c r="Q265" s="72">
        <f t="shared" si="154"/>
        <v>0</v>
      </c>
      <c r="R265" s="84"/>
      <c r="S265" s="84"/>
      <c r="T265" s="84"/>
      <c r="U265" s="84"/>
      <c r="V265" s="84"/>
      <c r="W265" s="84"/>
      <c r="X265" s="84"/>
      <c r="Y265" s="84"/>
      <c r="Z265" s="84"/>
      <c r="AA265" s="84"/>
      <c r="AB265" s="84"/>
      <c r="AC265" s="84"/>
      <c r="AD265" s="84"/>
      <c r="AE265" s="84"/>
      <c r="AF265" s="84"/>
      <c r="AG265" s="84"/>
      <c r="AH265" s="84"/>
      <c r="AI265" s="84"/>
      <c r="AJ265" s="84"/>
      <c r="AK265" s="85"/>
      <c r="AL265" s="85"/>
      <c r="AM265" s="84"/>
      <c r="AN265" s="84"/>
      <c r="AO265" s="84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</row>
    <row r="266" spans="1:65" s="14" customFormat="1" ht="82.5" customHeight="1" hidden="1">
      <c r="A266" s="90" t="s">
        <v>432</v>
      </c>
      <c r="B266" s="70" t="s">
        <v>155</v>
      </c>
      <c r="C266" s="70" t="s">
        <v>131</v>
      </c>
      <c r="D266" s="123" t="s">
        <v>200</v>
      </c>
      <c r="E266" s="70" t="s">
        <v>142</v>
      </c>
      <c r="F266" s="62">
        <v>9073</v>
      </c>
      <c r="G266" s="62">
        <f>H266-F266</f>
        <v>-9073</v>
      </c>
      <c r="H266" s="62">
        <f>9572-9572</f>
        <v>0</v>
      </c>
      <c r="I266" s="62"/>
      <c r="J266" s="62">
        <f>10251-10251</f>
        <v>0</v>
      </c>
      <c r="K266" s="84"/>
      <c r="L266" s="84"/>
      <c r="M266" s="62"/>
      <c r="N266" s="63"/>
      <c r="O266" s="62"/>
      <c r="P266" s="62"/>
      <c r="Q266" s="62"/>
      <c r="R266" s="84"/>
      <c r="S266" s="84"/>
      <c r="T266" s="84"/>
      <c r="U266" s="84"/>
      <c r="V266" s="84"/>
      <c r="W266" s="84"/>
      <c r="X266" s="84"/>
      <c r="Y266" s="84"/>
      <c r="Z266" s="84"/>
      <c r="AA266" s="84"/>
      <c r="AB266" s="84"/>
      <c r="AC266" s="84"/>
      <c r="AD266" s="84"/>
      <c r="AE266" s="84"/>
      <c r="AF266" s="84"/>
      <c r="AG266" s="84"/>
      <c r="AH266" s="84"/>
      <c r="AI266" s="84"/>
      <c r="AJ266" s="84"/>
      <c r="AK266" s="85"/>
      <c r="AL266" s="85"/>
      <c r="AM266" s="84"/>
      <c r="AN266" s="84"/>
      <c r="AO266" s="84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</row>
    <row r="267" spans="1:65" s="14" customFormat="1" ht="49.5" customHeight="1" hidden="1">
      <c r="A267" s="90" t="s">
        <v>209</v>
      </c>
      <c r="B267" s="70" t="s">
        <v>155</v>
      </c>
      <c r="C267" s="70" t="s">
        <v>131</v>
      </c>
      <c r="D267" s="123" t="s">
        <v>201</v>
      </c>
      <c r="E267" s="70"/>
      <c r="F267" s="72">
        <f aca="true" t="shared" si="155" ref="F267:Q267">F268</f>
        <v>23259</v>
      </c>
      <c r="G267" s="72">
        <f t="shared" si="155"/>
        <v>-23259</v>
      </c>
      <c r="H267" s="72">
        <f t="shared" si="155"/>
        <v>0</v>
      </c>
      <c r="I267" s="72">
        <f t="shared" si="155"/>
        <v>0</v>
      </c>
      <c r="J267" s="72">
        <f t="shared" si="155"/>
        <v>0</v>
      </c>
      <c r="K267" s="72">
        <f t="shared" si="155"/>
        <v>0</v>
      </c>
      <c r="L267" s="72">
        <f t="shared" si="155"/>
        <v>0</v>
      </c>
      <c r="M267" s="72">
        <f t="shared" si="155"/>
        <v>0</v>
      </c>
      <c r="N267" s="72">
        <f t="shared" si="155"/>
        <v>0</v>
      </c>
      <c r="O267" s="72">
        <f t="shared" si="155"/>
        <v>0</v>
      </c>
      <c r="P267" s="72">
        <f t="shared" si="155"/>
        <v>0</v>
      </c>
      <c r="Q267" s="72">
        <f t="shared" si="155"/>
        <v>0</v>
      </c>
      <c r="R267" s="84"/>
      <c r="S267" s="84"/>
      <c r="T267" s="84"/>
      <c r="U267" s="84"/>
      <c r="V267" s="84"/>
      <c r="W267" s="84"/>
      <c r="X267" s="84"/>
      <c r="Y267" s="84"/>
      <c r="Z267" s="84"/>
      <c r="AA267" s="84"/>
      <c r="AB267" s="84"/>
      <c r="AC267" s="84"/>
      <c r="AD267" s="84"/>
      <c r="AE267" s="84"/>
      <c r="AF267" s="84"/>
      <c r="AG267" s="84"/>
      <c r="AH267" s="84"/>
      <c r="AI267" s="84"/>
      <c r="AJ267" s="84"/>
      <c r="AK267" s="85"/>
      <c r="AL267" s="85"/>
      <c r="AM267" s="84"/>
      <c r="AN267" s="84"/>
      <c r="AO267" s="84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</row>
    <row r="268" spans="1:65" s="14" customFormat="1" ht="82.5" customHeight="1" hidden="1">
      <c r="A268" s="90" t="s">
        <v>432</v>
      </c>
      <c r="B268" s="70" t="s">
        <v>155</v>
      </c>
      <c r="C268" s="70" t="s">
        <v>131</v>
      </c>
      <c r="D268" s="123" t="s">
        <v>201</v>
      </c>
      <c r="E268" s="70" t="s">
        <v>142</v>
      </c>
      <c r="F268" s="62">
        <v>23259</v>
      </c>
      <c r="G268" s="62">
        <f>H268-F268</f>
        <v>-23259</v>
      </c>
      <c r="H268" s="62"/>
      <c r="I268" s="62"/>
      <c r="J268" s="62"/>
      <c r="K268" s="84"/>
      <c r="L268" s="84"/>
      <c r="M268" s="62"/>
      <c r="N268" s="63"/>
      <c r="O268" s="62"/>
      <c r="P268" s="62"/>
      <c r="Q268" s="62"/>
      <c r="R268" s="84"/>
      <c r="S268" s="84"/>
      <c r="T268" s="84"/>
      <c r="U268" s="84"/>
      <c r="V268" s="84"/>
      <c r="W268" s="84"/>
      <c r="X268" s="84"/>
      <c r="Y268" s="84"/>
      <c r="Z268" s="84"/>
      <c r="AA268" s="84"/>
      <c r="AB268" s="84"/>
      <c r="AC268" s="84"/>
      <c r="AD268" s="84"/>
      <c r="AE268" s="84"/>
      <c r="AF268" s="84"/>
      <c r="AG268" s="84"/>
      <c r="AH268" s="84"/>
      <c r="AI268" s="84"/>
      <c r="AJ268" s="84"/>
      <c r="AK268" s="85"/>
      <c r="AL268" s="85"/>
      <c r="AM268" s="84"/>
      <c r="AN268" s="84"/>
      <c r="AO268" s="84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</row>
    <row r="269" spans="1:65" s="14" customFormat="1" ht="33" customHeight="1" hidden="1">
      <c r="A269" s="90" t="s">
        <v>211</v>
      </c>
      <c r="B269" s="70" t="s">
        <v>155</v>
      </c>
      <c r="C269" s="70" t="s">
        <v>131</v>
      </c>
      <c r="D269" s="123" t="s">
        <v>210</v>
      </c>
      <c r="E269" s="70"/>
      <c r="F269" s="72">
        <f aca="true" t="shared" si="156" ref="F269:Q269">F270</f>
        <v>8045</v>
      </c>
      <c r="G269" s="72">
        <f t="shared" si="156"/>
        <v>3908</v>
      </c>
      <c r="H269" s="72">
        <f t="shared" si="156"/>
        <v>11953</v>
      </c>
      <c r="I269" s="72">
        <f t="shared" si="156"/>
        <v>0</v>
      </c>
      <c r="J269" s="72">
        <f t="shared" si="156"/>
        <v>12801</v>
      </c>
      <c r="K269" s="72">
        <f t="shared" si="156"/>
        <v>0</v>
      </c>
      <c r="L269" s="72">
        <f t="shared" si="156"/>
        <v>0</v>
      </c>
      <c r="M269" s="72">
        <f t="shared" si="156"/>
        <v>12801</v>
      </c>
      <c r="N269" s="72">
        <f t="shared" si="156"/>
        <v>-12801</v>
      </c>
      <c r="O269" s="72">
        <f t="shared" si="156"/>
        <v>0</v>
      </c>
      <c r="P269" s="72">
        <f t="shared" si="156"/>
        <v>0</v>
      </c>
      <c r="Q269" s="72">
        <f t="shared" si="156"/>
        <v>0</v>
      </c>
      <c r="R269" s="84"/>
      <c r="S269" s="84"/>
      <c r="T269" s="84"/>
      <c r="U269" s="84"/>
      <c r="V269" s="84"/>
      <c r="W269" s="84"/>
      <c r="X269" s="84"/>
      <c r="Y269" s="84"/>
      <c r="Z269" s="84"/>
      <c r="AA269" s="84"/>
      <c r="AB269" s="84"/>
      <c r="AC269" s="84"/>
      <c r="AD269" s="84"/>
      <c r="AE269" s="84"/>
      <c r="AF269" s="84"/>
      <c r="AG269" s="84"/>
      <c r="AH269" s="84"/>
      <c r="AI269" s="84"/>
      <c r="AJ269" s="84"/>
      <c r="AK269" s="85"/>
      <c r="AL269" s="85"/>
      <c r="AM269" s="84"/>
      <c r="AN269" s="84"/>
      <c r="AO269" s="84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</row>
    <row r="270" spans="1:65" s="14" customFormat="1" ht="82.5" customHeight="1" hidden="1">
      <c r="A270" s="90" t="s">
        <v>249</v>
      </c>
      <c r="B270" s="70" t="s">
        <v>155</v>
      </c>
      <c r="C270" s="70" t="s">
        <v>131</v>
      </c>
      <c r="D270" s="123" t="s">
        <v>210</v>
      </c>
      <c r="E270" s="70" t="s">
        <v>142</v>
      </c>
      <c r="F270" s="62">
        <v>8045</v>
      </c>
      <c r="G270" s="62">
        <f>H270-F270</f>
        <v>3908</v>
      </c>
      <c r="H270" s="62">
        <v>11953</v>
      </c>
      <c r="I270" s="62"/>
      <c r="J270" s="62">
        <v>12801</v>
      </c>
      <c r="K270" s="84"/>
      <c r="L270" s="84"/>
      <c r="M270" s="62">
        <v>12801</v>
      </c>
      <c r="N270" s="62">
        <f>O270-M270</f>
        <v>-12801</v>
      </c>
      <c r="O270" s="62"/>
      <c r="P270" s="62"/>
      <c r="Q270" s="62"/>
      <c r="R270" s="84"/>
      <c r="S270" s="84"/>
      <c r="T270" s="84"/>
      <c r="U270" s="84"/>
      <c r="V270" s="84"/>
      <c r="W270" s="84"/>
      <c r="X270" s="84"/>
      <c r="Y270" s="84"/>
      <c r="Z270" s="84"/>
      <c r="AA270" s="84"/>
      <c r="AB270" s="84"/>
      <c r="AC270" s="84"/>
      <c r="AD270" s="84"/>
      <c r="AE270" s="84"/>
      <c r="AF270" s="84"/>
      <c r="AG270" s="84"/>
      <c r="AH270" s="84"/>
      <c r="AI270" s="84"/>
      <c r="AJ270" s="84"/>
      <c r="AK270" s="85"/>
      <c r="AL270" s="85"/>
      <c r="AM270" s="84"/>
      <c r="AN270" s="84"/>
      <c r="AO270" s="84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</row>
    <row r="271" spans="1:65" s="14" customFormat="1" ht="106.5" customHeight="1" hidden="1">
      <c r="A271" s="117" t="s">
        <v>314</v>
      </c>
      <c r="B271" s="70" t="s">
        <v>155</v>
      </c>
      <c r="C271" s="70" t="s">
        <v>131</v>
      </c>
      <c r="D271" s="123" t="s">
        <v>198</v>
      </c>
      <c r="E271" s="70"/>
      <c r="F271" s="62"/>
      <c r="G271" s="62"/>
      <c r="H271" s="62"/>
      <c r="I271" s="62"/>
      <c r="J271" s="62"/>
      <c r="K271" s="84"/>
      <c r="L271" s="84"/>
      <c r="M271" s="62"/>
      <c r="N271" s="62"/>
      <c r="O271" s="62"/>
      <c r="P271" s="62"/>
      <c r="Q271" s="62"/>
      <c r="R271" s="84"/>
      <c r="S271" s="84"/>
      <c r="T271" s="84"/>
      <c r="U271" s="84"/>
      <c r="V271" s="84"/>
      <c r="W271" s="84"/>
      <c r="X271" s="84"/>
      <c r="Y271" s="84"/>
      <c r="Z271" s="84"/>
      <c r="AA271" s="84"/>
      <c r="AB271" s="84"/>
      <c r="AC271" s="84"/>
      <c r="AD271" s="84"/>
      <c r="AE271" s="84"/>
      <c r="AF271" s="84"/>
      <c r="AG271" s="84"/>
      <c r="AH271" s="84"/>
      <c r="AI271" s="84"/>
      <c r="AJ271" s="84"/>
      <c r="AK271" s="85"/>
      <c r="AL271" s="85"/>
      <c r="AM271" s="62">
        <f>AM272</f>
        <v>0</v>
      </c>
      <c r="AN271" s="62">
        <f>AN272</f>
        <v>0</v>
      </c>
      <c r="AO271" s="84">
        <f>AO272</f>
        <v>0</v>
      </c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</row>
    <row r="272" spans="1:65" s="14" customFormat="1" ht="93.75" customHeight="1" hidden="1">
      <c r="A272" s="69" t="s">
        <v>293</v>
      </c>
      <c r="B272" s="70" t="s">
        <v>155</v>
      </c>
      <c r="C272" s="70" t="s">
        <v>131</v>
      </c>
      <c r="D272" s="123" t="s">
        <v>198</v>
      </c>
      <c r="E272" s="70" t="s">
        <v>235</v>
      </c>
      <c r="F272" s="62"/>
      <c r="G272" s="62"/>
      <c r="H272" s="62"/>
      <c r="I272" s="62"/>
      <c r="J272" s="62"/>
      <c r="K272" s="84"/>
      <c r="L272" s="84"/>
      <c r="M272" s="62"/>
      <c r="N272" s="62"/>
      <c r="O272" s="62"/>
      <c r="P272" s="62"/>
      <c r="Q272" s="62"/>
      <c r="R272" s="84"/>
      <c r="S272" s="84"/>
      <c r="T272" s="84"/>
      <c r="U272" s="84"/>
      <c r="V272" s="84"/>
      <c r="W272" s="84"/>
      <c r="X272" s="84"/>
      <c r="Y272" s="84"/>
      <c r="Z272" s="84"/>
      <c r="AA272" s="84"/>
      <c r="AB272" s="84"/>
      <c r="AC272" s="84"/>
      <c r="AD272" s="84"/>
      <c r="AE272" s="84"/>
      <c r="AF272" s="84"/>
      <c r="AG272" s="84"/>
      <c r="AH272" s="84"/>
      <c r="AI272" s="84"/>
      <c r="AJ272" s="84"/>
      <c r="AK272" s="85"/>
      <c r="AL272" s="85"/>
      <c r="AM272" s="62">
        <f>AN272-AK272</f>
        <v>0</v>
      </c>
      <c r="AN272" s="62"/>
      <c r="AO272" s="84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</row>
    <row r="273" spans="1:65" s="14" customFormat="1" ht="102.75" customHeight="1">
      <c r="A273" s="90" t="s">
        <v>348</v>
      </c>
      <c r="B273" s="70" t="s">
        <v>155</v>
      </c>
      <c r="C273" s="70" t="s">
        <v>131</v>
      </c>
      <c r="D273" s="123" t="s">
        <v>199</v>
      </c>
      <c r="E273" s="70"/>
      <c r="F273" s="62"/>
      <c r="G273" s="62"/>
      <c r="H273" s="62"/>
      <c r="I273" s="62"/>
      <c r="J273" s="62"/>
      <c r="K273" s="84"/>
      <c r="L273" s="84"/>
      <c r="M273" s="62"/>
      <c r="N273" s="62"/>
      <c r="O273" s="62"/>
      <c r="P273" s="62"/>
      <c r="Q273" s="62"/>
      <c r="R273" s="84"/>
      <c r="S273" s="84"/>
      <c r="T273" s="84"/>
      <c r="U273" s="84"/>
      <c r="V273" s="84"/>
      <c r="W273" s="84"/>
      <c r="X273" s="84"/>
      <c r="Y273" s="84"/>
      <c r="Z273" s="84"/>
      <c r="AA273" s="84"/>
      <c r="AB273" s="84"/>
      <c r="AC273" s="84"/>
      <c r="AD273" s="84"/>
      <c r="AE273" s="84"/>
      <c r="AF273" s="84"/>
      <c r="AG273" s="84"/>
      <c r="AH273" s="84"/>
      <c r="AI273" s="84"/>
      <c r="AJ273" s="84"/>
      <c r="AK273" s="85"/>
      <c r="AL273" s="85"/>
      <c r="AM273" s="62">
        <f>AM274</f>
        <v>49762</v>
      </c>
      <c r="AN273" s="62">
        <f>AN274</f>
        <v>49762</v>
      </c>
      <c r="AO273" s="62">
        <f>AO274</f>
        <v>0</v>
      </c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</row>
    <row r="274" spans="1:65" s="14" customFormat="1" ht="90.75" customHeight="1">
      <c r="A274" s="69" t="s">
        <v>293</v>
      </c>
      <c r="B274" s="70" t="s">
        <v>155</v>
      </c>
      <c r="C274" s="70" t="s">
        <v>131</v>
      </c>
      <c r="D274" s="123" t="s">
        <v>199</v>
      </c>
      <c r="E274" s="70" t="s">
        <v>235</v>
      </c>
      <c r="F274" s="62"/>
      <c r="G274" s="62"/>
      <c r="H274" s="62"/>
      <c r="I274" s="62"/>
      <c r="J274" s="62"/>
      <c r="K274" s="84"/>
      <c r="L274" s="84"/>
      <c r="M274" s="62"/>
      <c r="N274" s="62"/>
      <c r="O274" s="62"/>
      <c r="P274" s="62"/>
      <c r="Q274" s="62"/>
      <c r="R274" s="84"/>
      <c r="S274" s="84"/>
      <c r="T274" s="84"/>
      <c r="U274" s="84"/>
      <c r="V274" s="84"/>
      <c r="W274" s="84"/>
      <c r="X274" s="84"/>
      <c r="Y274" s="84"/>
      <c r="Z274" s="84"/>
      <c r="AA274" s="84"/>
      <c r="AB274" s="84"/>
      <c r="AC274" s="84"/>
      <c r="AD274" s="84"/>
      <c r="AE274" s="84"/>
      <c r="AF274" s="84"/>
      <c r="AG274" s="84"/>
      <c r="AH274" s="84"/>
      <c r="AI274" s="84"/>
      <c r="AJ274" s="84"/>
      <c r="AK274" s="85"/>
      <c r="AL274" s="85"/>
      <c r="AM274" s="62">
        <f>AN274-AK274</f>
        <v>49762</v>
      </c>
      <c r="AN274" s="62">
        <f>33222+16540</f>
        <v>49762</v>
      </c>
      <c r="AO274" s="84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</row>
    <row r="275" spans="1:65" s="14" customFormat="1" ht="75.75" customHeight="1">
      <c r="A275" s="90" t="s">
        <v>268</v>
      </c>
      <c r="B275" s="70" t="s">
        <v>155</v>
      </c>
      <c r="C275" s="70" t="s">
        <v>131</v>
      </c>
      <c r="D275" s="123" t="s">
        <v>210</v>
      </c>
      <c r="E275" s="70"/>
      <c r="F275" s="62"/>
      <c r="G275" s="62"/>
      <c r="H275" s="62"/>
      <c r="I275" s="62"/>
      <c r="J275" s="62"/>
      <c r="K275" s="84"/>
      <c r="L275" s="84"/>
      <c r="M275" s="62"/>
      <c r="N275" s="62">
        <f aca="true" t="shared" si="157" ref="N275:AO275">N276</f>
        <v>11394</v>
      </c>
      <c r="O275" s="62">
        <f t="shared" si="157"/>
        <v>11394</v>
      </c>
      <c r="P275" s="62">
        <f t="shared" si="157"/>
        <v>0</v>
      </c>
      <c r="Q275" s="62">
        <f t="shared" si="157"/>
        <v>11394</v>
      </c>
      <c r="R275" s="62">
        <f t="shared" si="157"/>
        <v>0</v>
      </c>
      <c r="S275" s="62">
        <f t="shared" si="157"/>
        <v>0</v>
      </c>
      <c r="T275" s="62">
        <f t="shared" si="157"/>
        <v>11394</v>
      </c>
      <c r="U275" s="62">
        <f t="shared" si="157"/>
        <v>11394</v>
      </c>
      <c r="V275" s="62">
        <f t="shared" si="157"/>
        <v>0</v>
      </c>
      <c r="W275" s="62">
        <f t="shared" si="157"/>
        <v>0</v>
      </c>
      <c r="X275" s="62">
        <f t="shared" si="157"/>
        <v>11394</v>
      </c>
      <c r="Y275" s="62">
        <f t="shared" si="157"/>
        <v>11394</v>
      </c>
      <c r="Z275" s="62">
        <f t="shared" si="157"/>
        <v>0</v>
      </c>
      <c r="AA275" s="62">
        <f t="shared" si="157"/>
        <v>11394</v>
      </c>
      <c r="AB275" s="62">
        <f t="shared" si="157"/>
        <v>11394</v>
      </c>
      <c r="AC275" s="62">
        <f t="shared" si="157"/>
        <v>0</v>
      </c>
      <c r="AD275" s="62">
        <f t="shared" si="157"/>
        <v>0</v>
      </c>
      <c r="AE275" s="62"/>
      <c r="AF275" s="62">
        <f t="shared" si="157"/>
        <v>11394</v>
      </c>
      <c r="AG275" s="62">
        <f t="shared" si="157"/>
        <v>0</v>
      </c>
      <c r="AH275" s="62">
        <f t="shared" si="157"/>
        <v>11394</v>
      </c>
      <c r="AI275" s="62">
        <f t="shared" si="157"/>
        <v>0</v>
      </c>
      <c r="AJ275" s="62">
        <f t="shared" si="157"/>
        <v>0</v>
      </c>
      <c r="AK275" s="62">
        <f t="shared" si="157"/>
        <v>11394</v>
      </c>
      <c r="AL275" s="62">
        <f t="shared" si="157"/>
        <v>0</v>
      </c>
      <c r="AM275" s="62">
        <f t="shared" si="157"/>
        <v>-223</v>
      </c>
      <c r="AN275" s="62">
        <f t="shared" si="157"/>
        <v>11171</v>
      </c>
      <c r="AO275" s="62">
        <f t="shared" si="157"/>
        <v>0</v>
      </c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</row>
    <row r="276" spans="1:65" s="14" customFormat="1" ht="87.75" customHeight="1">
      <c r="A276" s="90" t="s">
        <v>249</v>
      </c>
      <c r="B276" s="70" t="s">
        <v>155</v>
      </c>
      <c r="C276" s="70" t="s">
        <v>131</v>
      </c>
      <c r="D276" s="123" t="s">
        <v>210</v>
      </c>
      <c r="E276" s="70" t="s">
        <v>142</v>
      </c>
      <c r="F276" s="62"/>
      <c r="G276" s="62"/>
      <c r="H276" s="62"/>
      <c r="I276" s="62"/>
      <c r="J276" s="62"/>
      <c r="K276" s="84"/>
      <c r="L276" s="84"/>
      <c r="M276" s="62"/>
      <c r="N276" s="62">
        <f>O276-M276</f>
        <v>11394</v>
      </c>
      <c r="O276" s="62">
        <v>11394</v>
      </c>
      <c r="P276" s="62"/>
      <c r="Q276" s="62">
        <v>11394</v>
      </c>
      <c r="R276" s="84"/>
      <c r="S276" s="84"/>
      <c r="T276" s="62">
        <f>O276+R276</f>
        <v>11394</v>
      </c>
      <c r="U276" s="62">
        <f>Q276+S276</f>
        <v>11394</v>
      </c>
      <c r="V276" s="84"/>
      <c r="W276" s="84"/>
      <c r="X276" s="62">
        <f>T276+V276</f>
        <v>11394</v>
      </c>
      <c r="Y276" s="62">
        <f>U276+W276</f>
        <v>11394</v>
      </c>
      <c r="Z276" s="84"/>
      <c r="AA276" s="62">
        <f>X276+Z276</f>
        <v>11394</v>
      </c>
      <c r="AB276" s="62">
        <f>Y276</f>
        <v>11394</v>
      </c>
      <c r="AC276" s="84"/>
      <c r="AD276" s="84"/>
      <c r="AE276" s="84"/>
      <c r="AF276" s="62">
        <f>AA276+AC276</f>
        <v>11394</v>
      </c>
      <c r="AG276" s="84"/>
      <c r="AH276" s="62">
        <f>AB276</f>
        <v>11394</v>
      </c>
      <c r="AI276" s="84"/>
      <c r="AJ276" s="84"/>
      <c r="AK276" s="62">
        <f>AF276+AI276</f>
        <v>11394</v>
      </c>
      <c r="AL276" s="62">
        <f>AG276</f>
        <v>0</v>
      </c>
      <c r="AM276" s="62">
        <f>AN276-AK276</f>
        <v>-223</v>
      </c>
      <c r="AN276" s="62">
        <v>11171</v>
      </c>
      <c r="AO276" s="84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</row>
    <row r="277" spans="1:65" s="14" customFormat="1" ht="25.5" customHeight="1" hidden="1">
      <c r="A277" s="90" t="s">
        <v>233</v>
      </c>
      <c r="B277" s="70" t="s">
        <v>155</v>
      </c>
      <c r="C277" s="70" t="s">
        <v>131</v>
      </c>
      <c r="D277" s="123" t="s">
        <v>234</v>
      </c>
      <c r="E277" s="70"/>
      <c r="F277" s="72">
        <f aca="true" t="shared" si="158" ref="F277:Q277">F278</f>
        <v>0</v>
      </c>
      <c r="G277" s="72">
        <f t="shared" si="158"/>
        <v>43245</v>
      </c>
      <c r="H277" s="72">
        <f t="shared" si="158"/>
        <v>43245</v>
      </c>
      <c r="I277" s="72">
        <f t="shared" si="158"/>
        <v>0</v>
      </c>
      <c r="J277" s="72">
        <f t="shared" si="158"/>
        <v>46297</v>
      </c>
      <c r="K277" s="72">
        <f t="shared" si="158"/>
        <v>0</v>
      </c>
      <c r="L277" s="72">
        <f t="shared" si="158"/>
        <v>0</v>
      </c>
      <c r="M277" s="72">
        <f t="shared" si="158"/>
        <v>46297</v>
      </c>
      <c r="N277" s="72">
        <f t="shared" si="158"/>
        <v>-46297</v>
      </c>
      <c r="O277" s="72">
        <f t="shared" si="158"/>
        <v>0</v>
      </c>
      <c r="P277" s="72">
        <f t="shared" si="158"/>
        <v>0</v>
      </c>
      <c r="Q277" s="72">
        <f t="shared" si="158"/>
        <v>0</v>
      </c>
      <c r="R277" s="84"/>
      <c r="S277" s="84"/>
      <c r="T277" s="84"/>
      <c r="U277" s="84"/>
      <c r="V277" s="84"/>
      <c r="W277" s="84"/>
      <c r="X277" s="84"/>
      <c r="Y277" s="84"/>
      <c r="Z277" s="84"/>
      <c r="AA277" s="84"/>
      <c r="AB277" s="84"/>
      <c r="AC277" s="84"/>
      <c r="AD277" s="84"/>
      <c r="AE277" s="84"/>
      <c r="AF277" s="84"/>
      <c r="AG277" s="84"/>
      <c r="AH277" s="84"/>
      <c r="AI277" s="84"/>
      <c r="AJ277" s="84"/>
      <c r="AK277" s="85"/>
      <c r="AL277" s="85"/>
      <c r="AM277" s="84"/>
      <c r="AN277" s="84"/>
      <c r="AO277" s="84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</row>
    <row r="278" spans="1:65" s="14" customFormat="1" ht="82.5" hidden="1">
      <c r="A278" s="90" t="s">
        <v>249</v>
      </c>
      <c r="B278" s="70" t="s">
        <v>155</v>
      </c>
      <c r="C278" s="70" t="s">
        <v>131</v>
      </c>
      <c r="D278" s="123" t="s">
        <v>234</v>
      </c>
      <c r="E278" s="70" t="s">
        <v>142</v>
      </c>
      <c r="F278" s="62"/>
      <c r="G278" s="62">
        <f>H278-F278</f>
        <v>43245</v>
      </c>
      <c r="H278" s="62">
        <v>43245</v>
      </c>
      <c r="I278" s="62"/>
      <c r="J278" s="62">
        <v>46297</v>
      </c>
      <c r="K278" s="84"/>
      <c r="L278" s="84"/>
      <c r="M278" s="62">
        <v>46297</v>
      </c>
      <c r="N278" s="62">
        <f>O278-M278</f>
        <v>-46297</v>
      </c>
      <c r="O278" s="62"/>
      <c r="P278" s="62"/>
      <c r="Q278" s="62"/>
      <c r="R278" s="84"/>
      <c r="S278" s="84"/>
      <c r="T278" s="84"/>
      <c r="U278" s="84"/>
      <c r="V278" s="84"/>
      <c r="W278" s="84"/>
      <c r="X278" s="84"/>
      <c r="Y278" s="84"/>
      <c r="Z278" s="84"/>
      <c r="AA278" s="84"/>
      <c r="AB278" s="84"/>
      <c r="AC278" s="84"/>
      <c r="AD278" s="84"/>
      <c r="AE278" s="84"/>
      <c r="AF278" s="84"/>
      <c r="AG278" s="84"/>
      <c r="AH278" s="84"/>
      <c r="AI278" s="84"/>
      <c r="AJ278" s="84"/>
      <c r="AK278" s="85"/>
      <c r="AL278" s="85"/>
      <c r="AM278" s="84"/>
      <c r="AN278" s="84"/>
      <c r="AO278" s="84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</row>
    <row r="279" spans="1:65" s="14" customFormat="1" ht="30.75" customHeight="1">
      <c r="A279" s="69" t="s">
        <v>120</v>
      </c>
      <c r="B279" s="70" t="s">
        <v>155</v>
      </c>
      <c r="C279" s="70" t="s">
        <v>131</v>
      </c>
      <c r="D279" s="71" t="s">
        <v>121</v>
      </c>
      <c r="E279" s="70"/>
      <c r="F279" s="87">
        <f aca="true" t="shared" si="159" ref="F279:Q279">F281</f>
        <v>0</v>
      </c>
      <c r="G279" s="62">
        <f t="shared" si="159"/>
        <v>4556</v>
      </c>
      <c r="H279" s="62">
        <f t="shared" si="159"/>
        <v>4556</v>
      </c>
      <c r="I279" s="87">
        <f t="shared" si="159"/>
        <v>0</v>
      </c>
      <c r="J279" s="62">
        <f t="shared" si="159"/>
        <v>4887</v>
      </c>
      <c r="K279" s="62">
        <f t="shared" si="159"/>
        <v>0</v>
      </c>
      <c r="L279" s="62">
        <f t="shared" si="159"/>
        <v>0</v>
      </c>
      <c r="M279" s="62">
        <f t="shared" si="159"/>
        <v>4887</v>
      </c>
      <c r="N279" s="62">
        <f t="shared" si="159"/>
        <v>-4887</v>
      </c>
      <c r="O279" s="62">
        <f t="shared" si="159"/>
        <v>0</v>
      </c>
      <c r="P279" s="62">
        <f t="shared" si="159"/>
        <v>0</v>
      </c>
      <c r="Q279" s="62">
        <f t="shared" si="159"/>
        <v>0</v>
      </c>
      <c r="R279" s="84"/>
      <c r="S279" s="84"/>
      <c r="T279" s="84"/>
      <c r="U279" s="84"/>
      <c r="V279" s="84"/>
      <c r="W279" s="84"/>
      <c r="X279" s="84"/>
      <c r="Y279" s="84"/>
      <c r="Z279" s="84"/>
      <c r="AA279" s="84"/>
      <c r="AB279" s="84"/>
      <c r="AC279" s="84"/>
      <c r="AD279" s="84"/>
      <c r="AE279" s="84"/>
      <c r="AF279" s="84"/>
      <c r="AG279" s="84"/>
      <c r="AH279" s="84"/>
      <c r="AI279" s="84"/>
      <c r="AJ279" s="84"/>
      <c r="AK279" s="85"/>
      <c r="AL279" s="85"/>
      <c r="AM279" s="62">
        <f>AM280+AM282</f>
        <v>33364</v>
      </c>
      <c r="AN279" s="62">
        <f>AN280+AN282</f>
        <v>33364</v>
      </c>
      <c r="AO279" s="87">
        <f>AO280+AO282</f>
        <v>0</v>
      </c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</row>
    <row r="280" spans="1:65" s="14" customFormat="1" ht="78" customHeight="1">
      <c r="A280" s="69" t="s">
        <v>354</v>
      </c>
      <c r="B280" s="70" t="s">
        <v>155</v>
      </c>
      <c r="C280" s="70" t="s">
        <v>131</v>
      </c>
      <c r="D280" s="71" t="s">
        <v>355</v>
      </c>
      <c r="E280" s="70"/>
      <c r="F280" s="87"/>
      <c r="G280" s="62"/>
      <c r="H280" s="62"/>
      <c r="I280" s="87"/>
      <c r="J280" s="62"/>
      <c r="K280" s="62"/>
      <c r="L280" s="62"/>
      <c r="M280" s="62"/>
      <c r="N280" s="62"/>
      <c r="O280" s="62"/>
      <c r="P280" s="62"/>
      <c r="Q280" s="62"/>
      <c r="R280" s="84"/>
      <c r="S280" s="84"/>
      <c r="T280" s="84"/>
      <c r="U280" s="84"/>
      <c r="V280" s="84"/>
      <c r="W280" s="84"/>
      <c r="X280" s="84"/>
      <c r="Y280" s="84"/>
      <c r="Z280" s="84"/>
      <c r="AA280" s="84"/>
      <c r="AB280" s="84"/>
      <c r="AC280" s="84"/>
      <c r="AD280" s="84"/>
      <c r="AE280" s="84"/>
      <c r="AF280" s="84"/>
      <c r="AG280" s="84"/>
      <c r="AH280" s="84"/>
      <c r="AI280" s="84"/>
      <c r="AJ280" s="84"/>
      <c r="AK280" s="85"/>
      <c r="AL280" s="85"/>
      <c r="AM280" s="62">
        <f>AM281</f>
        <v>16864</v>
      </c>
      <c r="AN280" s="62">
        <f>AN281</f>
        <v>16864</v>
      </c>
      <c r="AO280" s="87">
        <f>AO281</f>
        <v>0</v>
      </c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</row>
    <row r="281" spans="1:65" s="14" customFormat="1" ht="88.5" customHeight="1">
      <c r="A281" s="69" t="s">
        <v>248</v>
      </c>
      <c r="B281" s="70" t="s">
        <v>155</v>
      </c>
      <c r="C281" s="70" t="s">
        <v>131</v>
      </c>
      <c r="D281" s="71" t="s">
        <v>355</v>
      </c>
      <c r="E281" s="70" t="s">
        <v>150</v>
      </c>
      <c r="F281" s="87"/>
      <c r="G281" s="62">
        <f>H281-F281</f>
        <v>4556</v>
      </c>
      <c r="H281" s="62">
        <v>4556</v>
      </c>
      <c r="I281" s="84"/>
      <c r="J281" s="62">
        <v>4887</v>
      </c>
      <c r="K281" s="84"/>
      <c r="L281" s="84"/>
      <c r="M281" s="62">
        <v>4887</v>
      </c>
      <c r="N281" s="62">
        <f>O281-M281</f>
        <v>-4887</v>
      </c>
      <c r="O281" s="62"/>
      <c r="P281" s="62"/>
      <c r="Q281" s="62"/>
      <c r="R281" s="84"/>
      <c r="S281" s="84"/>
      <c r="T281" s="84"/>
      <c r="U281" s="84"/>
      <c r="V281" s="84"/>
      <c r="W281" s="84"/>
      <c r="X281" s="84"/>
      <c r="Y281" s="84"/>
      <c r="Z281" s="84"/>
      <c r="AA281" s="84"/>
      <c r="AB281" s="84"/>
      <c r="AC281" s="84"/>
      <c r="AD281" s="84"/>
      <c r="AE281" s="84"/>
      <c r="AF281" s="84"/>
      <c r="AG281" s="84"/>
      <c r="AH281" s="84"/>
      <c r="AI281" s="84"/>
      <c r="AJ281" s="84"/>
      <c r="AK281" s="85"/>
      <c r="AL281" s="85"/>
      <c r="AM281" s="62">
        <f>AN281-AK281</f>
        <v>16864</v>
      </c>
      <c r="AN281" s="62">
        <v>16864</v>
      </c>
      <c r="AO281" s="84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</row>
    <row r="282" spans="1:65" s="14" customFormat="1" ht="60.75" customHeight="1">
      <c r="A282" s="69" t="s">
        <v>358</v>
      </c>
      <c r="B282" s="70" t="s">
        <v>155</v>
      </c>
      <c r="C282" s="70" t="s">
        <v>131</v>
      </c>
      <c r="D282" s="71" t="s">
        <v>359</v>
      </c>
      <c r="E282" s="70"/>
      <c r="F282" s="87"/>
      <c r="G282" s="62"/>
      <c r="H282" s="62"/>
      <c r="I282" s="84"/>
      <c r="J282" s="62"/>
      <c r="K282" s="84"/>
      <c r="L282" s="84"/>
      <c r="M282" s="62"/>
      <c r="N282" s="62"/>
      <c r="O282" s="62"/>
      <c r="P282" s="62"/>
      <c r="Q282" s="62"/>
      <c r="R282" s="84"/>
      <c r="S282" s="84"/>
      <c r="T282" s="84"/>
      <c r="U282" s="84"/>
      <c r="V282" s="84"/>
      <c r="W282" s="84"/>
      <c r="X282" s="84"/>
      <c r="Y282" s="84"/>
      <c r="Z282" s="84"/>
      <c r="AA282" s="84"/>
      <c r="AB282" s="84"/>
      <c r="AC282" s="84"/>
      <c r="AD282" s="84"/>
      <c r="AE282" s="84"/>
      <c r="AF282" s="84"/>
      <c r="AG282" s="84"/>
      <c r="AH282" s="84"/>
      <c r="AI282" s="84"/>
      <c r="AJ282" s="84"/>
      <c r="AK282" s="85"/>
      <c r="AL282" s="85"/>
      <c r="AM282" s="62">
        <f>AM283</f>
        <v>16500</v>
      </c>
      <c r="AN282" s="62">
        <f>AN283</f>
        <v>16500</v>
      </c>
      <c r="AO282" s="87">
        <f>AO283</f>
        <v>0</v>
      </c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</row>
    <row r="283" spans="1:65" s="14" customFormat="1" ht="87.75" customHeight="1">
      <c r="A283" s="69" t="s">
        <v>248</v>
      </c>
      <c r="B283" s="70" t="s">
        <v>155</v>
      </c>
      <c r="C283" s="70" t="s">
        <v>131</v>
      </c>
      <c r="D283" s="71" t="s">
        <v>359</v>
      </c>
      <c r="E283" s="70" t="s">
        <v>150</v>
      </c>
      <c r="F283" s="87"/>
      <c r="G283" s="62"/>
      <c r="H283" s="62"/>
      <c r="I283" s="84"/>
      <c r="J283" s="62"/>
      <c r="K283" s="84"/>
      <c r="L283" s="84"/>
      <c r="M283" s="62"/>
      <c r="N283" s="62"/>
      <c r="O283" s="62"/>
      <c r="P283" s="62"/>
      <c r="Q283" s="62"/>
      <c r="R283" s="84"/>
      <c r="S283" s="84"/>
      <c r="T283" s="84"/>
      <c r="U283" s="84"/>
      <c r="V283" s="84"/>
      <c r="W283" s="84"/>
      <c r="X283" s="84"/>
      <c r="Y283" s="84"/>
      <c r="Z283" s="84"/>
      <c r="AA283" s="84"/>
      <c r="AB283" s="84"/>
      <c r="AC283" s="84"/>
      <c r="AD283" s="84"/>
      <c r="AE283" s="84"/>
      <c r="AF283" s="84"/>
      <c r="AG283" s="84"/>
      <c r="AH283" s="84"/>
      <c r="AI283" s="84"/>
      <c r="AJ283" s="84"/>
      <c r="AK283" s="85"/>
      <c r="AL283" s="85"/>
      <c r="AM283" s="62">
        <f>AN283-AK283</f>
        <v>16500</v>
      </c>
      <c r="AN283" s="62">
        <v>16500</v>
      </c>
      <c r="AO283" s="84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</row>
    <row r="284" spans="1:65" s="14" customFormat="1" ht="21" customHeight="1">
      <c r="A284" s="69"/>
      <c r="B284" s="70"/>
      <c r="C284" s="70"/>
      <c r="D284" s="71"/>
      <c r="E284" s="70"/>
      <c r="F284" s="87"/>
      <c r="G284" s="62"/>
      <c r="H284" s="62"/>
      <c r="I284" s="84"/>
      <c r="J284" s="62"/>
      <c r="K284" s="84"/>
      <c r="L284" s="84"/>
      <c r="M284" s="62"/>
      <c r="N284" s="62"/>
      <c r="O284" s="62"/>
      <c r="P284" s="62"/>
      <c r="Q284" s="62"/>
      <c r="R284" s="84"/>
      <c r="S284" s="84"/>
      <c r="T284" s="84"/>
      <c r="U284" s="84"/>
      <c r="V284" s="84"/>
      <c r="W284" s="84"/>
      <c r="X284" s="84"/>
      <c r="Y284" s="84"/>
      <c r="Z284" s="84"/>
      <c r="AA284" s="84"/>
      <c r="AB284" s="84"/>
      <c r="AC284" s="84"/>
      <c r="AD284" s="84"/>
      <c r="AE284" s="84"/>
      <c r="AF284" s="84"/>
      <c r="AG284" s="84"/>
      <c r="AH284" s="84"/>
      <c r="AI284" s="84"/>
      <c r="AJ284" s="84"/>
      <c r="AK284" s="85"/>
      <c r="AL284" s="85"/>
      <c r="AM284" s="84"/>
      <c r="AN284" s="84"/>
      <c r="AO284" s="84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</row>
    <row r="285" spans="1:65" s="16" customFormat="1" ht="41.25" customHeight="1">
      <c r="A285" s="116" t="s">
        <v>54</v>
      </c>
      <c r="B285" s="57" t="s">
        <v>155</v>
      </c>
      <c r="C285" s="57" t="s">
        <v>155</v>
      </c>
      <c r="D285" s="67"/>
      <c r="E285" s="57"/>
      <c r="F285" s="68">
        <f aca="true" t="shared" si="160" ref="F285:V286">F286</f>
        <v>4617</v>
      </c>
      <c r="G285" s="68">
        <f t="shared" si="160"/>
        <v>23549</v>
      </c>
      <c r="H285" s="68">
        <f t="shared" si="160"/>
        <v>28166</v>
      </c>
      <c r="I285" s="68">
        <f t="shared" si="160"/>
        <v>0</v>
      </c>
      <c r="J285" s="68">
        <f t="shared" si="160"/>
        <v>30734</v>
      </c>
      <c r="K285" s="68">
        <f t="shared" si="160"/>
        <v>0</v>
      </c>
      <c r="L285" s="68">
        <f t="shared" si="160"/>
        <v>0</v>
      </c>
      <c r="M285" s="68">
        <f t="shared" si="160"/>
        <v>30734</v>
      </c>
      <c r="N285" s="68">
        <f t="shared" si="160"/>
        <v>-13176</v>
      </c>
      <c r="O285" s="68">
        <f t="shared" si="160"/>
        <v>17558</v>
      </c>
      <c r="P285" s="68">
        <f t="shared" si="160"/>
        <v>0</v>
      </c>
      <c r="Q285" s="68">
        <f t="shared" si="160"/>
        <v>17558</v>
      </c>
      <c r="R285" s="68">
        <f t="shared" si="160"/>
        <v>0</v>
      </c>
      <c r="S285" s="68">
        <f t="shared" si="160"/>
        <v>0</v>
      </c>
      <c r="T285" s="68">
        <f t="shared" si="160"/>
        <v>17558</v>
      </c>
      <c r="U285" s="68">
        <f t="shared" si="160"/>
        <v>17558</v>
      </c>
      <c r="V285" s="68">
        <f t="shared" si="160"/>
        <v>0</v>
      </c>
      <c r="W285" s="68">
        <f aca="true" t="shared" si="161" ref="V285:AL286">W286</f>
        <v>0</v>
      </c>
      <c r="X285" s="68">
        <f t="shared" si="161"/>
        <v>17558</v>
      </c>
      <c r="Y285" s="68">
        <f t="shared" si="161"/>
        <v>17558</v>
      </c>
      <c r="Z285" s="68">
        <f t="shared" si="161"/>
        <v>0</v>
      </c>
      <c r="AA285" s="68">
        <f t="shared" si="161"/>
        <v>17558</v>
      </c>
      <c r="AB285" s="68">
        <f t="shared" si="161"/>
        <v>17558</v>
      </c>
      <c r="AC285" s="68">
        <f t="shared" si="161"/>
        <v>0</v>
      </c>
      <c r="AD285" s="68">
        <f t="shared" si="161"/>
        <v>0</v>
      </c>
      <c r="AE285" s="68"/>
      <c r="AF285" s="68">
        <f t="shared" si="161"/>
        <v>17558</v>
      </c>
      <c r="AG285" s="68">
        <f t="shared" si="161"/>
        <v>0</v>
      </c>
      <c r="AH285" s="68">
        <f t="shared" si="161"/>
        <v>17558</v>
      </c>
      <c r="AI285" s="68">
        <f t="shared" si="161"/>
        <v>0</v>
      </c>
      <c r="AJ285" s="68">
        <f t="shared" si="161"/>
        <v>0</v>
      </c>
      <c r="AK285" s="68">
        <f t="shared" si="161"/>
        <v>17558</v>
      </c>
      <c r="AL285" s="68">
        <f t="shared" si="161"/>
        <v>0</v>
      </c>
      <c r="AM285" s="68">
        <f>AM286+AM288</f>
        <v>16994</v>
      </c>
      <c r="AN285" s="68">
        <f>AN286+AN288</f>
        <v>34552</v>
      </c>
      <c r="AO285" s="68">
        <f>AO286+AO288</f>
        <v>0</v>
      </c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</row>
    <row r="286" spans="1:41" ht="72.75" customHeight="1">
      <c r="A286" s="117" t="s">
        <v>132</v>
      </c>
      <c r="B286" s="70" t="s">
        <v>155</v>
      </c>
      <c r="C286" s="70" t="s">
        <v>155</v>
      </c>
      <c r="D286" s="71" t="s">
        <v>158</v>
      </c>
      <c r="E286" s="70"/>
      <c r="F286" s="72">
        <f t="shared" si="160"/>
        <v>4617</v>
      </c>
      <c r="G286" s="72">
        <f t="shared" si="160"/>
        <v>23549</v>
      </c>
      <c r="H286" s="72">
        <f t="shared" si="160"/>
        <v>28166</v>
      </c>
      <c r="I286" s="72">
        <f t="shared" si="160"/>
        <v>0</v>
      </c>
      <c r="J286" s="72">
        <f t="shared" si="160"/>
        <v>30734</v>
      </c>
      <c r="K286" s="72">
        <f t="shared" si="160"/>
        <v>0</v>
      </c>
      <c r="L286" s="72">
        <f t="shared" si="160"/>
        <v>0</v>
      </c>
      <c r="M286" s="72">
        <f t="shared" si="160"/>
        <v>30734</v>
      </c>
      <c r="N286" s="72">
        <f t="shared" si="160"/>
        <v>-13176</v>
      </c>
      <c r="O286" s="72">
        <f t="shared" si="160"/>
        <v>17558</v>
      </c>
      <c r="P286" s="72">
        <f t="shared" si="160"/>
        <v>0</v>
      </c>
      <c r="Q286" s="72">
        <f t="shared" si="160"/>
        <v>17558</v>
      </c>
      <c r="R286" s="72">
        <f t="shared" si="160"/>
        <v>0</v>
      </c>
      <c r="S286" s="72">
        <f t="shared" si="160"/>
        <v>0</v>
      </c>
      <c r="T286" s="72">
        <f t="shared" si="160"/>
        <v>17558</v>
      </c>
      <c r="U286" s="72">
        <f t="shared" si="160"/>
        <v>17558</v>
      </c>
      <c r="V286" s="72">
        <f t="shared" si="161"/>
        <v>0</v>
      </c>
      <c r="W286" s="72">
        <f t="shared" si="161"/>
        <v>0</v>
      </c>
      <c r="X286" s="72">
        <f t="shared" si="161"/>
        <v>17558</v>
      </c>
      <c r="Y286" s="72">
        <f t="shared" si="161"/>
        <v>17558</v>
      </c>
      <c r="Z286" s="72">
        <f t="shared" si="161"/>
        <v>0</v>
      </c>
      <c r="AA286" s="72">
        <f t="shared" si="161"/>
        <v>17558</v>
      </c>
      <c r="AB286" s="72">
        <f t="shared" si="161"/>
        <v>17558</v>
      </c>
      <c r="AC286" s="72">
        <f t="shared" si="161"/>
        <v>0</v>
      </c>
      <c r="AD286" s="72">
        <f t="shared" si="161"/>
        <v>0</v>
      </c>
      <c r="AE286" s="72"/>
      <c r="AF286" s="72">
        <f t="shared" si="161"/>
        <v>17558</v>
      </c>
      <c r="AG286" s="72">
        <f t="shared" si="161"/>
        <v>0</v>
      </c>
      <c r="AH286" s="72">
        <f t="shared" si="161"/>
        <v>17558</v>
      </c>
      <c r="AI286" s="72">
        <f aca="true" t="shared" si="162" ref="AI286:AO286">AI287</f>
        <v>0</v>
      </c>
      <c r="AJ286" s="72">
        <f t="shared" si="162"/>
        <v>0</v>
      </c>
      <c r="AK286" s="72">
        <f t="shared" si="162"/>
        <v>17558</v>
      </c>
      <c r="AL286" s="72">
        <f t="shared" si="162"/>
        <v>0</v>
      </c>
      <c r="AM286" s="72">
        <f t="shared" si="162"/>
        <v>13494</v>
      </c>
      <c r="AN286" s="72">
        <f t="shared" si="162"/>
        <v>31052</v>
      </c>
      <c r="AO286" s="72">
        <f t="shared" si="162"/>
        <v>0</v>
      </c>
    </row>
    <row r="287" spans="1:65" s="14" customFormat="1" ht="36" customHeight="1">
      <c r="A287" s="117" t="s">
        <v>128</v>
      </c>
      <c r="B287" s="70" t="s">
        <v>155</v>
      </c>
      <c r="C287" s="70" t="s">
        <v>155</v>
      </c>
      <c r="D287" s="71" t="s">
        <v>123</v>
      </c>
      <c r="E287" s="70" t="s">
        <v>129</v>
      </c>
      <c r="F287" s="62">
        <v>4617</v>
      </c>
      <c r="G287" s="62">
        <f>H287-F287</f>
        <v>23549</v>
      </c>
      <c r="H287" s="62">
        <v>28166</v>
      </c>
      <c r="I287" s="62"/>
      <c r="J287" s="62">
        <v>30734</v>
      </c>
      <c r="K287" s="84"/>
      <c r="L287" s="84"/>
      <c r="M287" s="62">
        <v>30734</v>
      </c>
      <c r="N287" s="62">
        <f>O287-M287</f>
        <v>-13176</v>
      </c>
      <c r="O287" s="62">
        <v>17558</v>
      </c>
      <c r="P287" s="62"/>
      <c r="Q287" s="62">
        <v>17558</v>
      </c>
      <c r="R287" s="84"/>
      <c r="S287" s="84"/>
      <c r="T287" s="62">
        <f>O287+R287</f>
        <v>17558</v>
      </c>
      <c r="U287" s="62">
        <f>Q287+S287</f>
        <v>17558</v>
      </c>
      <c r="V287" s="84"/>
      <c r="W287" s="84"/>
      <c r="X287" s="62">
        <f>T287+V287</f>
        <v>17558</v>
      </c>
      <c r="Y287" s="62">
        <f>U287+W287</f>
        <v>17558</v>
      </c>
      <c r="Z287" s="84"/>
      <c r="AA287" s="62">
        <f>X287+Z287</f>
        <v>17558</v>
      </c>
      <c r="AB287" s="62">
        <f>Y287</f>
        <v>17558</v>
      </c>
      <c r="AC287" s="84"/>
      <c r="AD287" s="84"/>
      <c r="AE287" s="84"/>
      <c r="AF287" s="62">
        <f>AA287+AC287</f>
        <v>17558</v>
      </c>
      <c r="AG287" s="84"/>
      <c r="AH287" s="62">
        <f>AB287</f>
        <v>17558</v>
      </c>
      <c r="AI287" s="84"/>
      <c r="AJ287" s="84"/>
      <c r="AK287" s="62">
        <f>AF287+AI287</f>
        <v>17558</v>
      </c>
      <c r="AL287" s="62">
        <f>AG287</f>
        <v>0</v>
      </c>
      <c r="AM287" s="62">
        <f>AN287-AK287</f>
        <v>13494</v>
      </c>
      <c r="AN287" s="62">
        <v>31052</v>
      </c>
      <c r="AO287" s="84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</row>
    <row r="288" spans="1:65" s="14" customFormat="1" ht="24.75" customHeight="1">
      <c r="A288" s="69" t="s">
        <v>120</v>
      </c>
      <c r="B288" s="70" t="s">
        <v>155</v>
      </c>
      <c r="C288" s="70" t="s">
        <v>155</v>
      </c>
      <c r="D288" s="71" t="s">
        <v>121</v>
      </c>
      <c r="E288" s="70"/>
      <c r="F288" s="62"/>
      <c r="G288" s="62"/>
      <c r="H288" s="62"/>
      <c r="I288" s="62"/>
      <c r="J288" s="62"/>
      <c r="K288" s="84"/>
      <c r="L288" s="84"/>
      <c r="M288" s="62"/>
      <c r="N288" s="62"/>
      <c r="O288" s="62"/>
      <c r="P288" s="62"/>
      <c r="Q288" s="62"/>
      <c r="R288" s="84"/>
      <c r="S288" s="84"/>
      <c r="T288" s="62"/>
      <c r="U288" s="62"/>
      <c r="V288" s="84"/>
      <c r="W288" s="84"/>
      <c r="X288" s="62"/>
      <c r="Y288" s="62"/>
      <c r="Z288" s="84"/>
      <c r="AA288" s="62"/>
      <c r="AB288" s="62"/>
      <c r="AC288" s="84"/>
      <c r="AD288" s="84"/>
      <c r="AE288" s="84"/>
      <c r="AF288" s="62"/>
      <c r="AG288" s="84"/>
      <c r="AH288" s="62"/>
      <c r="AI288" s="84"/>
      <c r="AJ288" s="84"/>
      <c r="AK288" s="62"/>
      <c r="AL288" s="62"/>
      <c r="AM288" s="62">
        <f aca="true" t="shared" si="163" ref="AM288:AO289">AM289</f>
        <v>3500</v>
      </c>
      <c r="AN288" s="62">
        <f t="shared" si="163"/>
        <v>3500</v>
      </c>
      <c r="AO288" s="62">
        <f t="shared" si="163"/>
        <v>0</v>
      </c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</row>
    <row r="289" spans="1:65" s="14" customFormat="1" ht="55.5" customHeight="1">
      <c r="A289" s="69" t="s">
        <v>358</v>
      </c>
      <c r="B289" s="70" t="s">
        <v>155</v>
      </c>
      <c r="C289" s="70" t="s">
        <v>155</v>
      </c>
      <c r="D289" s="71" t="s">
        <v>359</v>
      </c>
      <c r="E289" s="70"/>
      <c r="F289" s="62"/>
      <c r="G289" s="62"/>
      <c r="H289" s="62"/>
      <c r="I289" s="62"/>
      <c r="J289" s="62"/>
      <c r="K289" s="84"/>
      <c r="L289" s="84"/>
      <c r="M289" s="62"/>
      <c r="N289" s="62"/>
      <c r="O289" s="62"/>
      <c r="P289" s="62"/>
      <c r="Q289" s="62"/>
      <c r="R289" s="84"/>
      <c r="S289" s="84"/>
      <c r="T289" s="62"/>
      <c r="U289" s="62"/>
      <c r="V289" s="84"/>
      <c r="W289" s="84"/>
      <c r="X289" s="62"/>
      <c r="Y289" s="62"/>
      <c r="Z289" s="84"/>
      <c r="AA289" s="62"/>
      <c r="AB289" s="62"/>
      <c r="AC289" s="84"/>
      <c r="AD289" s="84"/>
      <c r="AE289" s="84"/>
      <c r="AF289" s="62"/>
      <c r="AG289" s="84"/>
      <c r="AH289" s="62"/>
      <c r="AI289" s="84"/>
      <c r="AJ289" s="84"/>
      <c r="AK289" s="62"/>
      <c r="AL289" s="62"/>
      <c r="AM289" s="62">
        <f t="shared" si="163"/>
        <v>3500</v>
      </c>
      <c r="AN289" s="62">
        <f t="shared" si="163"/>
        <v>3500</v>
      </c>
      <c r="AO289" s="62">
        <f t="shared" si="163"/>
        <v>0</v>
      </c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</row>
    <row r="290" spans="1:65" s="14" customFormat="1" ht="58.5" customHeight="1">
      <c r="A290" s="69" t="s">
        <v>136</v>
      </c>
      <c r="B290" s="70" t="s">
        <v>155</v>
      </c>
      <c r="C290" s="70" t="s">
        <v>155</v>
      </c>
      <c r="D290" s="71" t="s">
        <v>359</v>
      </c>
      <c r="E290" s="70" t="s">
        <v>137</v>
      </c>
      <c r="F290" s="62"/>
      <c r="G290" s="62"/>
      <c r="H290" s="62"/>
      <c r="I290" s="62"/>
      <c r="J290" s="62"/>
      <c r="K290" s="84"/>
      <c r="L290" s="84"/>
      <c r="M290" s="62"/>
      <c r="N290" s="62"/>
      <c r="O290" s="62"/>
      <c r="P290" s="62"/>
      <c r="Q290" s="62"/>
      <c r="R290" s="84"/>
      <c r="S290" s="84"/>
      <c r="T290" s="62"/>
      <c r="U290" s="62"/>
      <c r="V290" s="84"/>
      <c r="W290" s="84"/>
      <c r="X290" s="62"/>
      <c r="Y290" s="62"/>
      <c r="Z290" s="84"/>
      <c r="AA290" s="62"/>
      <c r="AB290" s="62"/>
      <c r="AC290" s="84"/>
      <c r="AD290" s="84"/>
      <c r="AE290" s="84"/>
      <c r="AF290" s="62"/>
      <c r="AG290" s="84"/>
      <c r="AH290" s="62"/>
      <c r="AI290" s="84"/>
      <c r="AJ290" s="84"/>
      <c r="AK290" s="62"/>
      <c r="AL290" s="62"/>
      <c r="AM290" s="62">
        <f>AN290-AK290</f>
        <v>3500</v>
      </c>
      <c r="AN290" s="62">
        <v>3500</v>
      </c>
      <c r="AO290" s="84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</row>
    <row r="291" spans="1:41" ht="15">
      <c r="A291" s="92"/>
      <c r="B291" s="93"/>
      <c r="C291" s="93"/>
      <c r="D291" s="94"/>
      <c r="E291" s="93"/>
      <c r="F291" s="46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9"/>
      <c r="AL291" s="49"/>
      <c r="AM291" s="48"/>
      <c r="AN291" s="48"/>
      <c r="AO291" s="48"/>
    </row>
    <row r="292" spans="1:65" s="8" customFormat="1" ht="38.25" customHeight="1">
      <c r="A292" s="50" t="s">
        <v>55</v>
      </c>
      <c r="B292" s="51" t="s">
        <v>56</v>
      </c>
      <c r="C292" s="51"/>
      <c r="D292" s="52"/>
      <c r="E292" s="51"/>
      <c r="F292" s="95">
        <f aca="true" t="shared" si="164" ref="F292:O292">F298</f>
        <v>13065</v>
      </c>
      <c r="G292" s="95">
        <f t="shared" si="164"/>
        <v>61506</v>
      </c>
      <c r="H292" s="95">
        <f t="shared" si="164"/>
        <v>74571</v>
      </c>
      <c r="I292" s="95">
        <f t="shared" si="164"/>
        <v>50000</v>
      </c>
      <c r="J292" s="95">
        <f t="shared" si="164"/>
        <v>27641</v>
      </c>
      <c r="K292" s="95">
        <f t="shared" si="164"/>
        <v>0</v>
      </c>
      <c r="L292" s="95">
        <f t="shared" si="164"/>
        <v>0</v>
      </c>
      <c r="M292" s="95">
        <f t="shared" si="164"/>
        <v>27641</v>
      </c>
      <c r="N292" s="95">
        <f t="shared" si="164"/>
        <v>-20296</v>
      </c>
      <c r="O292" s="95">
        <f t="shared" si="164"/>
        <v>7345</v>
      </c>
      <c r="P292" s="95">
        <f aca="true" t="shared" si="165" ref="P292:Y292">P298</f>
        <v>0</v>
      </c>
      <c r="Q292" s="95">
        <f t="shared" si="165"/>
        <v>7345</v>
      </c>
      <c r="R292" s="95">
        <f t="shared" si="165"/>
        <v>0</v>
      </c>
      <c r="S292" s="95">
        <f t="shared" si="165"/>
        <v>0</v>
      </c>
      <c r="T292" s="95">
        <f t="shared" si="165"/>
        <v>7345</v>
      </c>
      <c r="U292" s="95">
        <f t="shared" si="165"/>
        <v>7345</v>
      </c>
      <c r="V292" s="95">
        <f t="shared" si="165"/>
        <v>0</v>
      </c>
      <c r="W292" s="95">
        <f t="shared" si="165"/>
        <v>0</v>
      </c>
      <c r="X292" s="95">
        <f t="shared" si="165"/>
        <v>7345</v>
      </c>
      <c r="Y292" s="95">
        <f t="shared" si="165"/>
        <v>7345</v>
      </c>
      <c r="Z292" s="95">
        <f>Z298</f>
        <v>0</v>
      </c>
      <c r="AA292" s="95">
        <f>AA298</f>
        <v>7345</v>
      </c>
      <c r="AB292" s="95">
        <f>AB298</f>
        <v>7345</v>
      </c>
      <c r="AC292" s="95">
        <f>AC298</f>
        <v>0</v>
      </c>
      <c r="AD292" s="95">
        <f>AD298</f>
        <v>0</v>
      </c>
      <c r="AE292" s="95"/>
      <c r="AF292" s="95">
        <f aca="true" t="shared" si="166" ref="AF292:AK292">AF298</f>
        <v>7345</v>
      </c>
      <c r="AG292" s="95">
        <f t="shared" si="166"/>
        <v>0</v>
      </c>
      <c r="AH292" s="95">
        <f t="shared" si="166"/>
        <v>7345</v>
      </c>
      <c r="AI292" s="95">
        <f t="shared" si="166"/>
        <v>0</v>
      </c>
      <c r="AJ292" s="95">
        <f t="shared" si="166"/>
        <v>0</v>
      </c>
      <c r="AK292" s="95">
        <f t="shared" si="166"/>
        <v>7345</v>
      </c>
      <c r="AL292" s="95">
        <f>AL298</f>
        <v>0</v>
      </c>
      <c r="AM292" s="95">
        <f>AM294+AM298</f>
        <v>-2696</v>
      </c>
      <c r="AN292" s="95">
        <f>AN294+AN298</f>
        <v>4649</v>
      </c>
      <c r="AO292" s="95">
        <f>AO294+AO298</f>
        <v>0</v>
      </c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</row>
    <row r="293" spans="1:65" s="8" customFormat="1" ht="13.5" customHeight="1">
      <c r="A293" s="50"/>
      <c r="B293" s="51"/>
      <c r="C293" s="51"/>
      <c r="D293" s="52"/>
      <c r="E293" s="51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  <c r="T293" s="95"/>
      <c r="U293" s="95"/>
      <c r="V293" s="124"/>
      <c r="W293" s="124"/>
      <c r="X293" s="124"/>
      <c r="Y293" s="124"/>
      <c r="Z293" s="124"/>
      <c r="AA293" s="124"/>
      <c r="AB293" s="124"/>
      <c r="AC293" s="124"/>
      <c r="AD293" s="124"/>
      <c r="AE293" s="124"/>
      <c r="AF293" s="124"/>
      <c r="AG293" s="124"/>
      <c r="AH293" s="124"/>
      <c r="AI293" s="124"/>
      <c r="AJ293" s="124"/>
      <c r="AK293" s="125"/>
      <c r="AL293" s="125"/>
      <c r="AM293" s="125"/>
      <c r="AN293" s="125"/>
      <c r="AO293" s="124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</row>
    <row r="294" spans="1:65" s="8" customFormat="1" ht="34.5" customHeight="1">
      <c r="A294" s="56" t="s">
        <v>349</v>
      </c>
      <c r="B294" s="57" t="s">
        <v>148</v>
      </c>
      <c r="C294" s="57" t="s">
        <v>127</v>
      </c>
      <c r="D294" s="52"/>
      <c r="E294" s="51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  <c r="T294" s="95"/>
      <c r="U294" s="95"/>
      <c r="V294" s="124"/>
      <c r="W294" s="124"/>
      <c r="X294" s="124"/>
      <c r="Y294" s="124"/>
      <c r="Z294" s="124"/>
      <c r="AA294" s="124"/>
      <c r="AB294" s="124"/>
      <c r="AC294" s="124"/>
      <c r="AD294" s="124"/>
      <c r="AE294" s="124"/>
      <c r="AF294" s="124"/>
      <c r="AG294" s="124"/>
      <c r="AH294" s="124"/>
      <c r="AI294" s="124"/>
      <c r="AJ294" s="124"/>
      <c r="AK294" s="125"/>
      <c r="AL294" s="125"/>
      <c r="AM294" s="59">
        <f aca="true" t="shared" si="167" ref="AM294:AO295">AM295</f>
        <v>400</v>
      </c>
      <c r="AN294" s="59">
        <f t="shared" si="167"/>
        <v>400</v>
      </c>
      <c r="AO294" s="125">
        <f t="shared" si="167"/>
        <v>0</v>
      </c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</row>
    <row r="295" spans="1:65" s="8" customFormat="1" ht="36.75" customHeight="1">
      <c r="A295" s="69" t="s">
        <v>160</v>
      </c>
      <c r="B295" s="70" t="s">
        <v>148</v>
      </c>
      <c r="C295" s="70" t="s">
        <v>127</v>
      </c>
      <c r="D295" s="70" t="s">
        <v>119</v>
      </c>
      <c r="E295" s="51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  <c r="T295" s="95"/>
      <c r="U295" s="95"/>
      <c r="V295" s="124"/>
      <c r="W295" s="124"/>
      <c r="X295" s="124"/>
      <c r="Y295" s="124"/>
      <c r="Z295" s="124"/>
      <c r="AA295" s="124"/>
      <c r="AB295" s="124"/>
      <c r="AC295" s="124"/>
      <c r="AD295" s="124"/>
      <c r="AE295" s="124"/>
      <c r="AF295" s="124"/>
      <c r="AG295" s="124"/>
      <c r="AH295" s="124"/>
      <c r="AI295" s="124"/>
      <c r="AJ295" s="124"/>
      <c r="AK295" s="125"/>
      <c r="AL295" s="125"/>
      <c r="AM295" s="62">
        <f t="shared" si="167"/>
        <v>400</v>
      </c>
      <c r="AN295" s="62">
        <f t="shared" si="167"/>
        <v>400</v>
      </c>
      <c r="AO295" s="125">
        <f t="shared" si="167"/>
        <v>0</v>
      </c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</row>
    <row r="296" spans="1:65" s="8" customFormat="1" ht="56.25" customHeight="1">
      <c r="A296" s="69" t="s">
        <v>136</v>
      </c>
      <c r="B296" s="70" t="s">
        <v>148</v>
      </c>
      <c r="C296" s="70" t="s">
        <v>127</v>
      </c>
      <c r="D296" s="70" t="s">
        <v>119</v>
      </c>
      <c r="E296" s="70" t="s">
        <v>137</v>
      </c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  <c r="T296" s="95"/>
      <c r="U296" s="95"/>
      <c r="V296" s="124"/>
      <c r="W296" s="124"/>
      <c r="X296" s="124"/>
      <c r="Y296" s="124"/>
      <c r="Z296" s="124"/>
      <c r="AA296" s="124"/>
      <c r="AB296" s="124"/>
      <c r="AC296" s="124"/>
      <c r="AD296" s="124"/>
      <c r="AE296" s="124"/>
      <c r="AF296" s="124"/>
      <c r="AG296" s="124"/>
      <c r="AH296" s="124"/>
      <c r="AI296" s="124"/>
      <c r="AJ296" s="124"/>
      <c r="AK296" s="125"/>
      <c r="AL296" s="125"/>
      <c r="AM296" s="62">
        <f>AN296-AK296</f>
        <v>400</v>
      </c>
      <c r="AN296" s="62">
        <v>400</v>
      </c>
      <c r="AO296" s="124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</row>
    <row r="297" spans="1:65" s="8" customFormat="1" ht="13.5" customHeight="1">
      <c r="A297" s="50"/>
      <c r="B297" s="51"/>
      <c r="C297" s="51"/>
      <c r="D297" s="52"/>
      <c r="E297" s="51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5"/>
      <c r="U297" s="95"/>
      <c r="V297" s="124"/>
      <c r="W297" s="124"/>
      <c r="X297" s="124"/>
      <c r="Y297" s="124"/>
      <c r="Z297" s="124"/>
      <c r="AA297" s="124"/>
      <c r="AB297" s="124"/>
      <c r="AC297" s="124"/>
      <c r="AD297" s="124"/>
      <c r="AE297" s="124"/>
      <c r="AF297" s="124"/>
      <c r="AG297" s="124"/>
      <c r="AH297" s="124"/>
      <c r="AI297" s="124"/>
      <c r="AJ297" s="124"/>
      <c r="AK297" s="125"/>
      <c r="AL297" s="125"/>
      <c r="AM297" s="125"/>
      <c r="AN297" s="125"/>
      <c r="AO297" s="124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</row>
    <row r="298" spans="1:65" s="12" customFormat="1" ht="37.5" customHeight="1">
      <c r="A298" s="56" t="s">
        <v>159</v>
      </c>
      <c r="B298" s="57" t="s">
        <v>148</v>
      </c>
      <c r="C298" s="57" t="s">
        <v>155</v>
      </c>
      <c r="D298" s="67"/>
      <c r="E298" s="57"/>
      <c r="F298" s="59">
        <f aca="true" t="shared" si="168" ref="F298:M298">F299+F301</f>
        <v>13065</v>
      </c>
      <c r="G298" s="59">
        <f t="shared" si="168"/>
        <v>61506</v>
      </c>
      <c r="H298" s="59">
        <f t="shared" si="168"/>
        <v>74571</v>
      </c>
      <c r="I298" s="59">
        <f t="shared" si="168"/>
        <v>50000</v>
      </c>
      <c r="J298" s="59">
        <f t="shared" si="168"/>
        <v>27641</v>
      </c>
      <c r="K298" s="59">
        <f t="shared" si="168"/>
        <v>0</v>
      </c>
      <c r="L298" s="59">
        <f t="shared" si="168"/>
        <v>0</v>
      </c>
      <c r="M298" s="59">
        <f t="shared" si="168"/>
        <v>27641</v>
      </c>
      <c r="N298" s="59">
        <f aca="true" t="shared" si="169" ref="N298:U298">N299+N301+N303</f>
        <v>-20296</v>
      </c>
      <c r="O298" s="59">
        <f t="shared" si="169"/>
        <v>7345</v>
      </c>
      <c r="P298" s="59">
        <f t="shared" si="169"/>
        <v>0</v>
      </c>
      <c r="Q298" s="59">
        <f t="shared" si="169"/>
        <v>7345</v>
      </c>
      <c r="R298" s="59">
        <f t="shared" si="169"/>
        <v>0</v>
      </c>
      <c r="S298" s="59">
        <f t="shared" si="169"/>
        <v>0</v>
      </c>
      <c r="T298" s="59">
        <f t="shared" si="169"/>
        <v>7345</v>
      </c>
      <c r="U298" s="59">
        <f t="shared" si="169"/>
        <v>7345</v>
      </c>
      <c r="V298" s="59">
        <f aca="true" t="shared" si="170" ref="V298:AB298">V299+V301+V303</f>
        <v>0</v>
      </c>
      <c r="W298" s="59">
        <f t="shared" si="170"/>
        <v>0</v>
      </c>
      <c r="X298" s="59">
        <f t="shared" si="170"/>
        <v>7345</v>
      </c>
      <c r="Y298" s="59">
        <f t="shared" si="170"/>
        <v>7345</v>
      </c>
      <c r="Z298" s="59">
        <f t="shared" si="170"/>
        <v>0</v>
      </c>
      <c r="AA298" s="59">
        <f t="shared" si="170"/>
        <v>7345</v>
      </c>
      <c r="AB298" s="59">
        <f t="shared" si="170"/>
        <v>7345</v>
      </c>
      <c r="AC298" s="59">
        <f>AC299+AC301+AC303</f>
        <v>0</v>
      </c>
      <c r="AD298" s="59">
        <f>AD299+AD301+AD303</f>
        <v>0</v>
      </c>
      <c r="AE298" s="59"/>
      <c r="AF298" s="59">
        <f aca="true" t="shared" si="171" ref="AF298:AK298">AF299+AF301+AF303</f>
        <v>7345</v>
      </c>
      <c r="AG298" s="59">
        <f t="shared" si="171"/>
        <v>0</v>
      </c>
      <c r="AH298" s="59">
        <f t="shared" si="171"/>
        <v>7345</v>
      </c>
      <c r="AI298" s="59">
        <f t="shared" si="171"/>
        <v>0</v>
      </c>
      <c r="AJ298" s="59">
        <f t="shared" si="171"/>
        <v>0</v>
      </c>
      <c r="AK298" s="59">
        <f t="shared" si="171"/>
        <v>7345</v>
      </c>
      <c r="AL298" s="59">
        <f>AL299+AL301+AL303</f>
        <v>0</v>
      </c>
      <c r="AM298" s="59">
        <f>AM299+AM301+AM303</f>
        <v>-3096</v>
      </c>
      <c r="AN298" s="59">
        <f>AN299+AN301+AN303</f>
        <v>4249</v>
      </c>
      <c r="AO298" s="59">
        <f>AO299+AO301+AO303</f>
        <v>0</v>
      </c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</row>
    <row r="299" spans="1:65" s="14" customFormat="1" ht="33" hidden="1">
      <c r="A299" s="69" t="s">
        <v>160</v>
      </c>
      <c r="B299" s="70" t="s">
        <v>148</v>
      </c>
      <c r="C299" s="70" t="s">
        <v>155</v>
      </c>
      <c r="D299" s="71" t="s">
        <v>119</v>
      </c>
      <c r="E299" s="70"/>
      <c r="F299" s="62">
        <f aca="true" t="shared" si="172" ref="F299:AL299">F300</f>
        <v>11448</v>
      </c>
      <c r="G299" s="62">
        <f t="shared" si="172"/>
        <v>10380</v>
      </c>
      <c r="H299" s="62">
        <f t="shared" si="172"/>
        <v>21828</v>
      </c>
      <c r="I299" s="62">
        <f t="shared" si="172"/>
        <v>0</v>
      </c>
      <c r="J299" s="62">
        <f t="shared" si="172"/>
        <v>23378</v>
      </c>
      <c r="K299" s="62">
        <f t="shared" si="172"/>
        <v>0</v>
      </c>
      <c r="L299" s="62">
        <f t="shared" si="172"/>
        <v>0</v>
      </c>
      <c r="M299" s="62">
        <f t="shared" si="172"/>
        <v>23378</v>
      </c>
      <c r="N299" s="62">
        <f t="shared" si="172"/>
        <v>-23378</v>
      </c>
      <c r="O299" s="62">
        <f t="shared" si="172"/>
        <v>0</v>
      </c>
      <c r="P299" s="62">
        <f t="shared" si="172"/>
        <v>0</v>
      </c>
      <c r="Q299" s="62">
        <f t="shared" si="172"/>
        <v>0</v>
      </c>
      <c r="R299" s="62">
        <f t="shared" si="172"/>
        <v>0</v>
      </c>
      <c r="S299" s="62">
        <f t="shared" si="172"/>
        <v>0</v>
      </c>
      <c r="T299" s="62">
        <f t="shared" si="172"/>
        <v>0</v>
      </c>
      <c r="U299" s="62">
        <f t="shared" si="172"/>
        <v>0</v>
      </c>
      <c r="V299" s="62">
        <f t="shared" si="172"/>
        <v>0</v>
      </c>
      <c r="W299" s="62">
        <f t="shared" si="172"/>
        <v>0</v>
      </c>
      <c r="X299" s="62">
        <f t="shared" si="172"/>
        <v>0</v>
      </c>
      <c r="Y299" s="62">
        <f t="shared" si="172"/>
        <v>0</v>
      </c>
      <c r="Z299" s="62">
        <f t="shared" si="172"/>
        <v>0</v>
      </c>
      <c r="AA299" s="62">
        <f t="shared" si="172"/>
        <v>0</v>
      </c>
      <c r="AB299" s="62">
        <f t="shared" si="172"/>
        <v>0</v>
      </c>
      <c r="AC299" s="62">
        <f t="shared" si="172"/>
        <v>0</v>
      </c>
      <c r="AD299" s="62">
        <f t="shared" si="172"/>
        <v>0</v>
      </c>
      <c r="AE299" s="62"/>
      <c r="AF299" s="62">
        <f t="shared" si="172"/>
        <v>0</v>
      </c>
      <c r="AG299" s="62">
        <f t="shared" si="172"/>
        <v>0</v>
      </c>
      <c r="AH299" s="62">
        <f t="shared" si="172"/>
        <v>0</v>
      </c>
      <c r="AI299" s="62">
        <f t="shared" si="172"/>
        <v>0</v>
      </c>
      <c r="AJ299" s="62">
        <f t="shared" si="172"/>
        <v>0</v>
      </c>
      <c r="AK299" s="62">
        <f t="shared" si="172"/>
        <v>0</v>
      </c>
      <c r="AL299" s="62">
        <f t="shared" si="172"/>
        <v>0</v>
      </c>
      <c r="AM299" s="84"/>
      <c r="AN299" s="84"/>
      <c r="AO299" s="84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</row>
    <row r="300" spans="1:65" s="16" customFormat="1" ht="51" customHeight="1" hidden="1">
      <c r="A300" s="69" t="s">
        <v>136</v>
      </c>
      <c r="B300" s="70" t="s">
        <v>148</v>
      </c>
      <c r="C300" s="70" t="s">
        <v>155</v>
      </c>
      <c r="D300" s="71" t="s">
        <v>119</v>
      </c>
      <c r="E300" s="70" t="s">
        <v>137</v>
      </c>
      <c r="F300" s="62">
        <v>11448</v>
      </c>
      <c r="G300" s="62">
        <f>H300-F300</f>
        <v>10380</v>
      </c>
      <c r="H300" s="62">
        <v>21828</v>
      </c>
      <c r="I300" s="62"/>
      <c r="J300" s="62">
        <v>23378</v>
      </c>
      <c r="K300" s="64"/>
      <c r="L300" s="64"/>
      <c r="M300" s="62">
        <v>23378</v>
      </c>
      <c r="N300" s="62">
        <f>O300-M300</f>
        <v>-23378</v>
      </c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/>
      <c r="AE300" s="62"/>
      <c r="AF300" s="62"/>
      <c r="AG300" s="62"/>
      <c r="AH300" s="62"/>
      <c r="AI300" s="62"/>
      <c r="AJ300" s="62"/>
      <c r="AK300" s="62"/>
      <c r="AL300" s="62"/>
      <c r="AM300" s="64"/>
      <c r="AN300" s="64"/>
      <c r="AO300" s="64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</row>
    <row r="301" spans="1:65" s="16" customFormat="1" ht="20.25" customHeight="1" hidden="1">
      <c r="A301" s="69" t="s">
        <v>206</v>
      </c>
      <c r="B301" s="70" t="s">
        <v>148</v>
      </c>
      <c r="C301" s="70" t="s">
        <v>155</v>
      </c>
      <c r="D301" s="71" t="s">
        <v>205</v>
      </c>
      <c r="E301" s="70"/>
      <c r="F301" s="62">
        <f aca="true" t="shared" si="173" ref="F301:AL301">F302</f>
        <v>1617</v>
      </c>
      <c r="G301" s="62">
        <f t="shared" si="173"/>
        <v>51126</v>
      </c>
      <c r="H301" s="62">
        <f t="shared" si="173"/>
        <v>52743</v>
      </c>
      <c r="I301" s="62">
        <f t="shared" si="173"/>
        <v>50000</v>
      </c>
      <c r="J301" s="62">
        <f t="shared" si="173"/>
        <v>4263</v>
      </c>
      <c r="K301" s="62">
        <f t="shared" si="173"/>
        <v>0</v>
      </c>
      <c r="L301" s="62">
        <f t="shared" si="173"/>
        <v>0</v>
      </c>
      <c r="M301" s="62">
        <f t="shared" si="173"/>
        <v>4263</v>
      </c>
      <c r="N301" s="62">
        <f t="shared" si="173"/>
        <v>-4263</v>
      </c>
      <c r="O301" s="62">
        <f t="shared" si="173"/>
        <v>0</v>
      </c>
      <c r="P301" s="62">
        <f t="shared" si="173"/>
        <v>0</v>
      </c>
      <c r="Q301" s="62">
        <f t="shared" si="173"/>
        <v>0</v>
      </c>
      <c r="R301" s="62">
        <f t="shared" si="173"/>
        <v>0</v>
      </c>
      <c r="S301" s="62">
        <f t="shared" si="173"/>
        <v>0</v>
      </c>
      <c r="T301" s="62">
        <f t="shared" si="173"/>
        <v>0</v>
      </c>
      <c r="U301" s="62">
        <f t="shared" si="173"/>
        <v>0</v>
      </c>
      <c r="V301" s="62">
        <f t="shared" si="173"/>
        <v>0</v>
      </c>
      <c r="W301" s="62">
        <f t="shared" si="173"/>
        <v>0</v>
      </c>
      <c r="X301" s="62">
        <f t="shared" si="173"/>
        <v>0</v>
      </c>
      <c r="Y301" s="62">
        <f t="shared" si="173"/>
        <v>0</v>
      </c>
      <c r="Z301" s="62">
        <f t="shared" si="173"/>
        <v>0</v>
      </c>
      <c r="AA301" s="62">
        <f t="shared" si="173"/>
        <v>0</v>
      </c>
      <c r="AB301" s="62">
        <f t="shared" si="173"/>
        <v>0</v>
      </c>
      <c r="AC301" s="62">
        <f t="shared" si="173"/>
        <v>0</v>
      </c>
      <c r="AD301" s="62">
        <f t="shared" si="173"/>
        <v>0</v>
      </c>
      <c r="AE301" s="62"/>
      <c r="AF301" s="62">
        <f t="shared" si="173"/>
        <v>0</v>
      </c>
      <c r="AG301" s="62">
        <f t="shared" si="173"/>
        <v>0</v>
      </c>
      <c r="AH301" s="62">
        <f t="shared" si="173"/>
        <v>0</v>
      </c>
      <c r="AI301" s="62">
        <f t="shared" si="173"/>
        <v>0</v>
      </c>
      <c r="AJ301" s="62">
        <f t="shared" si="173"/>
        <v>0</v>
      </c>
      <c r="AK301" s="62">
        <f t="shared" si="173"/>
        <v>0</v>
      </c>
      <c r="AL301" s="62">
        <f t="shared" si="173"/>
        <v>0</v>
      </c>
      <c r="AM301" s="64"/>
      <c r="AN301" s="64"/>
      <c r="AO301" s="64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</row>
    <row r="302" spans="1:65" s="16" customFormat="1" ht="48" customHeight="1" hidden="1">
      <c r="A302" s="69" t="s">
        <v>161</v>
      </c>
      <c r="B302" s="70" t="s">
        <v>148</v>
      </c>
      <c r="C302" s="70" t="s">
        <v>155</v>
      </c>
      <c r="D302" s="71" t="s">
        <v>205</v>
      </c>
      <c r="E302" s="70" t="s">
        <v>162</v>
      </c>
      <c r="F302" s="62">
        <v>1617</v>
      </c>
      <c r="G302" s="62">
        <f>H302-F302</f>
        <v>51126</v>
      </c>
      <c r="H302" s="62">
        <v>52743</v>
      </c>
      <c r="I302" s="62">
        <v>50000</v>
      </c>
      <c r="J302" s="62">
        <v>4263</v>
      </c>
      <c r="K302" s="64"/>
      <c r="L302" s="64"/>
      <c r="M302" s="62">
        <v>4263</v>
      </c>
      <c r="N302" s="62">
        <f>O302-M302</f>
        <v>-4263</v>
      </c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  <c r="AD302" s="62"/>
      <c r="AE302" s="62"/>
      <c r="AF302" s="62"/>
      <c r="AG302" s="62"/>
      <c r="AH302" s="62"/>
      <c r="AI302" s="62"/>
      <c r="AJ302" s="62"/>
      <c r="AK302" s="62"/>
      <c r="AL302" s="62"/>
      <c r="AM302" s="64"/>
      <c r="AN302" s="64"/>
      <c r="AO302" s="64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</row>
    <row r="303" spans="1:65" s="16" customFormat="1" ht="26.25" customHeight="1">
      <c r="A303" s="69" t="s">
        <v>120</v>
      </c>
      <c r="B303" s="70" t="s">
        <v>148</v>
      </c>
      <c r="C303" s="70" t="s">
        <v>155</v>
      </c>
      <c r="D303" s="71" t="s">
        <v>121</v>
      </c>
      <c r="E303" s="70"/>
      <c r="F303" s="62"/>
      <c r="G303" s="62"/>
      <c r="H303" s="62"/>
      <c r="I303" s="62"/>
      <c r="J303" s="62"/>
      <c r="K303" s="64"/>
      <c r="L303" s="64"/>
      <c r="M303" s="62"/>
      <c r="N303" s="62">
        <f aca="true" t="shared" si="174" ref="N303:AD304">N304</f>
        <v>7345</v>
      </c>
      <c r="O303" s="62">
        <f t="shared" si="174"/>
        <v>7345</v>
      </c>
      <c r="P303" s="62">
        <f t="shared" si="174"/>
        <v>0</v>
      </c>
      <c r="Q303" s="62">
        <f t="shared" si="174"/>
        <v>7345</v>
      </c>
      <c r="R303" s="62">
        <f t="shared" si="174"/>
        <v>0</v>
      </c>
      <c r="S303" s="62">
        <f t="shared" si="174"/>
        <v>0</v>
      </c>
      <c r="T303" s="62">
        <f t="shared" si="174"/>
        <v>7345</v>
      </c>
      <c r="U303" s="62">
        <f t="shared" si="174"/>
        <v>7345</v>
      </c>
      <c r="V303" s="62">
        <f t="shared" si="174"/>
        <v>0</v>
      </c>
      <c r="W303" s="62">
        <f t="shared" si="174"/>
        <v>0</v>
      </c>
      <c r="X303" s="62">
        <f t="shared" si="174"/>
        <v>7345</v>
      </c>
      <c r="Y303" s="62">
        <f t="shared" si="174"/>
        <v>7345</v>
      </c>
      <c r="Z303" s="62">
        <f t="shared" si="174"/>
        <v>0</v>
      </c>
      <c r="AA303" s="62">
        <f t="shared" si="174"/>
        <v>7345</v>
      </c>
      <c r="AB303" s="62">
        <f t="shared" si="174"/>
        <v>7345</v>
      </c>
      <c r="AC303" s="62">
        <f t="shared" si="174"/>
        <v>0</v>
      </c>
      <c r="AD303" s="62">
        <f t="shared" si="174"/>
        <v>0</v>
      </c>
      <c r="AE303" s="62"/>
      <c r="AF303" s="62">
        <f aca="true" t="shared" si="175" ref="AC303:AO304">AF304</f>
        <v>7345</v>
      </c>
      <c r="AG303" s="62">
        <f t="shared" si="175"/>
        <v>0</v>
      </c>
      <c r="AH303" s="62">
        <f t="shared" si="175"/>
        <v>7345</v>
      </c>
      <c r="AI303" s="62">
        <f t="shared" si="175"/>
        <v>0</v>
      </c>
      <c r="AJ303" s="62">
        <f t="shared" si="175"/>
        <v>0</v>
      </c>
      <c r="AK303" s="62">
        <f t="shared" si="175"/>
        <v>7345</v>
      </c>
      <c r="AL303" s="62">
        <f t="shared" si="175"/>
        <v>0</v>
      </c>
      <c r="AM303" s="62">
        <f t="shared" si="175"/>
        <v>-3096</v>
      </c>
      <c r="AN303" s="62">
        <f t="shared" si="175"/>
        <v>4249</v>
      </c>
      <c r="AO303" s="62">
        <f t="shared" si="175"/>
        <v>0</v>
      </c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</row>
    <row r="304" spans="1:65" s="16" customFormat="1" ht="36" customHeight="1">
      <c r="A304" s="69" t="s">
        <v>300</v>
      </c>
      <c r="B304" s="70" t="s">
        <v>148</v>
      </c>
      <c r="C304" s="70" t="s">
        <v>155</v>
      </c>
      <c r="D304" s="71" t="s">
        <v>286</v>
      </c>
      <c r="E304" s="70"/>
      <c r="F304" s="62"/>
      <c r="G304" s="62"/>
      <c r="H304" s="62"/>
      <c r="I304" s="62"/>
      <c r="J304" s="62"/>
      <c r="K304" s="64"/>
      <c r="L304" s="64"/>
      <c r="M304" s="62"/>
      <c r="N304" s="62">
        <f t="shared" si="174"/>
        <v>7345</v>
      </c>
      <c r="O304" s="62">
        <f t="shared" si="174"/>
        <v>7345</v>
      </c>
      <c r="P304" s="62">
        <f t="shared" si="174"/>
        <v>0</v>
      </c>
      <c r="Q304" s="62">
        <f t="shared" si="174"/>
        <v>7345</v>
      </c>
      <c r="R304" s="62">
        <f t="shared" si="174"/>
        <v>0</v>
      </c>
      <c r="S304" s="62">
        <f t="shared" si="174"/>
        <v>0</v>
      </c>
      <c r="T304" s="62">
        <f t="shared" si="174"/>
        <v>7345</v>
      </c>
      <c r="U304" s="62">
        <f t="shared" si="174"/>
        <v>7345</v>
      </c>
      <c r="V304" s="62">
        <f t="shared" si="174"/>
        <v>0</v>
      </c>
      <c r="W304" s="62">
        <f t="shared" si="174"/>
        <v>0</v>
      </c>
      <c r="X304" s="62">
        <f t="shared" si="174"/>
        <v>7345</v>
      </c>
      <c r="Y304" s="62">
        <f t="shared" si="174"/>
        <v>7345</v>
      </c>
      <c r="Z304" s="62">
        <f t="shared" si="174"/>
        <v>0</v>
      </c>
      <c r="AA304" s="62">
        <f t="shared" si="174"/>
        <v>7345</v>
      </c>
      <c r="AB304" s="62">
        <f t="shared" si="174"/>
        <v>7345</v>
      </c>
      <c r="AC304" s="62">
        <f t="shared" si="175"/>
        <v>0</v>
      </c>
      <c r="AD304" s="62">
        <f t="shared" si="175"/>
        <v>0</v>
      </c>
      <c r="AE304" s="62"/>
      <c r="AF304" s="62">
        <f t="shared" si="175"/>
        <v>7345</v>
      </c>
      <c r="AG304" s="62">
        <f t="shared" si="175"/>
        <v>0</v>
      </c>
      <c r="AH304" s="62">
        <f t="shared" si="175"/>
        <v>7345</v>
      </c>
      <c r="AI304" s="62">
        <f t="shared" si="175"/>
        <v>0</v>
      </c>
      <c r="AJ304" s="62">
        <f t="shared" si="175"/>
        <v>0</v>
      </c>
      <c r="AK304" s="62">
        <f t="shared" si="175"/>
        <v>7345</v>
      </c>
      <c r="AL304" s="62">
        <f t="shared" si="175"/>
        <v>0</v>
      </c>
      <c r="AM304" s="62">
        <f t="shared" si="175"/>
        <v>-3096</v>
      </c>
      <c r="AN304" s="62">
        <f t="shared" si="175"/>
        <v>4249</v>
      </c>
      <c r="AO304" s="62">
        <f t="shared" si="175"/>
        <v>0</v>
      </c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</row>
    <row r="305" spans="1:65" s="16" customFormat="1" ht="57" customHeight="1">
      <c r="A305" s="69" t="s">
        <v>136</v>
      </c>
      <c r="B305" s="70" t="s">
        <v>148</v>
      </c>
      <c r="C305" s="70" t="s">
        <v>155</v>
      </c>
      <c r="D305" s="71" t="s">
        <v>286</v>
      </c>
      <c r="E305" s="70" t="s">
        <v>137</v>
      </c>
      <c r="F305" s="62"/>
      <c r="G305" s="62"/>
      <c r="H305" s="62"/>
      <c r="I305" s="62"/>
      <c r="J305" s="62"/>
      <c r="K305" s="64"/>
      <c r="L305" s="64"/>
      <c r="M305" s="62"/>
      <c r="N305" s="62">
        <f>O305-M305</f>
        <v>7345</v>
      </c>
      <c r="O305" s="62">
        <v>7345</v>
      </c>
      <c r="P305" s="62"/>
      <c r="Q305" s="62">
        <v>7345</v>
      </c>
      <c r="R305" s="64"/>
      <c r="S305" s="64"/>
      <c r="T305" s="62">
        <f>O305+R305</f>
        <v>7345</v>
      </c>
      <c r="U305" s="62">
        <f>Q305+S305</f>
        <v>7345</v>
      </c>
      <c r="V305" s="64"/>
      <c r="W305" s="64"/>
      <c r="X305" s="62">
        <f>T305+V305</f>
        <v>7345</v>
      </c>
      <c r="Y305" s="62">
        <f>U305+W305</f>
        <v>7345</v>
      </c>
      <c r="Z305" s="64"/>
      <c r="AA305" s="62">
        <f>X305+Z305</f>
        <v>7345</v>
      </c>
      <c r="AB305" s="62">
        <f>Y305</f>
        <v>7345</v>
      </c>
      <c r="AC305" s="64"/>
      <c r="AD305" s="64"/>
      <c r="AE305" s="64"/>
      <c r="AF305" s="62">
        <f>AA305+AC305</f>
        <v>7345</v>
      </c>
      <c r="AG305" s="64"/>
      <c r="AH305" s="62">
        <f>AB305</f>
        <v>7345</v>
      </c>
      <c r="AI305" s="64"/>
      <c r="AJ305" s="64"/>
      <c r="AK305" s="62">
        <f>AF305+AI305</f>
        <v>7345</v>
      </c>
      <c r="AL305" s="62">
        <f>AG305</f>
        <v>0</v>
      </c>
      <c r="AM305" s="62">
        <f>AN305-AK305</f>
        <v>-3096</v>
      </c>
      <c r="AN305" s="62">
        <v>4249</v>
      </c>
      <c r="AO305" s="64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</row>
    <row r="306" spans="1:41" ht="15">
      <c r="A306" s="92"/>
      <c r="B306" s="93"/>
      <c r="C306" s="93"/>
      <c r="D306" s="94"/>
      <c r="E306" s="93"/>
      <c r="F306" s="46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9"/>
      <c r="AL306" s="49"/>
      <c r="AM306" s="48"/>
      <c r="AN306" s="48"/>
      <c r="AO306" s="48"/>
    </row>
    <row r="307" spans="1:65" s="8" customFormat="1" ht="20.25">
      <c r="A307" s="50" t="s">
        <v>57</v>
      </c>
      <c r="B307" s="51" t="s">
        <v>58</v>
      </c>
      <c r="C307" s="51"/>
      <c r="D307" s="52"/>
      <c r="E307" s="51"/>
      <c r="F307" s="126">
        <f aca="true" t="shared" si="176" ref="F307:O307">F309+F318+F329+F333+F337+F361</f>
        <v>2461012</v>
      </c>
      <c r="G307" s="126">
        <f t="shared" si="176"/>
        <v>266874</v>
      </c>
      <c r="H307" s="126">
        <f t="shared" si="176"/>
        <v>2727886</v>
      </c>
      <c r="I307" s="126">
        <f t="shared" si="176"/>
        <v>0</v>
      </c>
      <c r="J307" s="126">
        <f t="shared" si="176"/>
        <v>2894414</v>
      </c>
      <c r="K307" s="126">
        <f t="shared" si="176"/>
        <v>0</v>
      </c>
      <c r="L307" s="126">
        <f t="shared" si="176"/>
        <v>0</v>
      </c>
      <c r="M307" s="126">
        <f t="shared" si="176"/>
        <v>2894414</v>
      </c>
      <c r="N307" s="126">
        <f t="shared" si="176"/>
        <v>-952513</v>
      </c>
      <c r="O307" s="126">
        <f t="shared" si="176"/>
        <v>1941901</v>
      </c>
      <c r="P307" s="126">
        <f aca="true" t="shared" si="177" ref="P307:U307">P309+P318+P329+P333+P337+P361</f>
        <v>68735</v>
      </c>
      <c r="Q307" s="126">
        <f t="shared" si="177"/>
        <v>1944401</v>
      </c>
      <c r="R307" s="126">
        <f t="shared" si="177"/>
        <v>-1000</v>
      </c>
      <c r="S307" s="126">
        <f t="shared" si="177"/>
        <v>0</v>
      </c>
      <c r="T307" s="126">
        <f t="shared" si="177"/>
        <v>1940901</v>
      </c>
      <c r="U307" s="126">
        <f t="shared" si="177"/>
        <v>1944401</v>
      </c>
      <c r="V307" s="126">
        <f aca="true" t="shared" si="178" ref="V307:AB307">V309+V318+V329+V333+V337+V361</f>
        <v>0</v>
      </c>
      <c r="W307" s="126">
        <f t="shared" si="178"/>
        <v>0</v>
      </c>
      <c r="X307" s="126">
        <f t="shared" si="178"/>
        <v>1940901</v>
      </c>
      <c r="Y307" s="126">
        <f t="shared" si="178"/>
        <v>1944401</v>
      </c>
      <c r="Z307" s="126">
        <f t="shared" si="178"/>
        <v>0</v>
      </c>
      <c r="AA307" s="126">
        <f t="shared" si="178"/>
        <v>1940901</v>
      </c>
      <c r="AB307" s="126">
        <f t="shared" si="178"/>
        <v>1944401</v>
      </c>
      <c r="AC307" s="126">
        <f>AC309+AC318+AC329+AC333+AC337+AC361</f>
        <v>-830</v>
      </c>
      <c r="AD307" s="126">
        <f>AD309+AD318+AD329+AD333+AD337+AD361</f>
        <v>0</v>
      </c>
      <c r="AE307" s="126"/>
      <c r="AF307" s="126">
        <f aca="true" t="shared" si="179" ref="AF307:AK307">AF309+AF318+AF329+AF333+AF337+AF361</f>
        <v>1940071</v>
      </c>
      <c r="AG307" s="126">
        <f t="shared" si="179"/>
        <v>0</v>
      </c>
      <c r="AH307" s="126">
        <f t="shared" si="179"/>
        <v>1943571</v>
      </c>
      <c r="AI307" s="126">
        <f t="shared" si="179"/>
        <v>47380</v>
      </c>
      <c r="AJ307" s="126">
        <f t="shared" si="179"/>
        <v>6263</v>
      </c>
      <c r="AK307" s="126">
        <f t="shared" si="179"/>
        <v>1987451</v>
      </c>
      <c r="AL307" s="126">
        <f>AL309+AL318+AL329+AL333+AL337+AL361</f>
        <v>0</v>
      </c>
      <c r="AM307" s="126">
        <f>AM309+AM318+AM329+AM333+AM337+AM361</f>
        <v>1119008</v>
      </c>
      <c r="AN307" s="126">
        <f>AN309+AN318+AN329+AN333+AN337+AN361</f>
        <v>3106459</v>
      </c>
      <c r="AO307" s="126">
        <f>AO309+AO318+AO329+AO333+AO337+AO361</f>
        <v>497772</v>
      </c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</row>
    <row r="308" spans="1:65" s="8" customFormat="1" ht="12.75" customHeight="1">
      <c r="A308" s="50"/>
      <c r="B308" s="51"/>
      <c r="C308" s="51"/>
      <c r="D308" s="52"/>
      <c r="E308" s="51"/>
      <c r="F308" s="126"/>
      <c r="G308" s="126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126"/>
      <c r="T308" s="126"/>
      <c r="U308" s="126"/>
      <c r="V308" s="126"/>
      <c r="W308" s="126"/>
      <c r="X308" s="126"/>
      <c r="Y308" s="126"/>
      <c r="Z308" s="126"/>
      <c r="AA308" s="126"/>
      <c r="AB308" s="126"/>
      <c r="AC308" s="126"/>
      <c r="AD308" s="126"/>
      <c r="AE308" s="126"/>
      <c r="AF308" s="126"/>
      <c r="AG308" s="126"/>
      <c r="AH308" s="126"/>
      <c r="AI308" s="126"/>
      <c r="AJ308" s="126"/>
      <c r="AK308" s="126"/>
      <c r="AL308" s="126"/>
      <c r="AM308" s="126"/>
      <c r="AN308" s="126"/>
      <c r="AO308" s="126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</row>
    <row r="309" spans="1:65" s="8" customFormat="1" ht="17.25" customHeight="1">
      <c r="A309" s="56" t="s">
        <v>59</v>
      </c>
      <c r="B309" s="57" t="s">
        <v>135</v>
      </c>
      <c r="C309" s="57" t="s">
        <v>126</v>
      </c>
      <c r="D309" s="67"/>
      <c r="E309" s="57"/>
      <c r="F309" s="68">
        <f aca="true" t="shared" si="180" ref="F309:O309">F312+F310</f>
        <v>1040864</v>
      </c>
      <c r="G309" s="68">
        <f t="shared" si="180"/>
        <v>23186</v>
      </c>
      <c r="H309" s="68">
        <f t="shared" si="180"/>
        <v>1064050</v>
      </c>
      <c r="I309" s="68">
        <f t="shared" si="180"/>
        <v>0</v>
      </c>
      <c r="J309" s="68">
        <f t="shared" si="180"/>
        <v>1168261</v>
      </c>
      <c r="K309" s="68">
        <f t="shared" si="180"/>
        <v>-68781</v>
      </c>
      <c r="L309" s="68">
        <f t="shared" si="180"/>
        <v>-75065</v>
      </c>
      <c r="M309" s="68">
        <f t="shared" si="180"/>
        <v>1093196</v>
      </c>
      <c r="N309" s="68">
        <f t="shared" si="180"/>
        <v>-276722</v>
      </c>
      <c r="O309" s="68">
        <f t="shared" si="180"/>
        <v>816474</v>
      </c>
      <c r="P309" s="68">
        <f aca="true" t="shared" si="181" ref="P309:U309">P312+P310</f>
        <v>0</v>
      </c>
      <c r="Q309" s="68">
        <f t="shared" si="181"/>
        <v>837171</v>
      </c>
      <c r="R309" s="68">
        <f t="shared" si="181"/>
        <v>-1000</v>
      </c>
      <c r="S309" s="68">
        <f t="shared" si="181"/>
        <v>0</v>
      </c>
      <c r="T309" s="68">
        <f t="shared" si="181"/>
        <v>815474</v>
      </c>
      <c r="U309" s="68">
        <f t="shared" si="181"/>
        <v>837171</v>
      </c>
      <c r="V309" s="68">
        <f aca="true" t="shared" si="182" ref="V309:AB309">V312+V310</f>
        <v>0</v>
      </c>
      <c r="W309" s="68">
        <f t="shared" si="182"/>
        <v>0</v>
      </c>
      <c r="X309" s="68">
        <f t="shared" si="182"/>
        <v>815474</v>
      </c>
      <c r="Y309" s="68">
        <f t="shared" si="182"/>
        <v>837171</v>
      </c>
      <c r="Z309" s="68">
        <f t="shared" si="182"/>
        <v>0</v>
      </c>
      <c r="AA309" s="68">
        <f t="shared" si="182"/>
        <v>815474</v>
      </c>
      <c r="AB309" s="68">
        <f t="shared" si="182"/>
        <v>837171</v>
      </c>
      <c r="AC309" s="68">
        <f>AC312+AC310</f>
        <v>0</v>
      </c>
      <c r="AD309" s="68">
        <f>AD312+AD310</f>
        <v>0</v>
      </c>
      <c r="AE309" s="68"/>
      <c r="AF309" s="68">
        <f aca="true" t="shared" si="183" ref="AF309:AK309">AF312+AF310</f>
        <v>815474</v>
      </c>
      <c r="AG309" s="68">
        <f t="shared" si="183"/>
        <v>0</v>
      </c>
      <c r="AH309" s="68">
        <f t="shared" si="183"/>
        <v>837171</v>
      </c>
      <c r="AI309" s="68">
        <f t="shared" si="183"/>
        <v>47380</v>
      </c>
      <c r="AJ309" s="68">
        <f t="shared" si="183"/>
        <v>6263</v>
      </c>
      <c r="AK309" s="68">
        <f t="shared" si="183"/>
        <v>862854</v>
      </c>
      <c r="AL309" s="68">
        <f>AL312+AL310</f>
        <v>0</v>
      </c>
      <c r="AM309" s="68">
        <f>AM312+AM310+AM314</f>
        <v>144385</v>
      </c>
      <c r="AN309" s="68">
        <f>AN312+AN310+AN314</f>
        <v>1007239</v>
      </c>
      <c r="AO309" s="68">
        <f>AO312+AO310+AO314</f>
        <v>16008</v>
      </c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</row>
    <row r="310" spans="1:65" s="8" customFormat="1" ht="53.25" customHeight="1">
      <c r="A310" s="69" t="s">
        <v>149</v>
      </c>
      <c r="B310" s="70" t="s">
        <v>135</v>
      </c>
      <c r="C310" s="70" t="s">
        <v>126</v>
      </c>
      <c r="D310" s="71" t="s">
        <v>37</v>
      </c>
      <c r="E310" s="127"/>
      <c r="F310" s="72">
        <f aca="true" t="shared" si="184" ref="F310:AO310">F311</f>
        <v>2195</v>
      </c>
      <c r="G310" s="72">
        <f t="shared" si="184"/>
        <v>13840</v>
      </c>
      <c r="H310" s="72">
        <f t="shared" si="184"/>
        <v>16035</v>
      </c>
      <c r="I310" s="72">
        <f t="shared" si="184"/>
        <v>0</v>
      </c>
      <c r="J310" s="72">
        <f t="shared" si="184"/>
        <v>27790</v>
      </c>
      <c r="K310" s="72">
        <f t="shared" si="184"/>
        <v>0</v>
      </c>
      <c r="L310" s="72">
        <f t="shared" si="184"/>
        <v>0</v>
      </c>
      <c r="M310" s="72">
        <f t="shared" si="184"/>
        <v>27790</v>
      </c>
      <c r="N310" s="72">
        <f t="shared" si="184"/>
        <v>-22290</v>
      </c>
      <c r="O310" s="72">
        <f t="shared" si="184"/>
        <v>5500</v>
      </c>
      <c r="P310" s="72">
        <f t="shared" si="184"/>
        <v>0</v>
      </c>
      <c r="Q310" s="72">
        <f t="shared" si="184"/>
        <v>8000</v>
      </c>
      <c r="R310" s="72">
        <f t="shared" si="184"/>
        <v>-1000</v>
      </c>
      <c r="S310" s="72">
        <f t="shared" si="184"/>
        <v>0</v>
      </c>
      <c r="T310" s="72">
        <f t="shared" si="184"/>
        <v>4500</v>
      </c>
      <c r="U310" s="72">
        <f t="shared" si="184"/>
        <v>8000</v>
      </c>
      <c r="V310" s="72">
        <f t="shared" si="184"/>
        <v>0</v>
      </c>
      <c r="W310" s="72">
        <f t="shared" si="184"/>
        <v>0</v>
      </c>
      <c r="X310" s="72">
        <f t="shared" si="184"/>
        <v>4500</v>
      </c>
      <c r="Y310" s="72">
        <f t="shared" si="184"/>
        <v>8000</v>
      </c>
      <c r="Z310" s="72">
        <f t="shared" si="184"/>
        <v>0</v>
      </c>
      <c r="AA310" s="72">
        <f t="shared" si="184"/>
        <v>4500</v>
      </c>
      <c r="AB310" s="72">
        <f t="shared" si="184"/>
        <v>8000</v>
      </c>
      <c r="AC310" s="72">
        <f t="shared" si="184"/>
        <v>0</v>
      </c>
      <c r="AD310" s="72">
        <f t="shared" si="184"/>
        <v>0</v>
      </c>
      <c r="AE310" s="72"/>
      <c r="AF310" s="72">
        <f t="shared" si="184"/>
        <v>4500</v>
      </c>
      <c r="AG310" s="72">
        <f t="shared" si="184"/>
        <v>0</v>
      </c>
      <c r="AH310" s="72">
        <f t="shared" si="184"/>
        <v>8000</v>
      </c>
      <c r="AI310" s="72">
        <f t="shared" si="184"/>
        <v>47380</v>
      </c>
      <c r="AJ310" s="72">
        <f t="shared" si="184"/>
        <v>6263</v>
      </c>
      <c r="AK310" s="72">
        <f t="shared" si="184"/>
        <v>51880</v>
      </c>
      <c r="AL310" s="72">
        <f t="shared" si="184"/>
        <v>0</v>
      </c>
      <c r="AM310" s="72">
        <f t="shared" si="184"/>
        <v>-51880</v>
      </c>
      <c r="AN310" s="72">
        <f t="shared" si="184"/>
        <v>0</v>
      </c>
      <c r="AO310" s="72">
        <f t="shared" si="184"/>
        <v>0</v>
      </c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</row>
    <row r="311" spans="1:65" s="8" customFormat="1" ht="87" customHeight="1">
      <c r="A311" s="69" t="s">
        <v>248</v>
      </c>
      <c r="B311" s="70" t="s">
        <v>135</v>
      </c>
      <c r="C311" s="70" t="s">
        <v>126</v>
      </c>
      <c r="D311" s="71" t="s">
        <v>37</v>
      </c>
      <c r="E311" s="70" t="s">
        <v>150</v>
      </c>
      <c r="F311" s="62">
        <v>2195</v>
      </c>
      <c r="G311" s="62">
        <f>H311-F311</f>
        <v>13840</v>
      </c>
      <c r="H311" s="73">
        <v>16035</v>
      </c>
      <c r="I311" s="73"/>
      <c r="J311" s="73">
        <v>27790</v>
      </c>
      <c r="K311" s="128"/>
      <c r="L311" s="128"/>
      <c r="M311" s="62">
        <v>27790</v>
      </c>
      <c r="N311" s="62">
        <f>O311-M311</f>
        <v>-22290</v>
      </c>
      <c r="O311" s="62">
        <v>5500</v>
      </c>
      <c r="P311" s="62"/>
      <c r="Q311" s="62">
        <v>8000</v>
      </c>
      <c r="R311" s="62">
        <v>-1000</v>
      </c>
      <c r="S311" s="124"/>
      <c r="T311" s="62">
        <f>O311+R311</f>
        <v>4500</v>
      </c>
      <c r="U311" s="62">
        <f>Q311+S311</f>
        <v>8000</v>
      </c>
      <c r="V311" s="124"/>
      <c r="W311" s="124"/>
      <c r="X311" s="62">
        <f>T311+V311</f>
        <v>4500</v>
      </c>
      <c r="Y311" s="62">
        <f>U311+W311</f>
        <v>8000</v>
      </c>
      <c r="Z311" s="124"/>
      <c r="AA311" s="62">
        <f>X311+Z311</f>
        <v>4500</v>
      </c>
      <c r="AB311" s="62">
        <f>Y311</f>
        <v>8000</v>
      </c>
      <c r="AC311" s="124"/>
      <c r="AD311" s="124"/>
      <c r="AE311" s="124"/>
      <c r="AF311" s="62">
        <f>AA311+AC311</f>
        <v>4500</v>
      </c>
      <c r="AG311" s="124"/>
      <c r="AH311" s="62">
        <f>AB311</f>
        <v>8000</v>
      </c>
      <c r="AI311" s="62">
        <v>47380</v>
      </c>
      <c r="AJ311" s="62">
        <v>6263</v>
      </c>
      <c r="AK311" s="62">
        <f>AF311+AI311</f>
        <v>51880</v>
      </c>
      <c r="AL311" s="62">
        <f>AG311</f>
        <v>0</v>
      </c>
      <c r="AM311" s="62">
        <f>AN311-AK311</f>
        <v>-51880</v>
      </c>
      <c r="AN311" s="64"/>
      <c r="AO311" s="124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</row>
    <row r="312" spans="1:65" s="8" customFormat="1" ht="20.25">
      <c r="A312" s="69" t="s">
        <v>60</v>
      </c>
      <c r="B312" s="70" t="s">
        <v>135</v>
      </c>
      <c r="C312" s="70" t="s">
        <v>126</v>
      </c>
      <c r="D312" s="71" t="s">
        <v>61</v>
      </c>
      <c r="E312" s="70"/>
      <c r="F312" s="72">
        <f aca="true" t="shared" si="185" ref="F312:AO312">F313</f>
        <v>1038669</v>
      </c>
      <c r="G312" s="72">
        <f t="shared" si="185"/>
        <v>9346</v>
      </c>
      <c r="H312" s="72">
        <f t="shared" si="185"/>
        <v>1048015</v>
      </c>
      <c r="I312" s="72">
        <f t="shared" si="185"/>
        <v>0</v>
      </c>
      <c r="J312" s="72">
        <f t="shared" si="185"/>
        <v>1140471</v>
      </c>
      <c r="K312" s="72">
        <f t="shared" si="185"/>
        <v>-68781</v>
      </c>
      <c r="L312" s="72">
        <f t="shared" si="185"/>
        <v>-75065</v>
      </c>
      <c r="M312" s="72">
        <f t="shared" si="185"/>
        <v>1065406</v>
      </c>
      <c r="N312" s="72">
        <f t="shared" si="185"/>
        <v>-254432</v>
      </c>
      <c r="O312" s="72">
        <f t="shared" si="185"/>
        <v>810974</v>
      </c>
      <c r="P312" s="72">
        <f t="shared" si="185"/>
        <v>0</v>
      </c>
      <c r="Q312" s="72">
        <f t="shared" si="185"/>
        <v>829171</v>
      </c>
      <c r="R312" s="72">
        <f t="shared" si="185"/>
        <v>0</v>
      </c>
      <c r="S312" s="72">
        <f t="shared" si="185"/>
        <v>0</v>
      </c>
      <c r="T312" s="72">
        <f t="shared" si="185"/>
        <v>810974</v>
      </c>
      <c r="U312" s="72">
        <f t="shared" si="185"/>
        <v>829171</v>
      </c>
      <c r="V312" s="72">
        <f t="shared" si="185"/>
        <v>0</v>
      </c>
      <c r="W312" s="72">
        <f t="shared" si="185"/>
        <v>0</v>
      </c>
      <c r="X312" s="72">
        <f t="shared" si="185"/>
        <v>810974</v>
      </c>
      <c r="Y312" s="72">
        <f t="shared" si="185"/>
        <v>829171</v>
      </c>
      <c r="Z312" s="72">
        <f t="shared" si="185"/>
        <v>0</v>
      </c>
      <c r="AA312" s="72">
        <f t="shared" si="185"/>
        <v>810974</v>
      </c>
      <c r="AB312" s="72">
        <f t="shared" si="185"/>
        <v>829171</v>
      </c>
      <c r="AC312" s="72">
        <f t="shared" si="185"/>
        <v>0</v>
      </c>
      <c r="AD312" s="72">
        <f t="shared" si="185"/>
        <v>0</v>
      </c>
      <c r="AE312" s="72"/>
      <c r="AF312" s="72">
        <f t="shared" si="185"/>
        <v>810974</v>
      </c>
      <c r="AG312" s="72">
        <f t="shared" si="185"/>
        <v>0</v>
      </c>
      <c r="AH312" s="72">
        <f t="shared" si="185"/>
        <v>829171</v>
      </c>
      <c r="AI312" s="72">
        <f t="shared" si="185"/>
        <v>0</v>
      </c>
      <c r="AJ312" s="72">
        <f t="shared" si="185"/>
        <v>0</v>
      </c>
      <c r="AK312" s="72">
        <f t="shared" si="185"/>
        <v>810974</v>
      </c>
      <c r="AL312" s="72">
        <f t="shared" si="185"/>
        <v>0</v>
      </c>
      <c r="AM312" s="72">
        <f t="shared" si="185"/>
        <v>148885</v>
      </c>
      <c r="AN312" s="72">
        <f t="shared" si="185"/>
        <v>959859</v>
      </c>
      <c r="AO312" s="72">
        <f t="shared" si="185"/>
        <v>16008</v>
      </c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</row>
    <row r="313" spans="1:65" s="8" customFormat="1" ht="39.75" customHeight="1">
      <c r="A313" s="69" t="s">
        <v>128</v>
      </c>
      <c r="B313" s="70" t="s">
        <v>135</v>
      </c>
      <c r="C313" s="70" t="s">
        <v>126</v>
      </c>
      <c r="D313" s="71" t="s">
        <v>61</v>
      </c>
      <c r="E313" s="70" t="s">
        <v>129</v>
      </c>
      <c r="F313" s="62">
        <v>1038669</v>
      </c>
      <c r="G313" s="62">
        <f>H313-F313</f>
        <v>9346</v>
      </c>
      <c r="H313" s="73">
        <v>1048015</v>
      </c>
      <c r="I313" s="73"/>
      <c r="J313" s="73">
        <v>1140471</v>
      </c>
      <c r="K313" s="73">
        <v>-68781</v>
      </c>
      <c r="L313" s="73">
        <v>-75065</v>
      </c>
      <c r="M313" s="62">
        <v>1065406</v>
      </c>
      <c r="N313" s="62">
        <f>O313-M313</f>
        <v>-254432</v>
      </c>
      <c r="O313" s="62">
        <v>810974</v>
      </c>
      <c r="P313" s="62"/>
      <c r="Q313" s="62">
        <v>829171</v>
      </c>
      <c r="R313" s="124"/>
      <c r="S313" s="124"/>
      <c r="T313" s="62">
        <f>O313+R313</f>
        <v>810974</v>
      </c>
      <c r="U313" s="62">
        <f>Q313+S313</f>
        <v>829171</v>
      </c>
      <c r="V313" s="124"/>
      <c r="W313" s="124"/>
      <c r="X313" s="62">
        <f>T313+V313</f>
        <v>810974</v>
      </c>
      <c r="Y313" s="62">
        <f>U313+W313</f>
        <v>829171</v>
      </c>
      <c r="Z313" s="124"/>
      <c r="AA313" s="62">
        <f>X313+Z313</f>
        <v>810974</v>
      </c>
      <c r="AB313" s="62">
        <f>Y313</f>
        <v>829171</v>
      </c>
      <c r="AC313" s="124"/>
      <c r="AD313" s="124"/>
      <c r="AE313" s="124"/>
      <c r="AF313" s="62">
        <f>AA313+AC313</f>
        <v>810974</v>
      </c>
      <c r="AG313" s="124"/>
      <c r="AH313" s="62">
        <f>AB313</f>
        <v>829171</v>
      </c>
      <c r="AI313" s="124"/>
      <c r="AJ313" s="124"/>
      <c r="AK313" s="62">
        <f>AF313+AI313</f>
        <v>810974</v>
      </c>
      <c r="AL313" s="62">
        <f>AG313</f>
        <v>0</v>
      </c>
      <c r="AM313" s="62">
        <f>AN313-AK313</f>
        <v>148885</v>
      </c>
      <c r="AN313" s="62">
        <v>959859</v>
      </c>
      <c r="AO313" s="78">
        <v>16008</v>
      </c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</row>
    <row r="314" spans="1:65" s="8" customFormat="1" ht="24.75" customHeight="1">
      <c r="A314" s="69" t="s">
        <v>120</v>
      </c>
      <c r="B314" s="70" t="s">
        <v>135</v>
      </c>
      <c r="C314" s="70" t="s">
        <v>126</v>
      </c>
      <c r="D314" s="71" t="s">
        <v>121</v>
      </c>
      <c r="E314" s="70"/>
      <c r="F314" s="62"/>
      <c r="G314" s="62"/>
      <c r="H314" s="73"/>
      <c r="I314" s="73"/>
      <c r="J314" s="73"/>
      <c r="K314" s="73"/>
      <c r="L314" s="73"/>
      <c r="M314" s="62"/>
      <c r="N314" s="62"/>
      <c r="O314" s="62"/>
      <c r="P314" s="62"/>
      <c r="Q314" s="62"/>
      <c r="R314" s="124"/>
      <c r="S314" s="124"/>
      <c r="T314" s="62"/>
      <c r="U314" s="62"/>
      <c r="V314" s="124"/>
      <c r="W314" s="124"/>
      <c r="X314" s="62"/>
      <c r="Y314" s="62"/>
      <c r="Z314" s="124"/>
      <c r="AA314" s="62"/>
      <c r="AB314" s="62"/>
      <c r="AC314" s="124"/>
      <c r="AD314" s="124"/>
      <c r="AE314" s="124"/>
      <c r="AF314" s="62"/>
      <c r="AG314" s="124"/>
      <c r="AH314" s="62"/>
      <c r="AI314" s="124"/>
      <c r="AJ314" s="124"/>
      <c r="AK314" s="62"/>
      <c r="AL314" s="62"/>
      <c r="AM314" s="62">
        <f aca="true" t="shared" si="186" ref="AM314:AO315">AM315</f>
        <v>47380</v>
      </c>
      <c r="AN314" s="62">
        <f t="shared" si="186"/>
        <v>47380</v>
      </c>
      <c r="AO314" s="62">
        <f t="shared" si="186"/>
        <v>0</v>
      </c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</row>
    <row r="315" spans="1:65" s="8" customFormat="1" ht="44.25" customHeight="1">
      <c r="A315" s="69" t="s">
        <v>322</v>
      </c>
      <c r="B315" s="70" t="s">
        <v>135</v>
      </c>
      <c r="C315" s="70" t="s">
        <v>126</v>
      </c>
      <c r="D315" s="71" t="s">
        <v>276</v>
      </c>
      <c r="E315" s="70"/>
      <c r="F315" s="62"/>
      <c r="G315" s="62"/>
      <c r="H315" s="73"/>
      <c r="I315" s="73"/>
      <c r="J315" s="73"/>
      <c r="K315" s="73"/>
      <c r="L315" s="73"/>
      <c r="M315" s="62"/>
      <c r="N315" s="62"/>
      <c r="O315" s="62"/>
      <c r="P315" s="62"/>
      <c r="Q315" s="62"/>
      <c r="R315" s="124"/>
      <c r="S315" s="124"/>
      <c r="T315" s="62"/>
      <c r="U315" s="62"/>
      <c r="V315" s="124"/>
      <c r="W315" s="124"/>
      <c r="X315" s="62"/>
      <c r="Y315" s="62"/>
      <c r="Z315" s="124"/>
      <c r="AA315" s="62"/>
      <c r="AB315" s="62"/>
      <c r="AC315" s="124"/>
      <c r="AD315" s="124"/>
      <c r="AE315" s="124"/>
      <c r="AF315" s="62"/>
      <c r="AG315" s="124"/>
      <c r="AH315" s="62"/>
      <c r="AI315" s="124"/>
      <c r="AJ315" s="124"/>
      <c r="AK315" s="62"/>
      <c r="AL315" s="62"/>
      <c r="AM315" s="62">
        <f t="shared" si="186"/>
        <v>47380</v>
      </c>
      <c r="AN315" s="62">
        <f t="shared" si="186"/>
        <v>47380</v>
      </c>
      <c r="AO315" s="62">
        <f t="shared" si="186"/>
        <v>0</v>
      </c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</row>
    <row r="316" spans="1:65" s="8" customFormat="1" ht="90" customHeight="1">
      <c r="A316" s="69" t="s">
        <v>248</v>
      </c>
      <c r="B316" s="70" t="s">
        <v>135</v>
      </c>
      <c r="C316" s="70" t="s">
        <v>126</v>
      </c>
      <c r="D316" s="71" t="s">
        <v>276</v>
      </c>
      <c r="E316" s="70" t="s">
        <v>150</v>
      </c>
      <c r="F316" s="62"/>
      <c r="G316" s="62"/>
      <c r="H316" s="73"/>
      <c r="I316" s="73"/>
      <c r="J316" s="73"/>
      <c r="K316" s="73"/>
      <c r="L316" s="73"/>
      <c r="M316" s="62"/>
      <c r="N316" s="62"/>
      <c r="O316" s="62"/>
      <c r="P316" s="62"/>
      <c r="Q316" s="62"/>
      <c r="R316" s="124"/>
      <c r="S316" s="124"/>
      <c r="T316" s="62"/>
      <c r="U316" s="62"/>
      <c r="V316" s="124"/>
      <c r="W316" s="124"/>
      <c r="X316" s="62"/>
      <c r="Y316" s="62"/>
      <c r="Z316" s="124"/>
      <c r="AA316" s="62"/>
      <c r="AB316" s="62"/>
      <c r="AC316" s="124"/>
      <c r="AD316" s="124"/>
      <c r="AE316" s="124"/>
      <c r="AF316" s="62"/>
      <c r="AG316" s="124"/>
      <c r="AH316" s="62"/>
      <c r="AI316" s="124"/>
      <c r="AJ316" s="124"/>
      <c r="AK316" s="62"/>
      <c r="AL316" s="62"/>
      <c r="AM316" s="62">
        <f>AN316-AK316</f>
        <v>47380</v>
      </c>
      <c r="AN316" s="62">
        <v>47380</v>
      </c>
      <c r="AO316" s="124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</row>
    <row r="317" spans="1:41" ht="15">
      <c r="A317" s="92"/>
      <c r="B317" s="93"/>
      <c r="C317" s="93"/>
      <c r="D317" s="94"/>
      <c r="E317" s="93"/>
      <c r="F317" s="4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9"/>
      <c r="AL317" s="49"/>
      <c r="AM317" s="48"/>
      <c r="AN317" s="48"/>
      <c r="AO317" s="48"/>
    </row>
    <row r="318" spans="1:65" s="12" customFormat="1" ht="18.75">
      <c r="A318" s="56" t="s">
        <v>62</v>
      </c>
      <c r="B318" s="57" t="s">
        <v>135</v>
      </c>
      <c r="C318" s="57" t="s">
        <v>127</v>
      </c>
      <c r="D318" s="67"/>
      <c r="E318" s="57"/>
      <c r="F318" s="68">
        <f aca="true" t="shared" si="187" ref="F318:O318">F323+F321+F319</f>
        <v>1107938</v>
      </c>
      <c r="G318" s="68">
        <f t="shared" si="187"/>
        <v>205798</v>
      </c>
      <c r="H318" s="68">
        <f t="shared" si="187"/>
        <v>1313736</v>
      </c>
      <c r="I318" s="68">
        <f t="shared" si="187"/>
        <v>0</v>
      </c>
      <c r="J318" s="68">
        <f t="shared" si="187"/>
        <v>1475986</v>
      </c>
      <c r="K318" s="68">
        <f t="shared" si="187"/>
        <v>-144415</v>
      </c>
      <c r="L318" s="68">
        <f t="shared" si="187"/>
        <v>-157319</v>
      </c>
      <c r="M318" s="68">
        <f t="shared" si="187"/>
        <v>1318667</v>
      </c>
      <c r="N318" s="68">
        <f t="shared" si="187"/>
        <v>-416991</v>
      </c>
      <c r="O318" s="68">
        <f t="shared" si="187"/>
        <v>901676</v>
      </c>
      <c r="P318" s="68">
        <f aca="true" t="shared" si="188" ref="P318:Y318">P323+P321+P319</f>
        <v>0</v>
      </c>
      <c r="Q318" s="68">
        <f t="shared" si="188"/>
        <v>919873</v>
      </c>
      <c r="R318" s="68">
        <f t="shared" si="188"/>
        <v>6490</v>
      </c>
      <c r="S318" s="68">
        <f t="shared" si="188"/>
        <v>6490</v>
      </c>
      <c r="T318" s="68">
        <f t="shared" si="188"/>
        <v>908166</v>
      </c>
      <c r="U318" s="68">
        <f t="shared" si="188"/>
        <v>926363</v>
      </c>
      <c r="V318" s="68">
        <f t="shared" si="188"/>
        <v>2622</v>
      </c>
      <c r="W318" s="68">
        <f t="shared" si="188"/>
        <v>2622</v>
      </c>
      <c r="X318" s="68">
        <f t="shared" si="188"/>
        <v>910788</v>
      </c>
      <c r="Y318" s="68">
        <f t="shared" si="188"/>
        <v>928985</v>
      </c>
      <c r="Z318" s="68">
        <f>Z323+Z321+Z319</f>
        <v>0</v>
      </c>
      <c r="AA318" s="68">
        <f>AA323+AA321+AA319</f>
        <v>910788</v>
      </c>
      <c r="AB318" s="68">
        <f>AB323+AB321+AB319</f>
        <v>928985</v>
      </c>
      <c r="AC318" s="68">
        <f>AC323+AC321+AC319</f>
        <v>0</v>
      </c>
      <c r="AD318" s="68">
        <f>AD323+AD321+AD319</f>
        <v>0</v>
      </c>
      <c r="AE318" s="68"/>
      <c r="AF318" s="68">
        <f aca="true" t="shared" si="189" ref="AF318:AK318">AF323+AF321+AF319</f>
        <v>910788</v>
      </c>
      <c r="AG318" s="68">
        <f t="shared" si="189"/>
        <v>0</v>
      </c>
      <c r="AH318" s="68">
        <f t="shared" si="189"/>
        <v>928985</v>
      </c>
      <c r="AI318" s="68">
        <f t="shared" si="189"/>
        <v>0</v>
      </c>
      <c r="AJ318" s="68">
        <f t="shared" si="189"/>
        <v>0</v>
      </c>
      <c r="AK318" s="68">
        <f t="shared" si="189"/>
        <v>910788</v>
      </c>
      <c r="AL318" s="68">
        <f>AL323+AL321+AL319</f>
        <v>0</v>
      </c>
      <c r="AM318" s="68">
        <f>AM323+AM321+AM319+AM325</f>
        <v>526366</v>
      </c>
      <c r="AN318" s="68">
        <f>AN323+AN321+AN319+AN325</f>
        <v>1437154</v>
      </c>
      <c r="AO318" s="68">
        <f>AO323+AO321+AO319+AO325</f>
        <v>113156</v>
      </c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</row>
    <row r="319" spans="1:65" s="12" customFormat="1" ht="55.5" customHeight="1">
      <c r="A319" s="69" t="s">
        <v>149</v>
      </c>
      <c r="B319" s="70" t="s">
        <v>135</v>
      </c>
      <c r="C319" s="70" t="s">
        <v>127</v>
      </c>
      <c r="D319" s="71" t="s">
        <v>37</v>
      </c>
      <c r="E319" s="127"/>
      <c r="F319" s="72">
        <f aca="true" t="shared" si="190" ref="F319:AO319">F320</f>
        <v>67263</v>
      </c>
      <c r="G319" s="72">
        <f t="shared" si="190"/>
        <v>13412</v>
      </c>
      <c r="H319" s="72">
        <f t="shared" si="190"/>
        <v>80675</v>
      </c>
      <c r="I319" s="72">
        <f t="shared" si="190"/>
        <v>0</v>
      </c>
      <c r="J319" s="72">
        <f t="shared" si="190"/>
        <v>110207</v>
      </c>
      <c r="K319" s="72">
        <f t="shared" si="190"/>
        <v>0</v>
      </c>
      <c r="L319" s="72">
        <f t="shared" si="190"/>
        <v>0</v>
      </c>
      <c r="M319" s="72">
        <f t="shared" si="190"/>
        <v>110207</v>
      </c>
      <c r="N319" s="72">
        <f t="shared" si="190"/>
        <v>-109607</v>
      </c>
      <c r="O319" s="72">
        <f t="shared" si="190"/>
        <v>600</v>
      </c>
      <c r="P319" s="72">
        <f t="shared" si="190"/>
        <v>0</v>
      </c>
      <c r="Q319" s="72">
        <f t="shared" si="190"/>
        <v>600</v>
      </c>
      <c r="R319" s="72">
        <f t="shared" si="190"/>
        <v>0</v>
      </c>
      <c r="S319" s="72">
        <f t="shared" si="190"/>
        <v>0</v>
      </c>
      <c r="T319" s="72">
        <f t="shared" si="190"/>
        <v>600</v>
      </c>
      <c r="U319" s="72">
        <f t="shared" si="190"/>
        <v>600</v>
      </c>
      <c r="V319" s="72">
        <f t="shared" si="190"/>
        <v>0</v>
      </c>
      <c r="W319" s="72">
        <f t="shared" si="190"/>
        <v>0</v>
      </c>
      <c r="X319" s="72">
        <f t="shared" si="190"/>
        <v>600</v>
      </c>
      <c r="Y319" s="72">
        <f t="shared" si="190"/>
        <v>600</v>
      </c>
      <c r="Z319" s="72">
        <f t="shared" si="190"/>
        <v>0</v>
      </c>
      <c r="AA319" s="72">
        <f t="shared" si="190"/>
        <v>600</v>
      </c>
      <c r="AB319" s="72">
        <f t="shared" si="190"/>
        <v>600</v>
      </c>
      <c r="AC319" s="72">
        <f t="shared" si="190"/>
        <v>0</v>
      </c>
      <c r="AD319" s="72">
        <f t="shared" si="190"/>
        <v>0</v>
      </c>
      <c r="AE319" s="72"/>
      <c r="AF319" s="72">
        <f t="shared" si="190"/>
        <v>600</v>
      </c>
      <c r="AG319" s="72">
        <f t="shared" si="190"/>
        <v>0</v>
      </c>
      <c r="AH319" s="72">
        <f t="shared" si="190"/>
        <v>600</v>
      </c>
      <c r="AI319" s="72">
        <f t="shared" si="190"/>
        <v>0</v>
      </c>
      <c r="AJ319" s="72">
        <f t="shared" si="190"/>
        <v>0</v>
      </c>
      <c r="AK319" s="72">
        <f t="shared" si="190"/>
        <v>600</v>
      </c>
      <c r="AL319" s="72">
        <f t="shared" si="190"/>
        <v>0</v>
      </c>
      <c r="AM319" s="72">
        <f t="shared" si="190"/>
        <v>-600</v>
      </c>
      <c r="AN319" s="72">
        <f t="shared" si="190"/>
        <v>0</v>
      </c>
      <c r="AO319" s="72">
        <f t="shared" si="190"/>
        <v>0</v>
      </c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</row>
    <row r="320" spans="1:65" s="12" customFormat="1" ht="86.25" customHeight="1">
      <c r="A320" s="69" t="s">
        <v>248</v>
      </c>
      <c r="B320" s="70" t="s">
        <v>135</v>
      </c>
      <c r="C320" s="70" t="s">
        <v>127</v>
      </c>
      <c r="D320" s="71" t="s">
        <v>37</v>
      </c>
      <c r="E320" s="70" t="s">
        <v>150</v>
      </c>
      <c r="F320" s="62">
        <v>67263</v>
      </c>
      <c r="G320" s="62">
        <f>H320-F320</f>
        <v>13412</v>
      </c>
      <c r="H320" s="78">
        <v>80675</v>
      </c>
      <c r="I320" s="78"/>
      <c r="J320" s="78">
        <v>110207</v>
      </c>
      <c r="K320" s="80"/>
      <c r="L320" s="80"/>
      <c r="M320" s="62">
        <v>110207</v>
      </c>
      <c r="N320" s="62">
        <f>O320-M320</f>
        <v>-109607</v>
      </c>
      <c r="O320" s="62">
        <v>600</v>
      </c>
      <c r="P320" s="62"/>
      <c r="Q320" s="62">
        <v>600</v>
      </c>
      <c r="R320" s="89"/>
      <c r="S320" s="89"/>
      <c r="T320" s="62">
        <f>O320+R320</f>
        <v>600</v>
      </c>
      <c r="U320" s="62">
        <f>Q320+S320</f>
        <v>600</v>
      </c>
      <c r="V320" s="89"/>
      <c r="W320" s="89"/>
      <c r="X320" s="62">
        <f>T320+V320</f>
        <v>600</v>
      </c>
      <c r="Y320" s="62">
        <f>U320+W320</f>
        <v>600</v>
      </c>
      <c r="Z320" s="89"/>
      <c r="AA320" s="62">
        <f>X320+Z320</f>
        <v>600</v>
      </c>
      <c r="AB320" s="62">
        <f>Y320</f>
        <v>600</v>
      </c>
      <c r="AC320" s="89"/>
      <c r="AD320" s="89"/>
      <c r="AE320" s="89"/>
      <c r="AF320" s="62">
        <f>AA320+AC320</f>
        <v>600</v>
      </c>
      <c r="AG320" s="89"/>
      <c r="AH320" s="62">
        <f>AB320</f>
        <v>600</v>
      </c>
      <c r="AI320" s="89"/>
      <c r="AJ320" s="89"/>
      <c r="AK320" s="62">
        <f>AF320+AI320</f>
        <v>600</v>
      </c>
      <c r="AL320" s="62">
        <f>AG320</f>
        <v>0</v>
      </c>
      <c r="AM320" s="62">
        <f>AN320-AK320</f>
        <v>-600</v>
      </c>
      <c r="AN320" s="64"/>
      <c r="AO320" s="89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</row>
    <row r="321" spans="1:65" s="12" customFormat="1" ht="39.75" customHeight="1">
      <c r="A321" s="69" t="s">
        <v>251</v>
      </c>
      <c r="B321" s="70" t="s">
        <v>135</v>
      </c>
      <c r="C321" s="70" t="s">
        <v>127</v>
      </c>
      <c r="D321" s="71" t="s">
        <v>63</v>
      </c>
      <c r="E321" s="70"/>
      <c r="F321" s="72">
        <f aca="true" t="shared" si="191" ref="F321:AO321">F322</f>
        <v>573526</v>
      </c>
      <c r="G321" s="72">
        <f t="shared" si="191"/>
        <v>82674</v>
      </c>
      <c r="H321" s="72">
        <f t="shared" si="191"/>
        <v>656200</v>
      </c>
      <c r="I321" s="72">
        <f t="shared" si="191"/>
        <v>0</v>
      </c>
      <c r="J321" s="72">
        <f t="shared" si="191"/>
        <v>739716</v>
      </c>
      <c r="K321" s="72">
        <f t="shared" si="191"/>
        <v>-119300</v>
      </c>
      <c r="L321" s="72">
        <f t="shared" si="191"/>
        <v>-130548</v>
      </c>
      <c r="M321" s="72">
        <f t="shared" si="191"/>
        <v>609168</v>
      </c>
      <c r="N321" s="72">
        <f t="shared" si="191"/>
        <v>-146181</v>
      </c>
      <c r="O321" s="72">
        <f t="shared" si="191"/>
        <v>462987</v>
      </c>
      <c r="P321" s="72">
        <f t="shared" si="191"/>
        <v>0</v>
      </c>
      <c r="Q321" s="72">
        <f t="shared" si="191"/>
        <v>481184</v>
      </c>
      <c r="R321" s="72">
        <f t="shared" si="191"/>
        <v>0</v>
      </c>
      <c r="S321" s="72">
        <f t="shared" si="191"/>
        <v>0</v>
      </c>
      <c r="T321" s="72">
        <f t="shared" si="191"/>
        <v>462987</v>
      </c>
      <c r="U321" s="72">
        <f t="shared" si="191"/>
        <v>481184</v>
      </c>
      <c r="V321" s="72">
        <f t="shared" si="191"/>
        <v>2622</v>
      </c>
      <c r="W321" s="72">
        <f t="shared" si="191"/>
        <v>2622</v>
      </c>
      <c r="X321" s="72">
        <f t="shared" si="191"/>
        <v>465609</v>
      </c>
      <c r="Y321" s="72">
        <f t="shared" si="191"/>
        <v>483806</v>
      </c>
      <c r="Z321" s="72">
        <f t="shared" si="191"/>
        <v>0</v>
      </c>
      <c r="AA321" s="72">
        <f t="shared" si="191"/>
        <v>465609</v>
      </c>
      <c r="AB321" s="72">
        <f t="shared" si="191"/>
        <v>483806</v>
      </c>
      <c r="AC321" s="72">
        <f t="shared" si="191"/>
        <v>0</v>
      </c>
      <c r="AD321" s="72">
        <f t="shared" si="191"/>
        <v>0</v>
      </c>
      <c r="AE321" s="72"/>
      <c r="AF321" s="72">
        <f t="shared" si="191"/>
        <v>465609</v>
      </c>
      <c r="AG321" s="72">
        <f t="shared" si="191"/>
        <v>0</v>
      </c>
      <c r="AH321" s="72">
        <f t="shared" si="191"/>
        <v>483806</v>
      </c>
      <c r="AI321" s="72">
        <f t="shared" si="191"/>
        <v>0</v>
      </c>
      <c r="AJ321" s="72">
        <f t="shared" si="191"/>
        <v>0</v>
      </c>
      <c r="AK321" s="72">
        <f t="shared" si="191"/>
        <v>465609</v>
      </c>
      <c r="AL321" s="72">
        <f t="shared" si="191"/>
        <v>0</v>
      </c>
      <c r="AM321" s="72">
        <f t="shared" si="191"/>
        <v>156983</v>
      </c>
      <c r="AN321" s="72">
        <f t="shared" si="191"/>
        <v>622592</v>
      </c>
      <c r="AO321" s="72">
        <f t="shared" si="191"/>
        <v>0</v>
      </c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</row>
    <row r="322" spans="1:65" s="12" customFormat="1" ht="33.75">
      <c r="A322" s="69" t="s">
        <v>128</v>
      </c>
      <c r="B322" s="70" t="s">
        <v>135</v>
      </c>
      <c r="C322" s="70" t="s">
        <v>127</v>
      </c>
      <c r="D322" s="71" t="s">
        <v>63</v>
      </c>
      <c r="E322" s="70" t="s">
        <v>129</v>
      </c>
      <c r="F322" s="62">
        <v>573526</v>
      </c>
      <c r="G322" s="62">
        <f>H322-F322</f>
        <v>82674</v>
      </c>
      <c r="H322" s="78">
        <f>12408+646284-2492</f>
        <v>656200</v>
      </c>
      <c r="I322" s="78"/>
      <c r="J322" s="78">
        <f>13753+728818-2855</f>
        <v>739716</v>
      </c>
      <c r="K322" s="78">
        <v>-119300</v>
      </c>
      <c r="L322" s="78">
        <v>-130548</v>
      </c>
      <c r="M322" s="62">
        <v>609168</v>
      </c>
      <c r="N322" s="62">
        <f>O322-M322</f>
        <v>-146181</v>
      </c>
      <c r="O322" s="62">
        <f>8854+454133</f>
        <v>462987</v>
      </c>
      <c r="P322" s="62"/>
      <c r="Q322" s="62">
        <f>8854+472330</f>
        <v>481184</v>
      </c>
      <c r="R322" s="89"/>
      <c r="S322" s="89"/>
      <c r="T322" s="62">
        <f>O322+R322</f>
        <v>462987</v>
      </c>
      <c r="U322" s="62">
        <f>Q322+S322</f>
        <v>481184</v>
      </c>
      <c r="V322" s="62">
        <v>2622</v>
      </c>
      <c r="W322" s="62">
        <v>2622</v>
      </c>
      <c r="X322" s="62">
        <f>T322+V322</f>
        <v>465609</v>
      </c>
      <c r="Y322" s="62">
        <f>U322+W322</f>
        <v>483806</v>
      </c>
      <c r="Z322" s="89"/>
      <c r="AA322" s="62">
        <f>X322+Z322</f>
        <v>465609</v>
      </c>
      <c r="AB322" s="62">
        <f>Y322</f>
        <v>483806</v>
      </c>
      <c r="AC322" s="89"/>
      <c r="AD322" s="89"/>
      <c r="AE322" s="89"/>
      <c r="AF322" s="62">
        <f>AA322+AC322</f>
        <v>465609</v>
      </c>
      <c r="AG322" s="89"/>
      <c r="AH322" s="62">
        <f>AB322</f>
        <v>483806</v>
      </c>
      <c r="AI322" s="89"/>
      <c r="AJ322" s="89"/>
      <c r="AK322" s="62">
        <f>AF322+AI322</f>
        <v>465609</v>
      </c>
      <c r="AL322" s="62">
        <f>AG322</f>
        <v>0</v>
      </c>
      <c r="AM322" s="62">
        <f>AN322-AK322</f>
        <v>156983</v>
      </c>
      <c r="AN322" s="62">
        <v>622592</v>
      </c>
      <c r="AO322" s="89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</row>
    <row r="323" spans="1:65" s="12" customFormat="1" ht="21.75" customHeight="1">
      <c r="A323" s="69" t="s">
        <v>64</v>
      </c>
      <c r="B323" s="70" t="s">
        <v>135</v>
      </c>
      <c r="C323" s="70" t="s">
        <v>127</v>
      </c>
      <c r="D323" s="71" t="s">
        <v>65</v>
      </c>
      <c r="E323" s="70"/>
      <c r="F323" s="72">
        <f aca="true" t="shared" si="192" ref="F323:AO323">F324</f>
        <v>467149</v>
      </c>
      <c r="G323" s="72">
        <f t="shared" si="192"/>
        <v>109712</v>
      </c>
      <c r="H323" s="72">
        <f t="shared" si="192"/>
        <v>576861</v>
      </c>
      <c r="I323" s="72">
        <f t="shared" si="192"/>
        <v>0</v>
      </c>
      <c r="J323" s="72">
        <f t="shared" si="192"/>
        <v>626063</v>
      </c>
      <c r="K323" s="72">
        <f t="shared" si="192"/>
        <v>-25115</v>
      </c>
      <c r="L323" s="72">
        <f t="shared" si="192"/>
        <v>-26771</v>
      </c>
      <c r="M323" s="72">
        <f t="shared" si="192"/>
        <v>599292</v>
      </c>
      <c r="N323" s="72">
        <f t="shared" si="192"/>
        <v>-161203</v>
      </c>
      <c r="O323" s="72">
        <f t="shared" si="192"/>
        <v>438089</v>
      </c>
      <c r="P323" s="72">
        <f t="shared" si="192"/>
        <v>0</v>
      </c>
      <c r="Q323" s="72">
        <f t="shared" si="192"/>
        <v>438089</v>
      </c>
      <c r="R323" s="72">
        <f t="shared" si="192"/>
        <v>6490</v>
      </c>
      <c r="S323" s="72">
        <f t="shared" si="192"/>
        <v>6490</v>
      </c>
      <c r="T323" s="72">
        <f t="shared" si="192"/>
        <v>444579</v>
      </c>
      <c r="U323" s="72">
        <f t="shared" si="192"/>
        <v>444579</v>
      </c>
      <c r="V323" s="72">
        <f t="shared" si="192"/>
        <v>0</v>
      </c>
      <c r="W323" s="72">
        <f t="shared" si="192"/>
        <v>0</v>
      </c>
      <c r="X323" s="72">
        <f t="shared" si="192"/>
        <v>444579</v>
      </c>
      <c r="Y323" s="72">
        <f t="shared" si="192"/>
        <v>444579</v>
      </c>
      <c r="Z323" s="72">
        <f t="shared" si="192"/>
        <v>0</v>
      </c>
      <c r="AA323" s="72">
        <f t="shared" si="192"/>
        <v>444579</v>
      </c>
      <c r="AB323" s="72">
        <f t="shared" si="192"/>
        <v>444579</v>
      </c>
      <c r="AC323" s="72">
        <f t="shared" si="192"/>
        <v>0</v>
      </c>
      <c r="AD323" s="72">
        <f t="shared" si="192"/>
        <v>0</v>
      </c>
      <c r="AE323" s="72"/>
      <c r="AF323" s="72">
        <f t="shared" si="192"/>
        <v>444579</v>
      </c>
      <c r="AG323" s="72">
        <f t="shared" si="192"/>
        <v>0</v>
      </c>
      <c r="AH323" s="72">
        <f t="shared" si="192"/>
        <v>444579</v>
      </c>
      <c r="AI323" s="72">
        <f t="shared" si="192"/>
        <v>0</v>
      </c>
      <c r="AJ323" s="72">
        <f t="shared" si="192"/>
        <v>0</v>
      </c>
      <c r="AK323" s="72">
        <f t="shared" si="192"/>
        <v>444579</v>
      </c>
      <c r="AL323" s="72">
        <f t="shared" si="192"/>
        <v>0</v>
      </c>
      <c r="AM323" s="72">
        <f t="shared" si="192"/>
        <v>369383</v>
      </c>
      <c r="AN323" s="72">
        <f t="shared" si="192"/>
        <v>813962</v>
      </c>
      <c r="AO323" s="72">
        <f t="shared" si="192"/>
        <v>113156</v>
      </c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</row>
    <row r="324" spans="1:65" s="14" customFormat="1" ht="33">
      <c r="A324" s="69" t="s">
        <v>128</v>
      </c>
      <c r="B324" s="70" t="s">
        <v>135</v>
      </c>
      <c r="C324" s="70" t="s">
        <v>127</v>
      </c>
      <c r="D324" s="71" t="s">
        <v>65</v>
      </c>
      <c r="E324" s="70" t="s">
        <v>129</v>
      </c>
      <c r="F324" s="62">
        <v>467149</v>
      </c>
      <c r="G324" s="62">
        <f>H324-F324</f>
        <v>109712</v>
      </c>
      <c r="H324" s="78">
        <f>159786+117293+300978-1196</f>
        <v>576861</v>
      </c>
      <c r="I324" s="78"/>
      <c r="J324" s="78">
        <f>172674+129187+325385-1183</f>
        <v>626063</v>
      </c>
      <c r="K324" s="78">
        <v>-25115</v>
      </c>
      <c r="L324" s="78">
        <v>-26771</v>
      </c>
      <c r="M324" s="62">
        <v>599292</v>
      </c>
      <c r="N324" s="62">
        <f>O324-M324</f>
        <v>-161203</v>
      </c>
      <c r="O324" s="62">
        <f>92234+213685+132170</f>
        <v>438089</v>
      </c>
      <c r="P324" s="62"/>
      <c r="Q324" s="62">
        <f>92234+213685+132170</f>
        <v>438089</v>
      </c>
      <c r="R324" s="62">
        <v>6490</v>
      </c>
      <c r="S324" s="62">
        <v>6490</v>
      </c>
      <c r="T324" s="62">
        <f>O324+R324</f>
        <v>444579</v>
      </c>
      <c r="U324" s="62">
        <f>Q324+S324</f>
        <v>444579</v>
      </c>
      <c r="V324" s="84"/>
      <c r="W324" s="84"/>
      <c r="X324" s="62">
        <f>T324+V324</f>
        <v>444579</v>
      </c>
      <c r="Y324" s="62">
        <f>U324+W324</f>
        <v>444579</v>
      </c>
      <c r="Z324" s="84"/>
      <c r="AA324" s="62">
        <f>X324+Z324</f>
        <v>444579</v>
      </c>
      <c r="AB324" s="62">
        <f>Y324</f>
        <v>444579</v>
      </c>
      <c r="AC324" s="84"/>
      <c r="AD324" s="84"/>
      <c r="AE324" s="84"/>
      <c r="AF324" s="62">
        <f>AA324+AC324</f>
        <v>444579</v>
      </c>
      <c r="AG324" s="84"/>
      <c r="AH324" s="62">
        <f>AB324</f>
        <v>444579</v>
      </c>
      <c r="AI324" s="84"/>
      <c r="AJ324" s="84"/>
      <c r="AK324" s="62">
        <f>AF324+AI324</f>
        <v>444579</v>
      </c>
      <c r="AL324" s="62">
        <f>AG324</f>
        <v>0</v>
      </c>
      <c r="AM324" s="62">
        <f>AN324-AK324</f>
        <v>369383</v>
      </c>
      <c r="AN324" s="62">
        <f>205340+181345+427277</f>
        <v>813962</v>
      </c>
      <c r="AO324" s="62">
        <f>133130-19974</f>
        <v>113156</v>
      </c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</row>
    <row r="325" spans="1:65" s="14" customFormat="1" ht="16.5">
      <c r="A325" s="69" t="s">
        <v>120</v>
      </c>
      <c r="B325" s="70" t="s">
        <v>135</v>
      </c>
      <c r="C325" s="70" t="s">
        <v>127</v>
      </c>
      <c r="D325" s="71" t="s">
        <v>121</v>
      </c>
      <c r="E325" s="70"/>
      <c r="F325" s="62"/>
      <c r="G325" s="62"/>
      <c r="H325" s="78"/>
      <c r="I325" s="78"/>
      <c r="J325" s="78"/>
      <c r="K325" s="78"/>
      <c r="L325" s="78"/>
      <c r="M325" s="62"/>
      <c r="N325" s="62"/>
      <c r="O325" s="62"/>
      <c r="P325" s="62"/>
      <c r="Q325" s="62"/>
      <c r="R325" s="62"/>
      <c r="S325" s="62"/>
      <c r="T325" s="62"/>
      <c r="U325" s="62"/>
      <c r="V325" s="84"/>
      <c r="W325" s="84"/>
      <c r="X325" s="62"/>
      <c r="Y325" s="62"/>
      <c r="Z325" s="84"/>
      <c r="AA325" s="62"/>
      <c r="AB325" s="62"/>
      <c r="AC325" s="84"/>
      <c r="AD325" s="84"/>
      <c r="AE325" s="84"/>
      <c r="AF325" s="62"/>
      <c r="AG325" s="84"/>
      <c r="AH325" s="62"/>
      <c r="AI325" s="84"/>
      <c r="AJ325" s="84"/>
      <c r="AK325" s="62"/>
      <c r="AL325" s="62"/>
      <c r="AM325" s="62">
        <f aca="true" t="shared" si="193" ref="AM325:AO326">AM326</f>
        <v>600</v>
      </c>
      <c r="AN325" s="62">
        <f t="shared" si="193"/>
        <v>600</v>
      </c>
      <c r="AO325" s="62">
        <f t="shared" si="193"/>
        <v>0</v>
      </c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</row>
    <row r="326" spans="1:65" s="14" customFormat="1" ht="40.5" customHeight="1">
      <c r="A326" s="69" t="s">
        <v>322</v>
      </c>
      <c r="B326" s="70" t="s">
        <v>135</v>
      </c>
      <c r="C326" s="70" t="s">
        <v>127</v>
      </c>
      <c r="D326" s="71" t="s">
        <v>276</v>
      </c>
      <c r="E326" s="70"/>
      <c r="F326" s="62"/>
      <c r="G326" s="62"/>
      <c r="H326" s="78"/>
      <c r="I326" s="78"/>
      <c r="J326" s="78"/>
      <c r="K326" s="78"/>
      <c r="L326" s="78"/>
      <c r="M326" s="62"/>
      <c r="N326" s="62"/>
      <c r="O326" s="62"/>
      <c r="P326" s="62"/>
      <c r="Q326" s="62"/>
      <c r="R326" s="62"/>
      <c r="S326" s="62"/>
      <c r="T326" s="62"/>
      <c r="U326" s="62"/>
      <c r="V326" s="84"/>
      <c r="W326" s="84"/>
      <c r="X326" s="62"/>
      <c r="Y326" s="62"/>
      <c r="Z326" s="84"/>
      <c r="AA326" s="62"/>
      <c r="AB326" s="62"/>
      <c r="AC326" s="84"/>
      <c r="AD326" s="84"/>
      <c r="AE326" s="84"/>
      <c r="AF326" s="62"/>
      <c r="AG326" s="84"/>
      <c r="AH326" s="62"/>
      <c r="AI326" s="84"/>
      <c r="AJ326" s="84"/>
      <c r="AK326" s="62"/>
      <c r="AL326" s="62"/>
      <c r="AM326" s="62">
        <f t="shared" si="193"/>
        <v>600</v>
      </c>
      <c r="AN326" s="62">
        <f t="shared" si="193"/>
        <v>600</v>
      </c>
      <c r="AO326" s="62">
        <f t="shared" si="193"/>
        <v>0</v>
      </c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</row>
    <row r="327" spans="1:65" s="14" customFormat="1" ht="90.75" customHeight="1">
      <c r="A327" s="69" t="s">
        <v>248</v>
      </c>
      <c r="B327" s="70" t="s">
        <v>135</v>
      </c>
      <c r="C327" s="70" t="s">
        <v>127</v>
      </c>
      <c r="D327" s="71" t="s">
        <v>276</v>
      </c>
      <c r="E327" s="70" t="s">
        <v>150</v>
      </c>
      <c r="F327" s="62"/>
      <c r="G327" s="62"/>
      <c r="H327" s="78"/>
      <c r="I327" s="78"/>
      <c r="J327" s="78"/>
      <c r="K327" s="78"/>
      <c r="L327" s="78"/>
      <c r="M327" s="62"/>
      <c r="N327" s="62"/>
      <c r="O327" s="62"/>
      <c r="P327" s="62"/>
      <c r="Q327" s="62"/>
      <c r="R327" s="62"/>
      <c r="S327" s="62"/>
      <c r="T327" s="62"/>
      <c r="U327" s="62"/>
      <c r="V327" s="84"/>
      <c r="W327" s="84"/>
      <c r="X327" s="62"/>
      <c r="Y327" s="62"/>
      <c r="Z327" s="84"/>
      <c r="AA327" s="62"/>
      <c r="AB327" s="62"/>
      <c r="AC327" s="84"/>
      <c r="AD327" s="84"/>
      <c r="AE327" s="84"/>
      <c r="AF327" s="62"/>
      <c r="AG327" s="84"/>
      <c r="AH327" s="62"/>
      <c r="AI327" s="84"/>
      <c r="AJ327" s="84"/>
      <c r="AK327" s="62"/>
      <c r="AL327" s="62"/>
      <c r="AM327" s="62">
        <f>AN327-AK327</f>
        <v>600</v>
      </c>
      <c r="AN327" s="62">
        <v>600</v>
      </c>
      <c r="AO327" s="62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</row>
    <row r="328" spans="1:65" s="16" customFormat="1" ht="16.5">
      <c r="A328" s="69"/>
      <c r="B328" s="70"/>
      <c r="C328" s="70"/>
      <c r="D328" s="118"/>
      <c r="E328" s="70"/>
      <c r="F328" s="129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64"/>
      <c r="S328" s="64"/>
      <c r="T328" s="64"/>
      <c r="U328" s="64"/>
      <c r="V328" s="64"/>
      <c r="W328" s="64"/>
      <c r="X328" s="64"/>
      <c r="Y328" s="64"/>
      <c r="Z328" s="64"/>
      <c r="AA328" s="64"/>
      <c r="AB328" s="64"/>
      <c r="AC328" s="64"/>
      <c r="AD328" s="64"/>
      <c r="AE328" s="64"/>
      <c r="AF328" s="64"/>
      <c r="AG328" s="64"/>
      <c r="AH328" s="64"/>
      <c r="AI328" s="64"/>
      <c r="AJ328" s="64"/>
      <c r="AK328" s="62"/>
      <c r="AL328" s="62"/>
      <c r="AM328" s="64"/>
      <c r="AN328" s="64"/>
      <c r="AO328" s="64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</row>
    <row r="329" spans="1:65" s="16" customFormat="1" ht="56.25">
      <c r="A329" s="56" t="s">
        <v>163</v>
      </c>
      <c r="B329" s="57" t="s">
        <v>135</v>
      </c>
      <c r="C329" s="57" t="s">
        <v>155</v>
      </c>
      <c r="D329" s="67"/>
      <c r="E329" s="57"/>
      <c r="F329" s="59">
        <f aca="true" t="shared" si="194" ref="F329:V330">F330</f>
        <v>4930</v>
      </c>
      <c r="G329" s="59">
        <f t="shared" si="194"/>
        <v>417</v>
      </c>
      <c r="H329" s="59">
        <f t="shared" si="194"/>
        <v>5347</v>
      </c>
      <c r="I329" s="59">
        <f t="shared" si="194"/>
        <v>0</v>
      </c>
      <c r="J329" s="59">
        <f t="shared" si="194"/>
        <v>5745</v>
      </c>
      <c r="K329" s="59">
        <f t="shared" si="194"/>
        <v>0</v>
      </c>
      <c r="L329" s="59">
        <f t="shared" si="194"/>
        <v>0</v>
      </c>
      <c r="M329" s="59">
        <f t="shared" si="194"/>
        <v>5745</v>
      </c>
      <c r="N329" s="59">
        <f t="shared" si="194"/>
        <v>-1209</v>
      </c>
      <c r="O329" s="59">
        <f t="shared" si="194"/>
        <v>4536</v>
      </c>
      <c r="P329" s="59">
        <f t="shared" si="194"/>
        <v>0</v>
      </c>
      <c r="Q329" s="59">
        <f t="shared" si="194"/>
        <v>4536</v>
      </c>
      <c r="R329" s="59">
        <f t="shared" si="194"/>
        <v>0</v>
      </c>
      <c r="S329" s="59">
        <f t="shared" si="194"/>
        <v>0</v>
      </c>
      <c r="T329" s="59">
        <f t="shared" si="194"/>
        <v>4536</v>
      </c>
      <c r="U329" s="59">
        <f t="shared" si="194"/>
        <v>4536</v>
      </c>
      <c r="V329" s="59">
        <f t="shared" si="194"/>
        <v>0</v>
      </c>
      <c r="W329" s="59">
        <f aca="true" t="shared" si="195" ref="W329:AL330">W330</f>
        <v>0</v>
      </c>
      <c r="X329" s="59">
        <f t="shared" si="195"/>
        <v>4536</v>
      </c>
      <c r="Y329" s="59">
        <f t="shared" si="195"/>
        <v>4536</v>
      </c>
      <c r="Z329" s="59">
        <f t="shared" si="195"/>
        <v>0</v>
      </c>
      <c r="AA329" s="59">
        <f t="shared" si="195"/>
        <v>4536</v>
      </c>
      <c r="AB329" s="59">
        <f t="shared" si="195"/>
        <v>4536</v>
      </c>
      <c r="AC329" s="59">
        <f t="shared" si="195"/>
        <v>0</v>
      </c>
      <c r="AD329" s="59">
        <f t="shared" si="195"/>
        <v>0</v>
      </c>
      <c r="AE329" s="59"/>
      <c r="AF329" s="59">
        <f t="shared" si="195"/>
        <v>4536</v>
      </c>
      <c r="AG329" s="59">
        <f t="shared" si="195"/>
        <v>0</v>
      </c>
      <c r="AH329" s="59">
        <f t="shared" si="195"/>
        <v>4536</v>
      </c>
      <c r="AI329" s="59">
        <f t="shared" si="195"/>
        <v>0</v>
      </c>
      <c r="AJ329" s="59">
        <f t="shared" si="195"/>
        <v>0</v>
      </c>
      <c r="AK329" s="59">
        <f t="shared" si="195"/>
        <v>4536</v>
      </c>
      <c r="AL329" s="59">
        <f t="shared" si="195"/>
        <v>0</v>
      </c>
      <c r="AM329" s="59">
        <f>AM330</f>
        <v>1956</v>
      </c>
      <c r="AN329" s="59">
        <f>AN330</f>
        <v>6492</v>
      </c>
      <c r="AO329" s="59">
        <f>AO330</f>
        <v>0</v>
      </c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</row>
    <row r="330" spans="1:65" s="10" customFormat="1" ht="33">
      <c r="A330" s="69" t="s">
        <v>66</v>
      </c>
      <c r="B330" s="70" t="s">
        <v>135</v>
      </c>
      <c r="C330" s="70" t="s">
        <v>155</v>
      </c>
      <c r="D330" s="71" t="s">
        <v>67</v>
      </c>
      <c r="E330" s="70"/>
      <c r="F330" s="62">
        <f t="shared" si="194"/>
        <v>4930</v>
      </c>
      <c r="G330" s="62">
        <f t="shared" si="194"/>
        <v>417</v>
      </c>
      <c r="H330" s="62">
        <f t="shared" si="194"/>
        <v>5347</v>
      </c>
      <c r="I330" s="62">
        <f t="shared" si="194"/>
        <v>0</v>
      </c>
      <c r="J330" s="62">
        <f t="shared" si="194"/>
        <v>5745</v>
      </c>
      <c r="K330" s="62">
        <f t="shared" si="194"/>
        <v>0</v>
      </c>
      <c r="L330" s="62">
        <f t="shared" si="194"/>
        <v>0</v>
      </c>
      <c r="M330" s="62">
        <f t="shared" si="194"/>
        <v>5745</v>
      </c>
      <c r="N330" s="62">
        <f t="shared" si="194"/>
        <v>-1209</v>
      </c>
      <c r="O330" s="62">
        <f t="shared" si="194"/>
        <v>4536</v>
      </c>
      <c r="P330" s="62">
        <f t="shared" si="194"/>
        <v>0</v>
      </c>
      <c r="Q330" s="62">
        <f t="shared" si="194"/>
        <v>4536</v>
      </c>
      <c r="R330" s="62">
        <f t="shared" si="194"/>
        <v>0</v>
      </c>
      <c r="S330" s="62">
        <f t="shared" si="194"/>
        <v>0</v>
      </c>
      <c r="T330" s="62">
        <f t="shared" si="194"/>
        <v>4536</v>
      </c>
      <c r="U330" s="62">
        <f t="shared" si="194"/>
        <v>4536</v>
      </c>
      <c r="V330" s="62">
        <f t="shared" si="194"/>
        <v>0</v>
      </c>
      <c r="W330" s="62">
        <f t="shared" si="195"/>
        <v>0</v>
      </c>
      <c r="X330" s="62">
        <f t="shared" si="195"/>
        <v>4536</v>
      </c>
      <c r="Y330" s="62">
        <f t="shared" si="195"/>
        <v>4536</v>
      </c>
      <c r="Z330" s="62">
        <f t="shared" si="195"/>
        <v>0</v>
      </c>
      <c r="AA330" s="62">
        <f t="shared" si="195"/>
        <v>4536</v>
      </c>
      <c r="AB330" s="62">
        <f t="shared" si="195"/>
        <v>4536</v>
      </c>
      <c r="AC330" s="62">
        <f t="shared" si="195"/>
        <v>0</v>
      </c>
      <c r="AD330" s="62">
        <f t="shared" si="195"/>
        <v>0</v>
      </c>
      <c r="AE330" s="62"/>
      <c r="AF330" s="62">
        <f t="shared" si="195"/>
        <v>4536</v>
      </c>
      <c r="AG330" s="62">
        <f t="shared" si="195"/>
        <v>0</v>
      </c>
      <c r="AH330" s="62">
        <f t="shared" si="195"/>
        <v>4536</v>
      </c>
      <c r="AI330" s="62">
        <f aca="true" t="shared" si="196" ref="AI330:AO330">AI331</f>
        <v>0</v>
      </c>
      <c r="AJ330" s="62">
        <f t="shared" si="196"/>
        <v>0</v>
      </c>
      <c r="AK330" s="62">
        <f t="shared" si="196"/>
        <v>4536</v>
      </c>
      <c r="AL330" s="62">
        <f t="shared" si="196"/>
        <v>0</v>
      </c>
      <c r="AM330" s="62">
        <f t="shared" si="196"/>
        <v>1956</v>
      </c>
      <c r="AN330" s="62">
        <f t="shared" si="196"/>
        <v>6492</v>
      </c>
      <c r="AO330" s="62">
        <f t="shared" si="196"/>
        <v>0</v>
      </c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</row>
    <row r="331" spans="1:65" s="26" customFormat="1" ht="33">
      <c r="A331" s="69" t="s">
        <v>128</v>
      </c>
      <c r="B331" s="70" t="s">
        <v>135</v>
      </c>
      <c r="C331" s="70" t="s">
        <v>155</v>
      </c>
      <c r="D331" s="71" t="s">
        <v>67</v>
      </c>
      <c r="E331" s="70" t="s">
        <v>129</v>
      </c>
      <c r="F331" s="62">
        <v>4930</v>
      </c>
      <c r="G331" s="62">
        <f>H331-F331</f>
        <v>417</v>
      </c>
      <c r="H331" s="78">
        <f>2681+2666</f>
        <v>5347</v>
      </c>
      <c r="I331" s="78"/>
      <c r="J331" s="78">
        <f>2890+2855</f>
        <v>5745</v>
      </c>
      <c r="K331" s="130"/>
      <c r="L331" s="130"/>
      <c r="M331" s="62">
        <v>5745</v>
      </c>
      <c r="N331" s="62">
        <f>O331-M331</f>
        <v>-1209</v>
      </c>
      <c r="O331" s="62">
        <f>2350+2186</f>
        <v>4536</v>
      </c>
      <c r="P331" s="62"/>
      <c r="Q331" s="62">
        <f>2350+2186</f>
        <v>4536</v>
      </c>
      <c r="R331" s="107"/>
      <c r="S331" s="107"/>
      <c r="T331" s="62">
        <f>O331+R331</f>
        <v>4536</v>
      </c>
      <c r="U331" s="62">
        <f>Q331+S331</f>
        <v>4536</v>
      </c>
      <c r="V331" s="107"/>
      <c r="W331" s="107"/>
      <c r="X331" s="62">
        <f>T331+V331</f>
        <v>4536</v>
      </c>
      <c r="Y331" s="62">
        <f>U331+W331</f>
        <v>4536</v>
      </c>
      <c r="Z331" s="107"/>
      <c r="AA331" s="62">
        <f>X331+Z331</f>
        <v>4536</v>
      </c>
      <c r="AB331" s="62">
        <f>Y331</f>
        <v>4536</v>
      </c>
      <c r="AC331" s="107"/>
      <c r="AD331" s="107"/>
      <c r="AE331" s="107"/>
      <c r="AF331" s="62">
        <f>AA331+AC331</f>
        <v>4536</v>
      </c>
      <c r="AG331" s="107"/>
      <c r="AH331" s="62">
        <f>AB331</f>
        <v>4536</v>
      </c>
      <c r="AI331" s="107"/>
      <c r="AJ331" s="107"/>
      <c r="AK331" s="62">
        <f>AF331+AI331</f>
        <v>4536</v>
      </c>
      <c r="AL331" s="62">
        <f>AG331</f>
        <v>0</v>
      </c>
      <c r="AM331" s="62">
        <f>AN331-AK331</f>
        <v>1956</v>
      </c>
      <c r="AN331" s="62">
        <f>3322+3170</f>
        <v>6492</v>
      </c>
      <c r="AO331" s="107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  <c r="BA331" s="25"/>
      <c r="BB331" s="25"/>
      <c r="BC331" s="25"/>
      <c r="BD331" s="25"/>
      <c r="BE331" s="25"/>
      <c r="BF331" s="25"/>
      <c r="BG331" s="25"/>
      <c r="BH331" s="25"/>
      <c r="BI331" s="25"/>
      <c r="BJ331" s="25"/>
      <c r="BK331" s="25"/>
      <c r="BL331" s="25"/>
      <c r="BM331" s="25"/>
    </row>
    <row r="332" spans="1:65" s="26" customFormat="1" ht="16.5">
      <c r="A332" s="69"/>
      <c r="B332" s="70"/>
      <c r="C332" s="70"/>
      <c r="D332" s="71"/>
      <c r="E332" s="70"/>
      <c r="F332" s="131"/>
      <c r="G332" s="130"/>
      <c r="H332" s="130"/>
      <c r="I332" s="130"/>
      <c r="J332" s="130"/>
      <c r="K332" s="130"/>
      <c r="L332" s="130"/>
      <c r="M332" s="130"/>
      <c r="N332" s="130"/>
      <c r="O332" s="130"/>
      <c r="P332" s="130"/>
      <c r="Q332" s="130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8"/>
      <c r="AL332" s="108"/>
      <c r="AM332" s="107"/>
      <c r="AN332" s="107"/>
      <c r="AO332" s="107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  <c r="BC332" s="25"/>
      <c r="BD332" s="25"/>
      <c r="BE332" s="25"/>
      <c r="BF332" s="25"/>
      <c r="BG332" s="25"/>
      <c r="BH332" s="25"/>
      <c r="BI332" s="25"/>
      <c r="BJ332" s="25"/>
      <c r="BK332" s="25"/>
      <c r="BL332" s="25"/>
      <c r="BM332" s="25"/>
    </row>
    <row r="333" spans="1:65" s="26" customFormat="1" ht="37.5">
      <c r="A333" s="56" t="s">
        <v>165</v>
      </c>
      <c r="B333" s="57" t="s">
        <v>135</v>
      </c>
      <c r="C333" s="57" t="s">
        <v>148</v>
      </c>
      <c r="D333" s="67"/>
      <c r="E333" s="57"/>
      <c r="F333" s="68">
        <f aca="true" t="shared" si="197" ref="F333:V334">F334</f>
        <v>43777</v>
      </c>
      <c r="G333" s="68">
        <f t="shared" si="197"/>
        <v>674</v>
      </c>
      <c r="H333" s="68">
        <f t="shared" si="197"/>
        <v>44451</v>
      </c>
      <c r="I333" s="68">
        <f t="shared" si="197"/>
        <v>0</v>
      </c>
      <c r="J333" s="68">
        <f t="shared" si="197"/>
        <v>50448</v>
      </c>
      <c r="K333" s="68">
        <f t="shared" si="197"/>
        <v>0</v>
      </c>
      <c r="L333" s="68">
        <f t="shared" si="197"/>
        <v>0</v>
      </c>
      <c r="M333" s="68">
        <f t="shared" si="197"/>
        <v>50448</v>
      </c>
      <c r="N333" s="68">
        <f t="shared" si="197"/>
        <v>-13658</v>
      </c>
      <c r="O333" s="68">
        <f t="shared" si="197"/>
        <v>36790</v>
      </c>
      <c r="P333" s="68">
        <f t="shared" si="197"/>
        <v>0</v>
      </c>
      <c r="Q333" s="68">
        <f t="shared" si="197"/>
        <v>36790</v>
      </c>
      <c r="R333" s="68">
        <f t="shared" si="197"/>
        <v>0</v>
      </c>
      <c r="S333" s="68">
        <f t="shared" si="197"/>
        <v>0</v>
      </c>
      <c r="T333" s="68">
        <f t="shared" si="197"/>
        <v>36790</v>
      </c>
      <c r="U333" s="68">
        <f t="shared" si="197"/>
        <v>36790</v>
      </c>
      <c r="V333" s="68">
        <f t="shared" si="197"/>
        <v>0</v>
      </c>
      <c r="W333" s="68">
        <f aca="true" t="shared" si="198" ref="W333:AL334">W334</f>
        <v>0</v>
      </c>
      <c r="X333" s="68">
        <f t="shared" si="198"/>
        <v>36790</v>
      </c>
      <c r="Y333" s="68">
        <f t="shared" si="198"/>
        <v>36790</v>
      </c>
      <c r="Z333" s="68">
        <f t="shared" si="198"/>
        <v>0</v>
      </c>
      <c r="AA333" s="68">
        <f t="shared" si="198"/>
        <v>36790</v>
      </c>
      <c r="AB333" s="68">
        <f t="shared" si="198"/>
        <v>36790</v>
      </c>
      <c r="AC333" s="68">
        <f t="shared" si="198"/>
        <v>0</v>
      </c>
      <c r="AD333" s="68">
        <f t="shared" si="198"/>
        <v>0</v>
      </c>
      <c r="AE333" s="68"/>
      <c r="AF333" s="68">
        <f t="shared" si="198"/>
        <v>36790</v>
      </c>
      <c r="AG333" s="68">
        <f t="shared" si="198"/>
        <v>0</v>
      </c>
      <c r="AH333" s="68">
        <f t="shared" si="198"/>
        <v>36790</v>
      </c>
      <c r="AI333" s="68">
        <f t="shared" si="198"/>
        <v>0</v>
      </c>
      <c r="AJ333" s="68">
        <f t="shared" si="198"/>
        <v>0</v>
      </c>
      <c r="AK333" s="68">
        <f t="shared" si="198"/>
        <v>36790</v>
      </c>
      <c r="AL333" s="68">
        <f t="shared" si="198"/>
        <v>0</v>
      </c>
      <c r="AM333" s="68">
        <f>AM334</f>
        <v>10694</v>
      </c>
      <c r="AN333" s="68">
        <f>AN334</f>
        <v>47484</v>
      </c>
      <c r="AO333" s="68">
        <f>AO334</f>
        <v>0</v>
      </c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  <c r="BA333" s="25"/>
      <c r="BB333" s="25"/>
      <c r="BC333" s="25"/>
      <c r="BD333" s="25"/>
      <c r="BE333" s="25"/>
      <c r="BF333" s="25"/>
      <c r="BG333" s="25"/>
      <c r="BH333" s="25"/>
      <c r="BI333" s="25"/>
      <c r="BJ333" s="25"/>
      <c r="BK333" s="25"/>
      <c r="BL333" s="25"/>
      <c r="BM333" s="25"/>
    </row>
    <row r="334" spans="1:65" s="26" customFormat="1" ht="16.5">
      <c r="A334" s="69" t="s">
        <v>68</v>
      </c>
      <c r="B334" s="70" t="s">
        <v>135</v>
      </c>
      <c r="C334" s="70" t="s">
        <v>148</v>
      </c>
      <c r="D334" s="71" t="s">
        <v>69</v>
      </c>
      <c r="E334" s="70"/>
      <c r="F334" s="72">
        <f t="shared" si="197"/>
        <v>43777</v>
      </c>
      <c r="G334" s="72">
        <f t="shared" si="197"/>
        <v>674</v>
      </c>
      <c r="H334" s="72">
        <f t="shared" si="197"/>
        <v>44451</v>
      </c>
      <c r="I334" s="72">
        <f t="shared" si="197"/>
        <v>0</v>
      </c>
      <c r="J334" s="72">
        <f t="shared" si="197"/>
        <v>50448</v>
      </c>
      <c r="K334" s="72">
        <f t="shared" si="197"/>
        <v>0</v>
      </c>
      <c r="L334" s="72">
        <f t="shared" si="197"/>
        <v>0</v>
      </c>
      <c r="M334" s="72">
        <f t="shared" si="197"/>
        <v>50448</v>
      </c>
      <c r="N334" s="72">
        <f t="shared" si="197"/>
        <v>-13658</v>
      </c>
      <c r="O334" s="72">
        <f t="shared" si="197"/>
        <v>36790</v>
      </c>
      <c r="P334" s="72">
        <f t="shared" si="197"/>
        <v>0</v>
      </c>
      <c r="Q334" s="72">
        <f t="shared" si="197"/>
        <v>36790</v>
      </c>
      <c r="R334" s="72">
        <f t="shared" si="197"/>
        <v>0</v>
      </c>
      <c r="S334" s="72">
        <f t="shared" si="197"/>
        <v>0</v>
      </c>
      <c r="T334" s="72">
        <f t="shared" si="197"/>
        <v>36790</v>
      </c>
      <c r="U334" s="72">
        <f t="shared" si="197"/>
        <v>36790</v>
      </c>
      <c r="V334" s="72">
        <f t="shared" si="197"/>
        <v>0</v>
      </c>
      <c r="W334" s="72">
        <f t="shared" si="198"/>
        <v>0</v>
      </c>
      <c r="X334" s="72">
        <f t="shared" si="198"/>
        <v>36790</v>
      </c>
      <c r="Y334" s="72">
        <f t="shared" si="198"/>
        <v>36790</v>
      </c>
      <c r="Z334" s="72">
        <f t="shared" si="198"/>
        <v>0</v>
      </c>
      <c r="AA334" s="72">
        <f t="shared" si="198"/>
        <v>36790</v>
      </c>
      <c r="AB334" s="72">
        <f t="shared" si="198"/>
        <v>36790</v>
      </c>
      <c r="AC334" s="72">
        <f t="shared" si="198"/>
        <v>0</v>
      </c>
      <c r="AD334" s="72">
        <f t="shared" si="198"/>
        <v>0</v>
      </c>
      <c r="AE334" s="72"/>
      <c r="AF334" s="72">
        <f t="shared" si="198"/>
        <v>36790</v>
      </c>
      <c r="AG334" s="72">
        <f t="shared" si="198"/>
        <v>0</v>
      </c>
      <c r="AH334" s="72">
        <f t="shared" si="198"/>
        <v>36790</v>
      </c>
      <c r="AI334" s="72">
        <f aca="true" t="shared" si="199" ref="AI334:AO334">AI335</f>
        <v>0</v>
      </c>
      <c r="AJ334" s="72">
        <f t="shared" si="199"/>
        <v>0</v>
      </c>
      <c r="AK334" s="72">
        <f t="shared" si="199"/>
        <v>36790</v>
      </c>
      <c r="AL334" s="72">
        <f t="shared" si="199"/>
        <v>0</v>
      </c>
      <c r="AM334" s="72">
        <f t="shared" si="199"/>
        <v>10694</v>
      </c>
      <c r="AN334" s="72">
        <f t="shared" si="199"/>
        <v>47484</v>
      </c>
      <c r="AO334" s="72">
        <f t="shared" si="199"/>
        <v>0</v>
      </c>
      <c r="AP334" s="25"/>
      <c r="AQ334" s="25"/>
      <c r="AR334" s="25"/>
      <c r="AS334" s="25"/>
      <c r="AT334" s="25"/>
      <c r="AU334" s="25"/>
      <c r="AV334" s="25"/>
      <c r="AW334" s="25"/>
      <c r="AX334" s="25"/>
      <c r="AY334" s="25"/>
      <c r="AZ334" s="25"/>
      <c r="BA334" s="25"/>
      <c r="BB334" s="25"/>
      <c r="BC334" s="25"/>
      <c r="BD334" s="25"/>
      <c r="BE334" s="25"/>
      <c r="BF334" s="25"/>
      <c r="BG334" s="25"/>
      <c r="BH334" s="25"/>
      <c r="BI334" s="25"/>
      <c r="BJ334" s="25"/>
      <c r="BK334" s="25"/>
      <c r="BL334" s="25"/>
      <c r="BM334" s="25"/>
    </row>
    <row r="335" spans="1:65" s="26" customFormat="1" ht="33">
      <c r="A335" s="69" t="s">
        <v>128</v>
      </c>
      <c r="B335" s="70" t="s">
        <v>135</v>
      </c>
      <c r="C335" s="70" t="s">
        <v>148</v>
      </c>
      <c r="D335" s="71" t="s">
        <v>69</v>
      </c>
      <c r="E335" s="70" t="s">
        <v>129</v>
      </c>
      <c r="F335" s="62">
        <v>43777</v>
      </c>
      <c r="G335" s="62">
        <f>H335-F335</f>
        <v>674</v>
      </c>
      <c r="H335" s="78">
        <v>44451</v>
      </c>
      <c r="I335" s="78"/>
      <c r="J335" s="78">
        <v>50448</v>
      </c>
      <c r="K335" s="130"/>
      <c r="L335" s="130"/>
      <c r="M335" s="62">
        <v>50448</v>
      </c>
      <c r="N335" s="62">
        <f>O335-M335</f>
        <v>-13658</v>
      </c>
      <c r="O335" s="62">
        <v>36790</v>
      </c>
      <c r="P335" s="62"/>
      <c r="Q335" s="62">
        <v>36790</v>
      </c>
      <c r="R335" s="107"/>
      <c r="S335" s="107"/>
      <c r="T335" s="62">
        <f>O335+R335</f>
        <v>36790</v>
      </c>
      <c r="U335" s="62">
        <f>Q335+S335</f>
        <v>36790</v>
      </c>
      <c r="V335" s="107"/>
      <c r="W335" s="107"/>
      <c r="X335" s="62">
        <f>T335+V335</f>
        <v>36790</v>
      </c>
      <c r="Y335" s="62">
        <f>U335+W335</f>
        <v>36790</v>
      </c>
      <c r="Z335" s="107"/>
      <c r="AA335" s="62">
        <f>X335+Z335</f>
        <v>36790</v>
      </c>
      <c r="AB335" s="62">
        <f>Y335</f>
        <v>36790</v>
      </c>
      <c r="AC335" s="107"/>
      <c r="AD335" s="107"/>
      <c r="AE335" s="107"/>
      <c r="AF335" s="62">
        <f>AA335+AC335</f>
        <v>36790</v>
      </c>
      <c r="AG335" s="107"/>
      <c r="AH335" s="62">
        <f>AB335</f>
        <v>36790</v>
      </c>
      <c r="AI335" s="107"/>
      <c r="AJ335" s="107"/>
      <c r="AK335" s="62">
        <f>AF335+AI335</f>
        <v>36790</v>
      </c>
      <c r="AL335" s="62">
        <f>AG335</f>
        <v>0</v>
      </c>
      <c r="AM335" s="62">
        <f>AN335-AK335</f>
        <v>10694</v>
      </c>
      <c r="AN335" s="62">
        <v>47484</v>
      </c>
      <c r="AO335" s="107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  <c r="BA335" s="25"/>
      <c r="BB335" s="25"/>
      <c r="BC335" s="25"/>
      <c r="BD335" s="25"/>
      <c r="BE335" s="25"/>
      <c r="BF335" s="25"/>
      <c r="BG335" s="25"/>
      <c r="BH335" s="25"/>
      <c r="BI335" s="25"/>
      <c r="BJ335" s="25"/>
      <c r="BK335" s="25"/>
      <c r="BL335" s="25"/>
      <c r="BM335" s="25"/>
    </row>
    <row r="336" spans="1:65" s="26" customFormat="1" ht="16.5">
      <c r="A336" s="69"/>
      <c r="B336" s="70"/>
      <c r="C336" s="70"/>
      <c r="D336" s="71"/>
      <c r="E336" s="70"/>
      <c r="F336" s="131"/>
      <c r="G336" s="130"/>
      <c r="H336" s="130"/>
      <c r="I336" s="130"/>
      <c r="J336" s="130"/>
      <c r="K336" s="130"/>
      <c r="L336" s="130"/>
      <c r="M336" s="130"/>
      <c r="N336" s="130"/>
      <c r="O336" s="130"/>
      <c r="P336" s="130"/>
      <c r="Q336" s="130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8"/>
      <c r="AL336" s="108"/>
      <c r="AM336" s="107"/>
      <c r="AN336" s="107"/>
      <c r="AO336" s="107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  <c r="BA336" s="25"/>
      <c r="BB336" s="25"/>
      <c r="BC336" s="25"/>
      <c r="BD336" s="25"/>
      <c r="BE336" s="25"/>
      <c r="BF336" s="25"/>
      <c r="BG336" s="25"/>
      <c r="BH336" s="25"/>
      <c r="BI336" s="25"/>
      <c r="BJ336" s="25"/>
      <c r="BK336" s="25"/>
      <c r="BL336" s="25"/>
      <c r="BM336" s="25"/>
    </row>
    <row r="337" spans="1:65" s="26" customFormat="1" ht="37.5">
      <c r="A337" s="56" t="s">
        <v>70</v>
      </c>
      <c r="B337" s="57" t="s">
        <v>135</v>
      </c>
      <c r="C337" s="57" t="s">
        <v>135</v>
      </c>
      <c r="D337" s="67"/>
      <c r="E337" s="57"/>
      <c r="F337" s="68">
        <f aca="true" t="shared" si="200" ref="F337:O337">F342+F338+F344</f>
        <v>44527</v>
      </c>
      <c r="G337" s="68">
        <f t="shared" si="200"/>
        <v>21442</v>
      </c>
      <c r="H337" s="68">
        <f t="shared" si="200"/>
        <v>65969</v>
      </c>
      <c r="I337" s="68">
        <f t="shared" si="200"/>
        <v>0</v>
      </c>
      <c r="J337" s="68">
        <f t="shared" si="200"/>
        <v>70787</v>
      </c>
      <c r="K337" s="68">
        <f t="shared" si="200"/>
        <v>0</v>
      </c>
      <c r="L337" s="68">
        <f t="shared" si="200"/>
        <v>0</v>
      </c>
      <c r="M337" s="68">
        <f t="shared" si="200"/>
        <v>70787</v>
      </c>
      <c r="N337" s="68">
        <f t="shared" si="200"/>
        <v>-35039</v>
      </c>
      <c r="O337" s="68">
        <f t="shared" si="200"/>
        <v>35748</v>
      </c>
      <c r="P337" s="68">
        <f aca="true" t="shared" si="201" ref="P337:U337">P342+P338+P344</f>
        <v>4971</v>
      </c>
      <c r="Q337" s="68">
        <f t="shared" si="201"/>
        <v>35748</v>
      </c>
      <c r="R337" s="68">
        <f t="shared" si="201"/>
        <v>0</v>
      </c>
      <c r="S337" s="68">
        <f t="shared" si="201"/>
        <v>0</v>
      </c>
      <c r="T337" s="68">
        <f t="shared" si="201"/>
        <v>35748</v>
      </c>
      <c r="U337" s="68">
        <f t="shared" si="201"/>
        <v>35748</v>
      </c>
      <c r="V337" s="68">
        <f aca="true" t="shared" si="202" ref="V337:AB337">V342+V338+V344</f>
        <v>0</v>
      </c>
      <c r="W337" s="68">
        <f t="shared" si="202"/>
        <v>0</v>
      </c>
      <c r="X337" s="68">
        <f t="shared" si="202"/>
        <v>35748</v>
      </c>
      <c r="Y337" s="68">
        <f t="shared" si="202"/>
        <v>35748</v>
      </c>
      <c r="Z337" s="68">
        <f t="shared" si="202"/>
        <v>0</v>
      </c>
      <c r="AA337" s="68">
        <f t="shared" si="202"/>
        <v>35748</v>
      </c>
      <c r="AB337" s="68">
        <f t="shared" si="202"/>
        <v>35748</v>
      </c>
      <c r="AC337" s="68">
        <f>AC342+AC338+AC344</f>
        <v>-830</v>
      </c>
      <c r="AD337" s="68">
        <f>AD342+AD338+AD344</f>
        <v>0</v>
      </c>
      <c r="AE337" s="68"/>
      <c r="AF337" s="68">
        <f aca="true" t="shared" si="203" ref="AF337:AK337">AF342+AF338+AF344</f>
        <v>34918</v>
      </c>
      <c r="AG337" s="68">
        <f t="shared" si="203"/>
        <v>0</v>
      </c>
      <c r="AH337" s="68">
        <f t="shared" si="203"/>
        <v>34918</v>
      </c>
      <c r="AI337" s="68">
        <f t="shared" si="203"/>
        <v>0</v>
      </c>
      <c r="AJ337" s="68">
        <f t="shared" si="203"/>
        <v>0</v>
      </c>
      <c r="AK337" s="68">
        <f t="shared" si="203"/>
        <v>34918</v>
      </c>
      <c r="AL337" s="68">
        <f>AL342+AL338+AL344</f>
        <v>0</v>
      </c>
      <c r="AM337" s="68">
        <f>AM342+AM338+AM344</f>
        <v>10601</v>
      </c>
      <c r="AN337" s="68">
        <f>AN342+AN338+AN344</f>
        <v>45519</v>
      </c>
      <c r="AO337" s="68">
        <f>AO342+AO338+AO344</f>
        <v>0</v>
      </c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  <c r="BA337" s="25"/>
      <c r="BB337" s="25"/>
      <c r="BC337" s="25"/>
      <c r="BD337" s="25"/>
      <c r="BE337" s="25"/>
      <c r="BF337" s="25"/>
      <c r="BG337" s="25"/>
      <c r="BH337" s="25"/>
      <c r="BI337" s="25"/>
      <c r="BJ337" s="25"/>
      <c r="BK337" s="25"/>
      <c r="BL337" s="25"/>
      <c r="BM337" s="25"/>
    </row>
    <row r="338" spans="1:65" s="26" customFormat="1" ht="33">
      <c r="A338" s="69" t="s">
        <v>71</v>
      </c>
      <c r="B338" s="70" t="s">
        <v>135</v>
      </c>
      <c r="C338" s="70" t="s">
        <v>135</v>
      </c>
      <c r="D338" s="71" t="s">
        <v>72</v>
      </c>
      <c r="E338" s="70"/>
      <c r="F338" s="62">
        <f>F339+F341</f>
        <v>26550</v>
      </c>
      <c r="G338" s="62">
        <f aca="true" t="shared" si="204" ref="G338:O338">G339+G340</f>
        <v>4147</v>
      </c>
      <c r="H338" s="62">
        <f t="shared" si="204"/>
        <v>30697</v>
      </c>
      <c r="I338" s="62">
        <f t="shared" si="204"/>
        <v>0</v>
      </c>
      <c r="J338" s="62">
        <f t="shared" si="204"/>
        <v>33007</v>
      </c>
      <c r="K338" s="62">
        <f t="shared" si="204"/>
        <v>-489</v>
      </c>
      <c r="L338" s="62">
        <f t="shared" si="204"/>
        <v>-524</v>
      </c>
      <c r="M338" s="62">
        <f t="shared" si="204"/>
        <v>32483</v>
      </c>
      <c r="N338" s="62">
        <f t="shared" si="204"/>
        <v>-10003</v>
      </c>
      <c r="O338" s="62">
        <f t="shared" si="204"/>
        <v>22480</v>
      </c>
      <c r="P338" s="62">
        <f aca="true" t="shared" si="205" ref="P338:U338">P339+P340</f>
        <v>0</v>
      </c>
      <c r="Q338" s="62">
        <f t="shared" si="205"/>
        <v>23114</v>
      </c>
      <c r="R338" s="62">
        <f t="shared" si="205"/>
        <v>0</v>
      </c>
      <c r="S338" s="62">
        <f t="shared" si="205"/>
        <v>0</v>
      </c>
      <c r="T338" s="62">
        <f t="shared" si="205"/>
        <v>22480</v>
      </c>
      <c r="U338" s="62">
        <f t="shared" si="205"/>
        <v>23114</v>
      </c>
      <c r="V338" s="62">
        <f aca="true" t="shared" si="206" ref="V338:AB338">V339+V340</f>
        <v>0</v>
      </c>
      <c r="W338" s="62">
        <f t="shared" si="206"/>
        <v>0</v>
      </c>
      <c r="X338" s="62">
        <f t="shared" si="206"/>
        <v>22480</v>
      </c>
      <c r="Y338" s="62">
        <f t="shared" si="206"/>
        <v>23114</v>
      </c>
      <c r="Z338" s="62">
        <f t="shared" si="206"/>
        <v>0</v>
      </c>
      <c r="AA338" s="62">
        <f t="shared" si="206"/>
        <v>22480</v>
      </c>
      <c r="AB338" s="62">
        <f t="shared" si="206"/>
        <v>23114</v>
      </c>
      <c r="AC338" s="62">
        <f>AC339+AC340</f>
        <v>0</v>
      </c>
      <c r="AD338" s="62">
        <f>AD339+AD340</f>
        <v>0</v>
      </c>
      <c r="AE338" s="62"/>
      <c r="AF338" s="62">
        <f aca="true" t="shared" si="207" ref="AF338:AK338">AF339+AF340</f>
        <v>22480</v>
      </c>
      <c r="AG338" s="62">
        <f t="shared" si="207"/>
        <v>0</v>
      </c>
      <c r="AH338" s="62">
        <f t="shared" si="207"/>
        <v>23114</v>
      </c>
      <c r="AI338" s="62">
        <f t="shared" si="207"/>
        <v>0</v>
      </c>
      <c r="AJ338" s="62">
        <f t="shared" si="207"/>
        <v>0</v>
      </c>
      <c r="AK338" s="62">
        <f t="shared" si="207"/>
        <v>22480</v>
      </c>
      <c r="AL338" s="62">
        <f>AL339+AL340</f>
        <v>0</v>
      </c>
      <c r="AM338" s="62">
        <f>AM339+AM340</f>
        <v>2262</v>
      </c>
      <c r="AN338" s="62">
        <f>AN339+AN340</f>
        <v>24742</v>
      </c>
      <c r="AO338" s="62">
        <f>AO339+AO340</f>
        <v>0</v>
      </c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  <c r="AZ338" s="25"/>
      <c r="BA338" s="25"/>
      <c r="BB338" s="25"/>
      <c r="BC338" s="25"/>
      <c r="BD338" s="25"/>
      <c r="BE338" s="25"/>
      <c r="BF338" s="25"/>
      <c r="BG338" s="25"/>
      <c r="BH338" s="25"/>
      <c r="BI338" s="25"/>
      <c r="BJ338" s="25"/>
      <c r="BK338" s="25"/>
      <c r="BL338" s="25"/>
      <c r="BM338" s="25"/>
    </row>
    <row r="339" spans="1:65" s="26" customFormat="1" ht="33">
      <c r="A339" s="69" t="s">
        <v>128</v>
      </c>
      <c r="B339" s="70" t="s">
        <v>135</v>
      </c>
      <c r="C339" s="70" t="s">
        <v>135</v>
      </c>
      <c r="D339" s="71" t="s">
        <v>72</v>
      </c>
      <c r="E339" s="70" t="s">
        <v>129</v>
      </c>
      <c r="F339" s="62">
        <v>26550</v>
      </c>
      <c r="G339" s="62">
        <f>H339-F339</f>
        <v>4147</v>
      </c>
      <c r="H339" s="78">
        <f>30697</f>
        <v>30697</v>
      </c>
      <c r="I339" s="78"/>
      <c r="J339" s="78">
        <f>33007</f>
        <v>33007</v>
      </c>
      <c r="K339" s="78">
        <v>-489</v>
      </c>
      <c r="L339" s="78">
        <v>-524</v>
      </c>
      <c r="M339" s="62">
        <v>32483</v>
      </c>
      <c r="N339" s="62">
        <f>O339-M339</f>
        <v>-10003</v>
      </c>
      <c r="O339" s="62">
        <v>22480</v>
      </c>
      <c r="P339" s="62"/>
      <c r="Q339" s="62">
        <v>23114</v>
      </c>
      <c r="R339" s="107"/>
      <c r="S339" s="107"/>
      <c r="T339" s="62">
        <f>O339+R339</f>
        <v>22480</v>
      </c>
      <c r="U339" s="62">
        <f>Q339+S339</f>
        <v>23114</v>
      </c>
      <c r="V339" s="107"/>
      <c r="W339" s="107"/>
      <c r="X339" s="62">
        <f>T339+V339</f>
        <v>22480</v>
      </c>
      <c r="Y339" s="62">
        <f>U339+W339</f>
        <v>23114</v>
      </c>
      <c r="Z339" s="107"/>
      <c r="AA339" s="62">
        <f>X339+Z339</f>
        <v>22480</v>
      </c>
      <c r="AB339" s="62">
        <f>Y339</f>
        <v>23114</v>
      </c>
      <c r="AC339" s="107"/>
      <c r="AD339" s="107"/>
      <c r="AE339" s="107"/>
      <c r="AF339" s="62">
        <f>AA339+AC339</f>
        <v>22480</v>
      </c>
      <c r="AG339" s="107"/>
      <c r="AH339" s="62">
        <f>AB339</f>
        <v>23114</v>
      </c>
      <c r="AI339" s="107"/>
      <c r="AJ339" s="107"/>
      <c r="AK339" s="62">
        <f>AF339+AI339</f>
        <v>22480</v>
      </c>
      <c r="AL339" s="62">
        <f>AG339</f>
        <v>0</v>
      </c>
      <c r="AM339" s="62">
        <f>AN339-AK339</f>
        <v>2262</v>
      </c>
      <c r="AN339" s="62">
        <f>23978+764</f>
        <v>24742</v>
      </c>
      <c r="AO339" s="107"/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  <c r="AZ339" s="25"/>
      <c r="BA339" s="25"/>
      <c r="BB339" s="25"/>
      <c r="BC339" s="25"/>
      <c r="BD339" s="25"/>
      <c r="BE339" s="25"/>
      <c r="BF339" s="25"/>
      <c r="BG339" s="25"/>
      <c r="BH339" s="25"/>
      <c r="BI339" s="25"/>
      <c r="BJ339" s="25"/>
      <c r="BK339" s="25"/>
      <c r="BL339" s="25"/>
      <c r="BM339" s="25"/>
    </row>
    <row r="340" spans="1:65" s="26" customFormat="1" ht="66" hidden="1">
      <c r="A340" s="69" t="s">
        <v>231</v>
      </c>
      <c r="B340" s="70" t="s">
        <v>135</v>
      </c>
      <c r="C340" s="70" t="s">
        <v>135</v>
      </c>
      <c r="D340" s="71" t="s">
        <v>230</v>
      </c>
      <c r="E340" s="70"/>
      <c r="F340" s="62"/>
      <c r="G340" s="62">
        <f>G341</f>
        <v>0</v>
      </c>
      <c r="H340" s="62">
        <f>H341</f>
        <v>0</v>
      </c>
      <c r="I340" s="62">
        <f>I341</f>
        <v>0</v>
      </c>
      <c r="J340" s="62">
        <f>J341</f>
        <v>0</v>
      </c>
      <c r="K340" s="130"/>
      <c r="L340" s="130"/>
      <c r="M340" s="130"/>
      <c r="N340" s="130"/>
      <c r="O340" s="130"/>
      <c r="P340" s="130"/>
      <c r="Q340" s="130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8"/>
      <c r="AL340" s="108"/>
      <c r="AM340" s="107"/>
      <c r="AN340" s="107"/>
      <c r="AO340" s="107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  <c r="BA340" s="25"/>
      <c r="BB340" s="25"/>
      <c r="BC340" s="25"/>
      <c r="BD340" s="25"/>
      <c r="BE340" s="25"/>
      <c r="BF340" s="25"/>
      <c r="BG340" s="25"/>
      <c r="BH340" s="25"/>
      <c r="BI340" s="25"/>
      <c r="BJ340" s="25"/>
      <c r="BK340" s="25"/>
      <c r="BL340" s="25"/>
      <c r="BM340" s="25"/>
    </row>
    <row r="341" spans="1:65" s="26" customFormat="1" ht="87" customHeight="1" hidden="1">
      <c r="A341" s="90" t="s">
        <v>232</v>
      </c>
      <c r="B341" s="70" t="s">
        <v>135</v>
      </c>
      <c r="C341" s="70" t="s">
        <v>135</v>
      </c>
      <c r="D341" s="71" t="s">
        <v>230</v>
      </c>
      <c r="E341" s="70" t="s">
        <v>235</v>
      </c>
      <c r="F341" s="62"/>
      <c r="G341" s="62">
        <f>H341-F341</f>
        <v>0</v>
      </c>
      <c r="H341" s="78">
        <f>5989-5989</f>
        <v>0</v>
      </c>
      <c r="I341" s="78"/>
      <c r="J341" s="78">
        <f>6414-6414</f>
        <v>0</v>
      </c>
      <c r="K341" s="130"/>
      <c r="L341" s="130"/>
      <c r="M341" s="130"/>
      <c r="N341" s="130"/>
      <c r="O341" s="130"/>
      <c r="P341" s="130"/>
      <c r="Q341" s="130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8"/>
      <c r="AL341" s="108"/>
      <c r="AM341" s="107"/>
      <c r="AN341" s="107"/>
      <c r="AO341" s="107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5"/>
      <c r="BM341" s="25"/>
    </row>
    <row r="342" spans="1:65" s="26" customFormat="1" ht="36" customHeight="1">
      <c r="A342" s="69" t="s">
        <v>73</v>
      </c>
      <c r="B342" s="70" t="s">
        <v>135</v>
      </c>
      <c r="C342" s="70" t="s">
        <v>135</v>
      </c>
      <c r="D342" s="71" t="s">
        <v>74</v>
      </c>
      <c r="E342" s="70"/>
      <c r="F342" s="72">
        <f aca="true" t="shared" si="208" ref="F342:AO342">F343</f>
        <v>5192</v>
      </c>
      <c r="G342" s="72">
        <f t="shared" si="208"/>
        <v>8701</v>
      </c>
      <c r="H342" s="72">
        <f t="shared" si="208"/>
        <v>13893</v>
      </c>
      <c r="I342" s="72">
        <f t="shared" si="208"/>
        <v>0</v>
      </c>
      <c r="J342" s="72">
        <f t="shared" si="208"/>
        <v>14880</v>
      </c>
      <c r="K342" s="72">
        <f t="shared" si="208"/>
        <v>0</v>
      </c>
      <c r="L342" s="72">
        <f t="shared" si="208"/>
        <v>0</v>
      </c>
      <c r="M342" s="72">
        <f t="shared" si="208"/>
        <v>14880</v>
      </c>
      <c r="N342" s="72">
        <f t="shared" si="208"/>
        <v>-9909</v>
      </c>
      <c r="O342" s="72">
        <f t="shared" si="208"/>
        <v>4971</v>
      </c>
      <c r="P342" s="72">
        <f t="shared" si="208"/>
        <v>4971</v>
      </c>
      <c r="Q342" s="72">
        <f t="shared" si="208"/>
        <v>4971</v>
      </c>
      <c r="R342" s="72">
        <f t="shared" si="208"/>
        <v>0</v>
      </c>
      <c r="S342" s="72">
        <f t="shared" si="208"/>
        <v>0</v>
      </c>
      <c r="T342" s="72">
        <f t="shared" si="208"/>
        <v>4971</v>
      </c>
      <c r="U342" s="72">
        <f t="shared" si="208"/>
        <v>4971</v>
      </c>
      <c r="V342" s="72">
        <f t="shared" si="208"/>
        <v>0</v>
      </c>
      <c r="W342" s="72">
        <f t="shared" si="208"/>
        <v>0</v>
      </c>
      <c r="X342" s="72">
        <f t="shared" si="208"/>
        <v>4971</v>
      </c>
      <c r="Y342" s="72">
        <f t="shared" si="208"/>
        <v>4971</v>
      </c>
      <c r="Z342" s="72">
        <f t="shared" si="208"/>
        <v>0</v>
      </c>
      <c r="AA342" s="72">
        <f t="shared" si="208"/>
        <v>4971</v>
      </c>
      <c r="AB342" s="72">
        <f t="shared" si="208"/>
        <v>4971</v>
      </c>
      <c r="AC342" s="72">
        <f t="shared" si="208"/>
        <v>0</v>
      </c>
      <c r="AD342" s="72">
        <f t="shared" si="208"/>
        <v>0</v>
      </c>
      <c r="AE342" s="72"/>
      <c r="AF342" s="72">
        <f t="shared" si="208"/>
        <v>4971</v>
      </c>
      <c r="AG342" s="72">
        <f t="shared" si="208"/>
        <v>0</v>
      </c>
      <c r="AH342" s="72">
        <f t="shared" si="208"/>
        <v>4971</v>
      </c>
      <c r="AI342" s="72">
        <f t="shared" si="208"/>
        <v>0</v>
      </c>
      <c r="AJ342" s="72">
        <f t="shared" si="208"/>
        <v>0</v>
      </c>
      <c r="AK342" s="72">
        <f t="shared" si="208"/>
        <v>4971</v>
      </c>
      <c r="AL342" s="72">
        <f t="shared" si="208"/>
        <v>0</v>
      </c>
      <c r="AM342" s="72">
        <f t="shared" si="208"/>
        <v>4280</v>
      </c>
      <c r="AN342" s="72">
        <f t="shared" si="208"/>
        <v>9251</v>
      </c>
      <c r="AO342" s="72">
        <f t="shared" si="208"/>
        <v>0</v>
      </c>
      <c r="AP342" s="25"/>
      <c r="AQ342" s="25"/>
      <c r="AR342" s="25"/>
      <c r="AS342" s="25"/>
      <c r="AT342" s="25"/>
      <c r="AU342" s="25"/>
      <c r="AV342" s="25"/>
      <c r="AW342" s="25"/>
      <c r="AX342" s="25"/>
      <c r="AY342" s="25"/>
      <c r="AZ342" s="25"/>
      <c r="BA342" s="25"/>
      <c r="BB342" s="25"/>
      <c r="BC342" s="25"/>
      <c r="BD342" s="25"/>
      <c r="BE342" s="25"/>
      <c r="BF342" s="25"/>
      <c r="BG342" s="25"/>
      <c r="BH342" s="25"/>
      <c r="BI342" s="25"/>
      <c r="BJ342" s="25"/>
      <c r="BK342" s="25"/>
      <c r="BL342" s="25"/>
      <c r="BM342" s="25"/>
    </row>
    <row r="343" spans="1:65" s="26" customFormat="1" ht="51" customHeight="1">
      <c r="A343" s="69" t="s">
        <v>136</v>
      </c>
      <c r="B343" s="70" t="s">
        <v>135</v>
      </c>
      <c r="C343" s="70" t="s">
        <v>135</v>
      </c>
      <c r="D343" s="71" t="s">
        <v>74</v>
      </c>
      <c r="E343" s="70" t="s">
        <v>137</v>
      </c>
      <c r="F343" s="62">
        <v>5192</v>
      </c>
      <c r="G343" s="62">
        <f>H343-F343</f>
        <v>8701</v>
      </c>
      <c r="H343" s="78">
        <v>13893</v>
      </c>
      <c r="I343" s="78"/>
      <c r="J343" s="78">
        <v>14880</v>
      </c>
      <c r="K343" s="130"/>
      <c r="L343" s="130"/>
      <c r="M343" s="62">
        <v>14880</v>
      </c>
      <c r="N343" s="62">
        <f>O343-M343</f>
        <v>-9909</v>
      </c>
      <c r="O343" s="62">
        <v>4971</v>
      </c>
      <c r="P343" s="62">
        <v>4971</v>
      </c>
      <c r="Q343" s="62">
        <v>4971</v>
      </c>
      <c r="R343" s="107"/>
      <c r="S343" s="107"/>
      <c r="T343" s="62">
        <f>O343+R343</f>
        <v>4971</v>
      </c>
      <c r="U343" s="62">
        <f>Q343+S343</f>
        <v>4971</v>
      </c>
      <c r="V343" s="107"/>
      <c r="W343" s="107"/>
      <c r="X343" s="62">
        <f>T343+V343</f>
        <v>4971</v>
      </c>
      <c r="Y343" s="62">
        <f>U343+W343</f>
        <v>4971</v>
      </c>
      <c r="Z343" s="107"/>
      <c r="AA343" s="62">
        <f>X343+Z343</f>
        <v>4971</v>
      </c>
      <c r="AB343" s="62">
        <f>Y343</f>
        <v>4971</v>
      </c>
      <c r="AC343" s="107"/>
      <c r="AD343" s="107"/>
      <c r="AE343" s="107"/>
      <c r="AF343" s="62">
        <f>AA343+AC343</f>
        <v>4971</v>
      </c>
      <c r="AG343" s="107"/>
      <c r="AH343" s="62">
        <f>AB343</f>
        <v>4971</v>
      </c>
      <c r="AI343" s="107"/>
      <c r="AJ343" s="107"/>
      <c r="AK343" s="62">
        <f>AF343+AI343</f>
        <v>4971</v>
      </c>
      <c r="AL343" s="62">
        <f>AG343</f>
        <v>0</v>
      </c>
      <c r="AM343" s="62">
        <f>AN343-AK343</f>
        <v>4280</v>
      </c>
      <c r="AN343" s="62">
        <v>9251</v>
      </c>
      <c r="AO343" s="107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  <c r="AZ343" s="25"/>
      <c r="BA343" s="25"/>
      <c r="BB343" s="25"/>
      <c r="BC343" s="25"/>
      <c r="BD343" s="25"/>
      <c r="BE343" s="25"/>
      <c r="BF343" s="25"/>
      <c r="BG343" s="25"/>
      <c r="BH343" s="25"/>
      <c r="BI343" s="25"/>
      <c r="BJ343" s="25"/>
      <c r="BK343" s="25"/>
      <c r="BL343" s="25"/>
      <c r="BM343" s="25"/>
    </row>
    <row r="344" spans="1:65" s="26" customFormat="1" ht="21" customHeight="1">
      <c r="A344" s="69" t="s">
        <v>120</v>
      </c>
      <c r="B344" s="70" t="s">
        <v>135</v>
      </c>
      <c r="C344" s="70" t="s">
        <v>135</v>
      </c>
      <c r="D344" s="71" t="s">
        <v>121</v>
      </c>
      <c r="E344" s="70"/>
      <c r="F344" s="62">
        <f>F345</f>
        <v>12785</v>
      </c>
      <c r="G344" s="62">
        <f aca="true" t="shared" si="209" ref="G344:M344">G345+G346</f>
        <v>8594</v>
      </c>
      <c r="H344" s="62">
        <f t="shared" si="209"/>
        <v>21379</v>
      </c>
      <c r="I344" s="62">
        <f t="shared" si="209"/>
        <v>0</v>
      </c>
      <c r="J344" s="62">
        <f t="shared" si="209"/>
        <v>22900</v>
      </c>
      <c r="K344" s="62">
        <f t="shared" si="209"/>
        <v>489</v>
      </c>
      <c r="L344" s="62">
        <f t="shared" si="209"/>
        <v>524</v>
      </c>
      <c r="M344" s="62">
        <f t="shared" si="209"/>
        <v>23424</v>
      </c>
      <c r="N344" s="62">
        <f aca="true" t="shared" si="210" ref="N344:Y344">N345+N346+N348+N357+N353</f>
        <v>-15127</v>
      </c>
      <c r="O344" s="62">
        <f t="shared" si="210"/>
        <v>8297</v>
      </c>
      <c r="P344" s="62">
        <f t="shared" si="210"/>
        <v>0</v>
      </c>
      <c r="Q344" s="62">
        <f t="shared" si="210"/>
        <v>7663</v>
      </c>
      <c r="R344" s="62">
        <f t="shared" si="210"/>
        <v>0</v>
      </c>
      <c r="S344" s="62">
        <f t="shared" si="210"/>
        <v>0</v>
      </c>
      <c r="T344" s="62">
        <f t="shared" si="210"/>
        <v>8297</v>
      </c>
      <c r="U344" s="62">
        <f t="shared" si="210"/>
        <v>7663</v>
      </c>
      <c r="V344" s="62">
        <f t="shared" si="210"/>
        <v>0</v>
      </c>
      <c r="W344" s="62">
        <f t="shared" si="210"/>
        <v>0</v>
      </c>
      <c r="X344" s="62">
        <f t="shared" si="210"/>
        <v>8297</v>
      </c>
      <c r="Y344" s="62">
        <f t="shared" si="210"/>
        <v>7663</v>
      </c>
      <c r="Z344" s="62">
        <f>Z345+Z346+Z348+Z357+Z353</f>
        <v>0</v>
      </c>
      <c r="AA344" s="62">
        <f>AA345+AA346+AA348+AA357+AA353</f>
        <v>8297</v>
      </c>
      <c r="AB344" s="62">
        <f>AB345+AB346+AB348+AB357+AB353</f>
        <v>7663</v>
      </c>
      <c r="AC344" s="62">
        <f>AC345+AC346+AC348+AC357+AC353</f>
        <v>-830</v>
      </c>
      <c r="AD344" s="62">
        <f>AD345+AD346+AD348+AD357+AD353</f>
        <v>0</v>
      </c>
      <c r="AE344" s="62"/>
      <c r="AF344" s="62">
        <f aca="true" t="shared" si="211" ref="AF344:AO344">AF345+AF346+AF348+AF357+AF353</f>
        <v>7467</v>
      </c>
      <c r="AG344" s="62">
        <f t="shared" si="211"/>
        <v>0</v>
      </c>
      <c r="AH344" s="62">
        <f t="shared" si="211"/>
        <v>6833</v>
      </c>
      <c r="AI344" s="62">
        <f t="shared" si="211"/>
        <v>0</v>
      </c>
      <c r="AJ344" s="62">
        <f t="shared" si="211"/>
        <v>0</v>
      </c>
      <c r="AK344" s="62">
        <f t="shared" si="211"/>
        <v>7467</v>
      </c>
      <c r="AL344" s="62">
        <f t="shared" si="211"/>
        <v>0</v>
      </c>
      <c r="AM344" s="62">
        <f t="shared" si="211"/>
        <v>4059</v>
      </c>
      <c r="AN344" s="62">
        <f t="shared" si="211"/>
        <v>11526</v>
      </c>
      <c r="AO344" s="62">
        <f t="shared" si="211"/>
        <v>0</v>
      </c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  <c r="AZ344" s="25"/>
      <c r="BA344" s="25"/>
      <c r="BB344" s="25"/>
      <c r="BC344" s="25"/>
      <c r="BD344" s="25"/>
      <c r="BE344" s="25"/>
      <c r="BF344" s="25"/>
      <c r="BG344" s="25"/>
      <c r="BH344" s="25"/>
      <c r="BI344" s="25"/>
      <c r="BJ344" s="25"/>
      <c r="BK344" s="25"/>
      <c r="BL344" s="25"/>
      <c r="BM344" s="25"/>
    </row>
    <row r="345" spans="1:65" s="26" customFormat="1" ht="60" customHeight="1" hidden="1">
      <c r="A345" s="69" t="s">
        <v>136</v>
      </c>
      <c r="B345" s="70" t="s">
        <v>135</v>
      </c>
      <c r="C345" s="70" t="s">
        <v>135</v>
      </c>
      <c r="D345" s="71" t="s">
        <v>121</v>
      </c>
      <c r="E345" s="70" t="s">
        <v>137</v>
      </c>
      <c r="F345" s="62">
        <v>12785</v>
      </c>
      <c r="G345" s="62">
        <f>H345-F345</f>
        <v>3461</v>
      </c>
      <c r="H345" s="78">
        <f>10599+5647</f>
        <v>16246</v>
      </c>
      <c r="I345" s="78"/>
      <c r="J345" s="78">
        <f>11352+6051</f>
        <v>17403</v>
      </c>
      <c r="K345" s="78">
        <v>489</v>
      </c>
      <c r="L345" s="78">
        <v>524</v>
      </c>
      <c r="M345" s="62">
        <v>17927</v>
      </c>
      <c r="N345" s="62">
        <f>O345-M345</f>
        <v>-17927</v>
      </c>
      <c r="O345" s="62"/>
      <c r="P345" s="62"/>
      <c r="Q345" s="62"/>
      <c r="R345" s="62"/>
      <c r="S345" s="62"/>
      <c r="T345" s="62"/>
      <c r="U345" s="62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8"/>
      <c r="AL345" s="108"/>
      <c r="AM345" s="107"/>
      <c r="AN345" s="107"/>
      <c r="AO345" s="107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  <c r="BA345" s="25"/>
      <c r="BB345" s="25"/>
      <c r="BC345" s="25"/>
      <c r="BD345" s="25"/>
      <c r="BE345" s="25"/>
      <c r="BF345" s="25"/>
      <c r="BG345" s="25"/>
      <c r="BH345" s="25"/>
      <c r="BI345" s="25"/>
      <c r="BJ345" s="25"/>
      <c r="BK345" s="25"/>
      <c r="BL345" s="25"/>
      <c r="BM345" s="25"/>
    </row>
    <row r="346" spans="1:65" s="26" customFormat="1" ht="72" customHeight="1" hidden="1">
      <c r="A346" s="69" t="s">
        <v>231</v>
      </c>
      <c r="B346" s="70" t="s">
        <v>135</v>
      </c>
      <c r="C346" s="70" t="s">
        <v>135</v>
      </c>
      <c r="D346" s="71" t="s">
        <v>242</v>
      </c>
      <c r="E346" s="70"/>
      <c r="F346" s="62"/>
      <c r="G346" s="62">
        <f aca="true" t="shared" si="212" ref="G346:U346">G347</f>
        <v>5133</v>
      </c>
      <c r="H346" s="62">
        <f t="shared" si="212"/>
        <v>5133</v>
      </c>
      <c r="I346" s="62">
        <f t="shared" si="212"/>
        <v>0</v>
      </c>
      <c r="J346" s="62">
        <f t="shared" si="212"/>
        <v>5497</v>
      </c>
      <c r="K346" s="62">
        <f t="shared" si="212"/>
        <v>0</v>
      </c>
      <c r="L346" s="62">
        <f t="shared" si="212"/>
        <v>0</v>
      </c>
      <c r="M346" s="62">
        <f t="shared" si="212"/>
        <v>5497</v>
      </c>
      <c r="N346" s="62">
        <f t="shared" si="212"/>
        <v>-5497</v>
      </c>
      <c r="O346" s="62">
        <f t="shared" si="212"/>
        <v>0</v>
      </c>
      <c r="P346" s="62">
        <f t="shared" si="212"/>
        <v>0</v>
      </c>
      <c r="Q346" s="62">
        <f t="shared" si="212"/>
        <v>0</v>
      </c>
      <c r="R346" s="62">
        <f t="shared" si="212"/>
        <v>0</v>
      </c>
      <c r="S346" s="62">
        <f t="shared" si="212"/>
        <v>0</v>
      </c>
      <c r="T346" s="62">
        <f t="shared" si="212"/>
        <v>0</v>
      </c>
      <c r="U346" s="62">
        <f t="shared" si="212"/>
        <v>0</v>
      </c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8"/>
      <c r="AL346" s="108"/>
      <c r="AM346" s="107"/>
      <c r="AN346" s="107"/>
      <c r="AO346" s="107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  <c r="AZ346" s="25"/>
      <c r="BA346" s="25"/>
      <c r="BB346" s="25"/>
      <c r="BC346" s="25"/>
      <c r="BD346" s="25"/>
      <c r="BE346" s="25"/>
      <c r="BF346" s="25"/>
      <c r="BG346" s="25"/>
      <c r="BH346" s="25"/>
      <c r="BI346" s="25"/>
      <c r="BJ346" s="25"/>
      <c r="BK346" s="25"/>
      <c r="BL346" s="25"/>
      <c r="BM346" s="25"/>
    </row>
    <row r="347" spans="1:65" s="26" customFormat="1" ht="87" customHeight="1" hidden="1">
      <c r="A347" s="69" t="s">
        <v>293</v>
      </c>
      <c r="B347" s="70" t="s">
        <v>135</v>
      </c>
      <c r="C347" s="70" t="s">
        <v>135</v>
      </c>
      <c r="D347" s="71" t="s">
        <v>242</v>
      </c>
      <c r="E347" s="70" t="s">
        <v>235</v>
      </c>
      <c r="F347" s="62"/>
      <c r="G347" s="62">
        <f>H347-F347</f>
        <v>5133</v>
      </c>
      <c r="H347" s="78">
        <v>5133</v>
      </c>
      <c r="I347" s="78"/>
      <c r="J347" s="78">
        <v>5497</v>
      </c>
      <c r="K347" s="130"/>
      <c r="L347" s="130"/>
      <c r="M347" s="62">
        <v>5497</v>
      </c>
      <c r="N347" s="62">
        <f>O347-M347</f>
        <v>-5497</v>
      </c>
      <c r="O347" s="62"/>
      <c r="P347" s="62"/>
      <c r="Q347" s="62"/>
      <c r="R347" s="62"/>
      <c r="S347" s="62"/>
      <c r="T347" s="62"/>
      <c r="U347" s="62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8"/>
      <c r="AL347" s="108"/>
      <c r="AM347" s="107"/>
      <c r="AN347" s="107"/>
      <c r="AO347" s="107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  <c r="BA347" s="25"/>
      <c r="BB347" s="25"/>
      <c r="BC347" s="25"/>
      <c r="BD347" s="25"/>
      <c r="BE347" s="25"/>
      <c r="BF347" s="25"/>
      <c r="BG347" s="25"/>
      <c r="BH347" s="25"/>
      <c r="BI347" s="25"/>
      <c r="BJ347" s="25"/>
      <c r="BK347" s="25"/>
      <c r="BL347" s="25"/>
      <c r="BM347" s="25"/>
    </row>
    <row r="348" spans="1:65" s="26" customFormat="1" ht="67.5" customHeight="1">
      <c r="A348" s="90" t="s">
        <v>295</v>
      </c>
      <c r="B348" s="70" t="s">
        <v>135</v>
      </c>
      <c r="C348" s="70" t="s">
        <v>135</v>
      </c>
      <c r="D348" s="71" t="s">
        <v>279</v>
      </c>
      <c r="E348" s="70"/>
      <c r="F348" s="62"/>
      <c r="G348" s="62"/>
      <c r="H348" s="78"/>
      <c r="I348" s="78"/>
      <c r="J348" s="78"/>
      <c r="K348" s="130"/>
      <c r="L348" s="130"/>
      <c r="M348" s="62"/>
      <c r="N348" s="62">
        <f aca="true" t="shared" si="213" ref="N348:U348">N349+N351</f>
        <v>3728</v>
      </c>
      <c r="O348" s="62">
        <f t="shared" si="213"/>
        <v>3728</v>
      </c>
      <c r="P348" s="62">
        <f t="shared" si="213"/>
        <v>0</v>
      </c>
      <c r="Q348" s="62">
        <f t="shared" si="213"/>
        <v>3583</v>
      </c>
      <c r="R348" s="62">
        <f t="shared" si="213"/>
        <v>0</v>
      </c>
      <c r="S348" s="62">
        <f t="shared" si="213"/>
        <v>0</v>
      </c>
      <c r="T348" s="62">
        <f t="shared" si="213"/>
        <v>3728</v>
      </c>
      <c r="U348" s="62">
        <f t="shared" si="213"/>
        <v>3583</v>
      </c>
      <c r="V348" s="62">
        <f aca="true" t="shared" si="214" ref="V348:AB348">V349+V351</f>
        <v>0</v>
      </c>
      <c r="W348" s="62">
        <f t="shared" si="214"/>
        <v>0</v>
      </c>
      <c r="X348" s="62">
        <f t="shared" si="214"/>
        <v>3728</v>
      </c>
      <c r="Y348" s="62">
        <f t="shared" si="214"/>
        <v>3583</v>
      </c>
      <c r="Z348" s="62">
        <f t="shared" si="214"/>
        <v>0</v>
      </c>
      <c r="AA348" s="62">
        <f t="shared" si="214"/>
        <v>3728</v>
      </c>
      <c r="AB348" s="62">
        <f t="shared" si="214"/>
        <v>3583</v>
      </c>
      <c r="AC348" s="62">
        <f>AC349+AC351</f>
        <v>-830</v>
      </c>
      <c r="AD348" s="62">
        <f>AD349+AD351</f>
        <v>0</v>
      </c>
      <c r="AE348" s="62"/>
      <c r="AF348" s="62">
        <f aca="true" t="shared" si="215" ref="AF348:AK348">AF349+AF351</f>
        <v>2898</v>
      </c>
      <c r="AG348" s="62">
        <f t="shared" si="215"/>
        <v>0</v>
      </c>
      <c r="AH348" s="62">
        <f t="shared" si="215"/>
        <v>2753</v>
      </c>
      <c r="AI348" s="62">
        <f t="shared" si="215"/>
        <v>0</v>
      </c>
      <c r="AJ348" s="62">
        <f t="shared" si="215"/>
        <v>0</v>
      </c>
      <c r="AK348" s="62">
        <f t="shared" si="215"/>
        <v>2898</v>
      </c>
      <c r="AL348" s="62">
        <f>AL349+AL351</f>
        <v>0</v>
      </c>
      <c r="AM348" s="62">
        <f>AM349+AM351</f>
        <v>825</v>
      </c>
      <c r="AN348" s="62">
        <f>AN349+AN351</f>
        <v>3723</v>
      </c>
      <c r="AO348" s="62">
        <f>AO349+AO351</f>
        <v>0</v>
      </c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  <c r="BC348" s="25"/>
      <c r="BD348" s="25"/>
      <c r="BE348" s="25"/>
      <c r="BF348" s="25"/>
      <c r="BG348" s="25"/>
      <c r="BH348" s="25"/>
      <c r="BI348" s="25"/>
      <c r="BJ348" s="25"/>
      <c r="BK348" s="25"/>
      <c r="BL348" s="25"/>
      <c r="BM348" s="25"/>
    </row>
    <row r="349" spans="1:65" s="26" customFormat="1" ht="117.75" customHeight="1">
      <c r="A349" s="90" t="s">
        <v>301</v>
      </c>
      <c r="B349" s="70" t="s">
        <v>135</v>
      </c>
      <c r="C349" s="70" t="s">
        <v>135</v>
      </c>
      <c r="D349" s="71" t="s">
        <v>281</v>
      </c>
      <c r="E349" s="70"/>
      <c r="F349" s="62"/>
      <c r="G349" s="62"/>
      <c r="H349" s="78"/>
      <c r="I349" s="78"/>
      <c r="J349" s="78"/>
      <c r="K349" s="130"/>
      <c r="L349" s="130"/>
      <c r="M349" s="62"/>
      <c r="N349" s="62">
        <f aca="true" t="shared" si="216" ref="N349:AO349">N350</f>
        <v>1383</v>
      </c>
      <c r="O349" s="62">
        <f t="shared" si="216"/>
        <v>1383</v>
      </c>
      <c r="P349" s="62">
        <f t="shared" si="216"/>
        <v>0</v>
      </c>
      <c r="Q349" s="62">
        <f t="shared" si="216"/>
        <v>1383</v>
      </c>
      <c r="R349" s="62">
        <f t="shared" si="216"/>
        <v>0</v>
      </c>
      <c r="S349" s="62">
        <f t="shared" si="216"/>
        <v>0</v>
      </c>
      <c r="T349" s="62">
        <f t="shared" si="216"/>
        <v>1383</v>
      </c>
      <c r="U349" s="62">
        <f t="shared" si="216"/>
        <v>1383</v>
      </c>
      <c r="V349" s="62">
        <f t="shared" si="216"/>
        <v>0</v>
      </c>
      <c r="W349" s="62">
        <f t="shared" si="216"/>
        <v>0</v>
      </c>
      <c r="X349" s="62">
        <f t="shared" si="216"/>
        <v>1383</v>
      </c>
      <c r="Y349" s="62">
        <f t="shared" si="216"/>
        <v>1383</v>
      </c>
      <c r="Z349" s="62">
        <f t="shared" si="216"/>
        <v>0</v>
      </c>
      <c r="AA349" s="62">
        <f t="shared" si="216"/>
        <v>1383</v>
      </c>
      <c r="AB349" s="62">
        <f t="shared" si="216"/>
        <v>1383</v>
      </c>
      <c r="AC349" s="62">
        <f t="shared" si="216"/>
        <v>-830</v>
      </c>
      <c r="AD349" s="62">
        <f t="shared" si="216"/>
        <v>0</v>
      </c>
      <c r="AE349" s="62"/>
      <c r="AF349" s="62">
        <f t="shared" si="216"/>
        <v>553</v>
      </c>
      <c r="AG349" s="62">
        <f t="shared" si="216"/>
        <v>0</v>
      </c>
      <c r="AH349" s="62">
        <f t="shared" si="216"/>
        <v>553</v>
      </c>
      <c r="AI349" s="62">
        <f t="shared" si="216"/>
        <v>0</v>
      </c>
      <c r="AJ349" s="62">
        <f t="shared" si="216"/>
        <v>0</v>
      </c>
      <c r="AK349" s="62">
        <f t="shared" si="216"/>
        <v>553</v>
      </c>
      <c r="AL349" s="62">
        <f t="shared" si="216"/>
        <v>0</v>
      </c>
      <c r="AM349" s="62">
        <f t="shared" si="216"/>
        <v>1570</v>
      </c>
      <c r="AN349" s="62">
        <f t="shared" si="216"/>
        <v>2123</v>
      </c>
      <c r="AO349" s="62">
        <f t="shared" si="216"/>
        <v>0</v>
      </c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  <c r="AZ349" s="25"/>
      <c r="BA349" s="25"/>
      <c r="BB349" s="25"/>
      <c r="BC349" s="25"/>
      <c r="BD349" s="25"/>
      <c r="BE349" s="25"/>
      <c r="BF349" s="25"/>
      <c r="BG349" s="25"/>
      <c r="BH349" s="25"/>
      <c r="BI349" s="25"/>
      <c r="BJ349" s="25"/>
      <c r="BK349" s="25"/>
      <c r="BL349" s="25"/>
      <c r="BM349" s="25"/>
    </row>
    <row r="350" spans="1:65" s="10" customFormat="1" ht="89.25" customHeight="1">
      <c r="A350" s="69" t="s">
        <v>293</v>
      </c>
      <c r="B350" s="70" t="s">
        <v>135</v>
      </c>
      <c r="C350" s="70" t="s">
        <v>135</v>
      </c>
      <c r="D350" s="71" t="s">
        <v>281</v>
      </c>
      <c r="E350" s="70" t="s">
        <v>235</v>
      </c>
      <c r="F350" s="62"/>
      <c r="G350" s="62"/>
      <c r="H350" s="78"/>
      <c r="I350" s="78"/>
      <c r="J350" s="78"/>
      <c r="K350" s="132"/>
      <c r="L350" s="132"/>
      <c r="M350" s="62"/>
      <c r="N350" s="62">
        <f>O350-M350</f>
        <v>1383</v>
      </c>
      <c r="O350" s="62">
        <v>1383</v>
      </c>
      <c r="P350" s="62"/>
      <c r="Q350" s="62">
        <v>1383</v>
      </c>
      <c r="R350" s="55"/>
      <c r="S350" s="55"/>
      <c r="T350" s="62">
        <f>O350+R350</f>
        <v>1383</v>
      </c>
      <c r="U350" s="62">
        <f>Q350+S350</f>
        <v>1383</v>
      </c>
      <c r="V350" s="55"/>
      <c r="W350" s="55"/>
      <c r="X350" s="62">
        <f>T350+V350</f>
        <v>1383</v>
      </c>
      <c r="Y350" s="62">
        <f>U350+W350</f>
        <v>1383</v>
      </c>
      <c r="Z350" s="55"/>
      <c r="AA350" s="62">
        <f>X350+Z350</f>
        <v>1383</v>
      </c>
      <c r="AB350" s="62">
        <f>Y350</f>
        <v>1383</v>
      </c>
      <c r="AC350" s="55">
        <v>-830</v>
      </c>
      <c r="AD350" s="55"/>
      <c r="AE350" s="55">
        <v>-830</v>
      </c>
      <c r="AF350" s="62">
        <f>AA350+AC350</f>
        <v>553</v>
      </c>
      <c r="AG350" s="55"/>
      <c r="AH350" s="62">
        <f>AB350+AE350</f>
        <v>553</v>
      </c>
      <c r="AI350" s="55"/>
      <c r="AJ350" s="55"/>
      <c r="AK350" s="62">
        <f>AF350+AI350</f>
        <v>553</v>
      </c>
      <c r="AL350" s="62">
        <f>AG350</f>
        <v>0</v>
      </c>
      <c r="AM350" s="62">
        <f>AN350-AK350</f>
        <v>1570</v>
      </c>
      <c r="AN350" s="62">
        <v>2123</v>
      </c>
      <c r="AO350" s="55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</row>
    <row r="351" spans="1:65" s="26" customFormat="1" ht="71.25" customHeight="1">
      <c r="A351" s="90" t="s">
        <v>296</v>
      </c>
      <c r="B351" s="70" t="s">
        <v>135</v>
      </c>
      <c r="C351" s="70" t="s">
        <v>135</v>
      </c>
      <c r="D351" s="71" t="s">
        <v>280</v>
      </c>
      <c r="E351" s="70"/>
      <c r="F351" s="62"/>
      <c r="G351" s="62"/>
      <c r="H351" s="78"/>
      <c r="I351" s="78"/>
      <c r="J351" s="78"/>
      <c r="K351" s="130"/>
      <c r="L351" s="130"/>
      <c r="M351" s="62"/>
      <c r="N351" s="62">
        <f aca="true" t="shared" si="217" ref="N351:AO351">N352</f>
        <v>2345</v>
      </c>
      <c r="O351" s="62">
        <f t="shared" si="217"/>
        <v>2345</v>
      </c>
      <c r="P351" s="62">
        <f t="shared" si="217"/>
        <v>0</v>
      </c>
      <c r="Q351" s="62">
        <f t="shared" si="217"/>
        <v>2200</v>
      </c>
      <c r="R351" s="62">
        <f t="shared" si="217"/>
        <v>0</v>
      </c>
      <c r="S351" s="62">
        <f t="shared" si="217"/>
        <v>0</v>
      </c>
      <c r="T351" s="62">
        <f t="shared" si="217"/>
        <v>2345</v>
      </c>
      <c r="U351" s="62">
        <f t="shared" si="217"/>
        <v>2200</v>
      </c>
      <c r="V351" s="62">
        <f t="shared" si="217"/>
        <v>0</v>
      </c>
      <c r="W351" s="62">
        <f t="shared" si="217"/>
        <v>0</v>
      </c>
      <c r="X351" s="62">
        <f t="shared" si="217"/>
        <v>2345</v>
      </c>
      <c r="Y351" s="62">
        <f t="shared" si="217"/>
        <v>2200</v>
      </c>
      <c r="Z351" s="62">
        <f t="shared" si="217"/>
        <v>0</v>
      </c>
      <c r="AA351" s="62">
        <f t="shared" si="217"/>
        <v>2345</v>
      </c>
      <c r="AB351" s="62">
        <f t="shared" si="217"/>
        <v>2200</v>
      </c>
      <c r="AC351" s="62">
        <f t="shared" si="217"/>
        <v>0</v>
      </c>
      <c r="AD351" s="62">
        <f t="shared" si="217"/>
        <v>0</v>
      </c>
      <c r="AE351" s="62"/>
      <c r="AF351" s="62">
        <f t="shared" si="217"/>
        <v>2345</v>
      </c>
      <c r="AG351" s="62">
        <f t="shared" si="217"/>
        <v>0</v>
      </c>
      <c r="AH351" s="62">
        <f t="shared" si="217"/>
        <v>2200</v>
      </c>
      <c r="AI351" s="62">
        <f t="shared" si="217"/>
        <v>0</v>
      </c>
      <c r="AJ351" s="62">
        <f t="shared" si="217"/>
        <v>0</v>
      </c>
      <c r="AK351" s="62">
        <f t="shared" si="217"/>
        <v>2345</v>
      </c>
      <c r="AL351" s="62">
        <f t="shared" si="217"/>
        <v>0</v>
      </c>
      <c r="AM351" s="62">
        <f t="shared" si="217"/>
        <v>-745</v>
      </c>
      <c r="AN351" s="62">
        <f t="shared" si="217"/>
        <v>1600</v>
      </c>
      <c r="AO351" s="62">
        <f t="shared" si="217"/>
        <v>0</v>
      </c>
      <c r="AP351" s="25"/>
      <c r="AQ351" s="25"/>
      <c r="AR351" s="25"/>
      <c r="AS351" s="25"/>
      <c r="AT351" s="25"/>
      <c r="AU351" s="25"/>
      <c r="AV351" s="25"/>
      <c r="AW351" s="25"/>
      <c r="AX351" s="25"/>
      <c r="AY351" s="25"/>
      <c r="AZ351" s="25"/>
      <c r="BA351" s="25"/>
      <c r="BB351" s="25"/>
      <c r="BC351" s="25"/>
      <c r="BD351" s="25"/>
      <c r="BE351" s="25"/>
      <c r="BF351" s="25"/>
      <c r="BG351" s="25"/>
      <c r="BH351" s="25"/>
      <c r="BI351" s="25"/>
      <c r="BJ351" s="25"/>
      <c r="BK351" s="25"/>
      <c r="BL351" s="25"/>
      <c r="BM351" s="25"/>
    </row>
    <row r="352" spans="1:65" s="26" customFormat="1" ht="59.25" customHeight="1">
      <c r="A352" s="69" t="s">
        <v>136</v>
      </c>
      <c r="B352" s="70" t="s">
        <v>135</v>
      </c>
      <c r="C352" s="70" t="s">
        <v>135</v>
      </c>
      <c r="D352" s="71" t="s">
        <v>280</v>
      </c>
      <c r="E352" s="70" t="s">
        <v>137</v>
      </c>
      <c r="F352" s="62"/>
      <c r="G352" s="62"/>
      <c r="H352" s="78"/>
      <c r="I352" s="78"/>
      <c r="J352" s="78"/>
      <c r="K352" s="130"/>
      <c r="L352" s="130"/>
      <c r="M352" s="62"/>
      <c r="N352" s="62">
        <f>O352-M352</f>
        <v>2345</v>
      </c>
      <c r="O352" s="62">
        <v>2345</v>
      </c>
      <c r="P352" s="62"/>
      <c r="Q352" s="62">
        <v>2200</v>
      </c>
      <c r="R352" s="107"/>
      <c r="S352" s="107"/>
      <c r="T352" s="62">
        <f>O352+R352</f>
        <v>2345</v>
      </c>
      <c r="U352" s="62">
        <f>Q352+S352</f>
        <v>2200</v>
      </c>
      <c r="V352" s="107"/>
      <c r="W352" s="107"/>
      <c r="X352" s="62">
        <f>T352+V352</f>
        <v>2345</v>
      </c>
      <c r="Y352" s="62">
        <f>U352+W352</f>
        <v>2200</v>
      </c>
      <c r="Z352" s="107"/>
      <c r="AA352" s="62">
        <f>X352+Z352</f>
        <v>2345</v>
      </c>
      <c r="AB352" s="62">
        <f>Y352</f>
        <v>2200</v>
      </c>
      <c r="AC352" s="107"/>
      <c r="AD352" s="107"/>
      <c r="AE352" s="107"/>
      <c r="AF352" s="62">
        <f>AA352+AC352</f>
        <v>2345</v>
      </c>
      <c r="AG352" s="107"/>
      <c r="AH352" s="62">
        <f>AB352</f>
        <v>2200</v>
      </c>
      <c r="AI352" s="107"/>
      <c r="AJ352" s="107"/>
      <c r="AK352" s="62">
        <f>AF352+AI352</f>
        <v>2345</v>
      </c>
      <c r="AL352" s="62">
        <f>AG352</f>
        <v>0</v>
      </c>
      <c r="AM352" s="62">
        <f>AN352-AK352</f>
        <v>-745</v>
      </c>
      <c r="AN352" s="62">
        <v>1600</v>
      </c>
      <c r="AO352" s="107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  <c r="AZ352" s="25"/>
      <c r="BA352" s="25"/>
      <c r="BB352" s="25"/>
      <c r="BC352" s="25"/>
      <c r="BD352" s="25"/>
      <c r="BE352" s="25"/>
      <c r="BF352" s="25"/>
      <c r="BG352" s="25"/>
      <c r="BH352" s="25"/>
      <c r="BI352" s="25"/>
      <c r="BJ352" s="25"/>
      <c r="BK352" s="25"/>
      <c r="BL352" s="25"/>
      <c r="BM352" s="25"/>
    </row>
    <row r="353" spans="1:65" s="26" customFormat="1" ht="42.75" customHeight="1">
      <c r="A353" s="69" t="s">
        <v>302</v>
      </c>
      <c r="B353" s="70" t="s">
        <v>135</v>
      </c>
      <c r="C353" s="70" t="s">
        <v>135</v>
      </c>
      <c r="D353" s="71" t="s">
        <v>290</v>
      </c>
      <c r="E353" s="70"/>
      <c r="F353" s="62"/>
      <c r="G353" s="62"/>
      <c r="H353" s="78"/>
      <c r="I353" s="78"/>
      <c r="J353" s="78"/>
      <c r="K353" s="130"/>
      <c r="L353" s="130"/>
      <c r="M353" s="62"/>
      <c r="N353" s="62">
        <f aca="true" t="shared" si="218" ref="N353:AL353">N354</f>
        <v>4080</v>
      </c>
      <c r="O353" s="62">
        <f t="shared" si="218"/>
        <v>4080</v>
      </c>
      <c r="P353" s="62">
        <f t="shared" si="218"/>
        <v>0</v>
      </c>
      <c r="Q353" s="62">
        <f t="shared" si="218"/>
        <v>4080</v>
      </c>
      <c r="R353" s="62">
        <f t="shared" si="218"/>
        <v>0</v>
      </c>
      <c r="S353" s="62">
        <f t="shared" si="218"/>
        <v>0</v>
      </c>
      <c r="T353" s="62">
        <f t="shared" si="218"/>
        <v>4080</v>
      </c>
      <c r="U353" s="62">
        <f t="shared" si="218"/>
        <v>4080</v>
      </c>
      <c r="V353" s="62">
        <f t="shared" si="218"/>
        <v>0</v>
      </c>
      <c r="W353" s="62">
        <f t="shared" si="218"/>
        <v>0</v>
      </c>
      <c r="X353" s="62">
        <f t="shared" si="218"/>
        <v>4080</v>
      </c>
      <c r="Y353" s="62">
        <f t="shared" si="218"/>
        <v>4080</v>
      </c>
      <c r="Z353" s="62">
        <f t="shared" si="218"/>
        <v>0</v>
      </c>
      <c r="AA353" s="62">
        <f t="shared" si="218"/>
        <v>4080</v>
      </c>
      <c r="AB353" s="62">
        <f t="shared" si="218"/>
        <v>4080</v>
      </c>
      <c r="AC353" s="62">
        <f t="shared" si="218"/>
        <v>0</v>
      </c>
      <c r="AD353" s="62">
        <f t="shared" si="218"/>
        <v>0</v>
      </c>
      <c r="AE353" s="62"/>
      <c r="AF353" s="62">
        <f t="shared" si="218"/>
        <v>4080</v>
      </c>
      <c r="AG353" s="62">
        <f t="shared" si="218"/>
        <v>0</v>
      </c>
      <c r="AH353" s="62">
        <f t="shared" si="218"/>
        <v>4080</v>
      </c>
      <c r="AI353" s="62">
        <f t="shared" si="218"/>
        <v>0</v>
      </c>
      <c r="AJ353" s="62">
        <f t="shared" si="218"/>
        <v>0</v>
      </c>
      <c r="AK353" s="62">
        <f t="shared" si="218"/>
        <v>4080</v>
      </c>
      <c r="AL353" s="62">
        <f t="shared" si="218"/>
        <v>0</v>
      </c>
      <c r="AM353" s="62">
        <f>AM354+AM355</f>
        <v>3234</v>
      </c>
      <c r="AN353" s="62">
        <f>AN354+AN355</f>
        <v>7314</v>
      </c>
      <c r="AO353" s="62">
        <f>AO354+AO355</f>
        <v>0</v>
      </c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  <c r="AZ353" s="25"/>
      <c r="BA353" s="25"/>
      <c r="BB353" s="25"/>
      <c r="BC353" s="25"/>
      <c r="BD353" s="25"/>
      <c r="BE353" s="25"/>
      <c r="BF353" s="25"/>
      <c r="BG353" s="25"/>
      <c r="BH353" s="25"/>
      <c r="BI353" s="25"/>
      <c r="BJ353" s="25"/>
      <c r="BK353" s="25"/>
      <c r="BL353" s="25"/>
      <c r="BM353" s="25"/>
    </row>
    <row r="354" spans="1:65" s="26" customFormat="1" ht="59.25" customHeight="1">
      <c r="A354" s="69" t="s">
        <v>136</v>
      </c>
      <c r="B354" s="70" t="s">
        <v>135</v>
      </c>
      <c r="C354" s="70" t="s">
        <v>135</v>
      </c>
      <c r="D354" s="71" t="s">
        <v>290</v>
      </c>
      <c r="E354" s="70" t="s">
        <v>137</v>
      </c>
      <c r="F354" s="62"/>
      <c r="G354" s="62"/>
      <c r="H354" s="78"/>
      <c r="I354" s="78"/>
      <c r="J354" s="78"/>
      <c r="K354" s="130"/>
      <c r="L354" s="130"/>
      <c r="M354" s="62"/>
      <c r="N354" s="62">
        <f>O354-M354</f>
        <v>4080</v>
      </c>
      <c r="O354" s="62">
        <v>4080</v>
      </c>
      <c r="P354" s="62"/>
      <c r="Q354" s="62">
        <v>4080</v>
      </c>
      <c r="R354" s="107"/>
      <c r="S354" s="107"/>
      <c r="T354" s="62">
        <f>O354+R354</f>
        <v>4080</v>
      </c>
      <c r="U354" s="62">
        <f>Q354+S354</f>
        <v>4080</v>
      </c>
      <c r="V354" s="107"/>
      <c r="W354" s="107"/>
      <c r="X354" s="62">
        <f>T354+V354</f>
        <v>4080</v>
      </c>
      <c r="Y354" s="62">
        <f>U354+W354</f>
        <v>4080</v>
      </c>
      <c r="Z354" s="107"/>
      <c r="AA354" s="62">
        <f>X354+Z354</f>
        <v>4080</v>
      </c>
      <c r="AB354" s="62">
        <f>Y354</f>
        <v>4080</v>
      </c>
      <c r="AC354" s="107"/>
      <c r="AD354" s="107"/>
      <c r="AE354" s="107"/>
      <c r="AF354" s="62">
        <f>AA354+AC354</f>
        <v>4080</v>
      </c>
      <c r="AG354" s="107"/>
      <c r="AH354" s="62">
        <f>AB354</f>
        <v>4080</v>
      </c>
      <c r="AI354" s="107"/>
      <c r="AJ354" s="107"/>
      <c r="AK354" s="62">
        <f>AF354+AI354</f>
        <v>4080</v>
      </c>
      <c r="AL354" s="62">
        <f>AG354</f>
        <v>0</v>
      </c>
      <c r="AM354" s="62">
        <f>AN354-AK354</f>
        <v>-4080</v>
      </c>
      <c r="AN354" s="64"/>
      <c r="AO354" s="107"/>
      <c r="AP354" s="25"/>
      <c r="AQ354" s="25"/>
      <c r="AR354" s="25"/>
      <c r="AS354" s="25"/>
      <c r="AT354" s="25"/>
      <c r="AU354" s="25"/>
      <c r="AV354" s="25"/>
      <c r="AW354" s="25"/>
      <c r="AX354" s="25"/>
      <c r="AY354" s="25"/>
      <c r="AZ354" s="25"/>
      <c r="BA354" s="25"/>
      <c r="BB354" s="25"/>
      <c r="BC354" s="25"/>
      <c r="BD354" s="25"/>
      <c r="BE354" s="25"/>
      <c r="BF354" s="25"/>
      <c r="BG354" s="25"/>
      <c r="BH354" s="25"/>
      <c r="BI354" s="25"/>
      <c r="BJ354" s="25"/>
      <c r="BK354" s="25"/>
      <c r="BL354" s="25"/>
      <c r="BM354" s="25"/>
    </row>
    <row r="355" spans="1:65" s="26" customFormat="1" ht="103.5" customHeight="1">
      <c r="A355" s="69" t="s">
        <v>324</v>
      </c>
      <c r="B355" s="70" t="s">
        <v>135</v>
      </c>
      <c r="C355" s="70" t="s">
        <v>135</v>
      </c>
      <c r="D355" s="71" t="s">
        <v>323</v>
      </c>
      <c r="E355" s="70"/>
      <c r="F355" s="62"/>
      <c r="G355" s="62"/>
      <c r="H355" s="78"/>
      <c r="I355" s="78"/>
      <c r="J355" s="78"/>
      <c r="K355" s="130"/>
      <c r="L355" s="130"/>
      <c r="M355" s="62"/>
      <c r="N355" s="62"/>
      <c r="O355" s="62"/>
      <c r="P355" s="62"/>
      <c r="Q355" s="62"/>
      <c r="R355" s="107"/>
      <c r="S355" s="107"/>
      <c r="T355" s="62"/>
      <c r="U355" s="62"/>
      <c r="V355" s="107"/>
      <c r="W355" s="107"/>
      <c r="X355" s="62"/>
      <c r="Y355" s="62"/>
      <c r="Z355" s="107"/>
      <c r="AA355" s="62"/>
      <c r="AB355" s="62"/>
      <c r="AC355" s="107"/>
      <c r="AD355" s="107"/>
      <c r="AE355" s="107"/>
      <c r="AF355" s="62"/>
      <c r="AG355" s="107"/>
      <c r="AH355" s="62"/>
      <c r="AI355" s="107"/>
      <c r="AJ355" s="107"/>
      <c r="AK355" s="62"/>
      <c r="AL355" s="62"/>
      <c r="AM355" s="62">
        <f>AM356</f>
        <v>7314</v>
      </c>
      <c r="AN355" s="62">
        <f>AN356</f>
        <v>7314</v>
      </c>
      <c r="AO355" s="107">
        <f>AO356</f>
        <v>0</v>
      </c>
      <c r="AP355" s="25"/>
      <c r="AQ355" s="25"/>
      <c r="AR355" s="25"/>
      <c r="AS355" s="25"/>
      <c r="AT355" s="25"/>
      <c r="AU355" s="25"/>
      <c r="AV355" s="25"/>
      <c r="AW355" s="25"/>
      <c r="AX355" s="25"/>
      <c r="AY355" s="25"/>
      <c r="AZ355" s="25"/>
      <c r="BA355" s="25"/>
      <c r="BB355" s="25"/>
      <c r="BC355" s="25"/>
      <c r="BD355" s="25"/>
      <c r="BE355" s="25"/>
      <c r="BF355" s="25"/>
      <c r="BG355" s="25"/>
      <c r="BH355" s="25"/>
      <c r="BI355" s="25"/>
      <c r="BJ355" s="25"/>
      <c r="BK355" s="25"/>
      <c r="BL355" s="25"/>
      <c r="BM355" s="25"/>
    </row>
    <row r="356" spans="1:65" s="26" customFormat="1" ht="88.5" customHeight="1">
      <c r="A356" s="90" t="s">
        <v>249</v>
      </c>
      <c r="B356" s="70" t="s">
        <v>135</v>
      </c>
      <c r="C356" s="70" t="s">
        <v>135</v>
      </c>
      <c r="D356" s="71" t="s">
        <v>323</v>
      </c>
      <c r="E356" s="70" t="s">
        <v>142</v>
      </c>
      <c r="F356" s="62"/>
      <c r="G356" s="62"/>
      <c r="H356" s="78"/>
      <c r="I356" s="78"/>
      <c r="J356" s="78"/>
      <c r="K356" s="130"/>
      <c r="L356" s="130"/>
      <c r="M356" s="62"/>
      <c r="N356" s="62"/>
      <c r="O356" s="62"/>
      <c r="P356" s="62"/>
      <c r="Q356" s="62"/>
      <c r="R356" s="107"/>
      <c r="S356" s="107"/>
      <c r="T356" s="62"/>
      <c r="U356" s="62"/>
      <c r="V356" s="107"/>
      <c r="W356" s="107"/>
      <c r="X356" s="62"/>
      <c r="Y356" s="62"/>
      <c r="Z356" s="107"/>
      <c r="AA356" s="62"/>
      <c r="AB356" s="62"/>
      <c r="AC356" s="107"/>
      <c r="AD356" s="107"/>
      <c r="AE356" s="107"/>
      <c r="AF356" s="62"/>
      <c r="AG356" s="107"/>
      <c r="AH356" s="62"/>
      <c r="AI356" s="107"/>
      <c r="AJ356" s="107"/>
      <c r="AK356" s="62"/>
      <c r="AL356" s="62"/>
      <c r="AM356" s="62">
        <f>AN356-AK356</f>
        <v>7314</v>
      </c>
      <c r="AN356" s="62">
        <v>7314</v>
      </c>
      <c r="AO356" s="107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  <c r="BA356" s="25"/>
      <c r="BB356" s="25"/>
      <c r="BC356" s="25"/>
      <c r="BD356" s="25"/>
      <c r="BE356" s="25"/>
      <c r="BF356" s="25"/>
      <c r="BG356" s="25"/>
      <c r="BH356" s="25"/>
      <c r="BI356" s="25"/>
      <c r="BJ356" s="25"/>
      <c r="BK356" s="25"/>
      <c r="BL356" s="25"/>
      <c r="BM356" s="25"/>
    </row>
    <row r="357" spans="1:65" s="26" customFormat="1" ht="39.75" customHeight="1">
      <c r="A357" s="69" t="s">
        <v>297</v>
      </c>
      <c r="B357" s="70" t="s">
        <v>135</v>
      </c>
      <c r="C357" s="70" t="s">
        <v>135</v>
      </c>
      <c r="D357" s="71" t="s">
        <v>277</v>
      </c>
      <c r="E357" s="70"/>
      <c r="F357" s="62"/>
      <c r="G357" s="62"/>
      <c r="H357" s="78"/>
      <c r="I357" s="78"/>
      <c r="J357" s="78"/>
      <c r="K357" s="130"/>
      <c r="L357" s="130"/>
      <c r="M357" s="62"/>
      <c r="N357" s="62">
        <f aca="true" t="shared" si="219" ref="N357:AD358">N358</f>
        <v>489</v>
      </c>
      <c r="O357" s="62">
        <f t="shared" si="219"/>
        <v>489</v>
      </c>
      <c r="P357" s="62">
        <f t="shared" si="219"/>
        <v>0</v>
      </c>
      <c r="Q357" s="62">
        <f t="shared" si="219"/>
        <v>0</v>
      </c>
      <c r="R357" s="62">
        <f t="shared" si="219"/>
        <v>0</v>
      </c>
      <c r="S357" s="62">
        <f t="shared" si="219"/>
        <v>0</v>
      </c>
      <c r="T357" s="62">
        <f t="shared" si="219"/>
        <v>489</v>
      </c>
      <c r="U357" s="62">
        <f t="shared" si="219"/>
        <v>0</v>
      </c>
      <c r="V357" s="62">
        <f t="shared" si="219"/>
        <v>0</v>
      </c>
      <c r="W357" s="62">
        <f t="shared" si="219"/>
        <v>0</v>
      </c>
      <c r="X357" s="62">
        <f t="shared" si="219"/>
        <v>489</v>
      </c>
      <c r="Y357" s="62">
        <f t="shared" si="219"/>
        <v>0</v>
      </c>
      <c r="Z357" s="62">
        <f t="shared" si="219"/>
        <v>0</v>
      </c>
      <c r="AA357" s="62">
        <f t="shared" si="219"/>
        <v>489</v>
      </c>
      <c r="AB357" s="62">
        <f t="shared" si="219"/>
        <v>0</v>
      </c>
      <c r="AC357" s="62">
        <f t="shared" si="219"/>
        <v>0</v>
      </c>
      <c r="AD357" s="62">
        <f t="shared" si="219"/>
        <v>0</v>
      </c>
      <c r="AE357" s="62"/>
      <c r="AF357" s="62">
        <f aca="true" t="shared" si="220" ref="AC357:AO358">AF358</f>
        <v>489</v>
      </c>
      <c r="AG357" s="62">
        <f t="shared" si="220"/>
        <v>0</v>
      </c>
      <c r="AH357" s="62">
        <f t="shared" si="220"/>
        <v>0</v>
      </c>
      <c r="AI357" s="62">
        <f t="shared" si="220"/>
        <v>0</v>
      </c>
      <c r="AJ357" s="62">
        <f t="shared" si="220"/>
        <v>0</v>
      </c>
      <c r="AK357" s="62">
        <f t="shared" si="220"/>
        <v>489</v>
      </c>
      <c r="AL357" s="62">
        <f t="shared" si="220"/>
        <v>0</v>
      </c>
      <c r="AM357" s="62">
        <f t="shared" si="220"/>
        <v>0</v>
      </c>
      <c r="AN357" s="62">
        <f t="shared" si="220"/>
        <v>489</v>
      </c>
      <c r="AO357" s="62">
        <f t="shared" si="220"/>
        <v>0</v>
      </c>
      <c r="AP357" s="25"/>
      <c r="AQ357" s="25"/>
      <c r="AR357" s="25"/>
      <c r="AS357" s="25"/>
      <c r="AT357" s="25"/>
      <c r="AU357" s="25"/>
      <c r="AV357" s="25"/>
      <c r="AW357" s="25"/>
      <c r="AX357" s="25"/>
      <c r="AY357" s="25"/>
      <c r="AZ357" s="25"/>
      <c r="BA357" s="25"/>
      <c r="BB357" s="25"/>
      <c r="BC357" s="25"/>
      <c r="BD357" s="25"/>
      <c r="BE357" s="25"/>
      <c r="BF357" s="25"/>
      <c r="BG357" s="25"/>
      <c r="BH357" s="25"/>
      <c r="BI357" s="25"/>
      <c r="BJ357" s="25"/>
      <c r="BK357" s="25"/>
      <c r="BL357" s="25"/>
      <c r="BM357" s="25"/>
    </row>
    <row r="358" spans="1:65" s="26" customFormat="1" ht="54" customHeight="1">
      <c r="A358" s="69" t="s">
        <v>298</v>
      </c>
      <c r="B358" s="70" t="s">
        <v>135</v>
      </c>
      <c r="C358" s="70" t="s">
        <v>135</v>
      </c>
      <c r="D358" s="71" t="s">
        <v>278</v>
      </c>
      <c r="E358" s="70"/>
      <c r="F358" s="62"/>
      <c r="G358" s="62"/>
      <c r="H358" s="78"/>
      <c r="I358" s="78"/>
      <c r="J358" s="78"/>
      <c r="K358" s="130"/>
      <c r="L358" s="130"/>
      <c r="M358" s="62"/>
      <c r="N358" s="62">
        <f t="shared" si="219"/>
        <v>489</v>
      </c>
      <c r="O358" s="62">
        <f t="shared" si="219"/>
        <v>489</v>
      </c>
      <c r="P358" s="62">
        <f t="shared" si="219"/>
        <v>0</v>
      </c>
      <c r="Q358" s="62">
        <f t="shared" si="219"/>
        <v>0</v>
      </c>
      <c r="R358" s="62">
        <f t="shared" si="219"/>
        <v>0</v>
      </c>
      <c r="S358" s="62">
        <f t="shared" si="219"/>
        <v>0</v>
      </c>
      <c r="T358" s="62">
        <f t="shared" si="219"/>
        <v>489</v>
      </c>
      <c r="U358" s="62">
        <f t="shared" si="219"/>
        <v>0</v>
      </c>
      <c r="V358" s="62">
        <f t="shared" si="219"/>
        <v>0</v>
      </c>
      <c r="W358" s="62">
        <f t="shared" si="219"/>
        <v>0</v>
      </c>
      <c r="X358" s="62">
        <f t="shared" si="219"/>
        <v>489</v>
      </c>
      <c r="Y358" s="62">
        <f t="shared" si="219"/>
        <v>0</v>
      </c>
      <c r="Z358" s="62">
        <f t="shared" si="219"/>
        <v>0</v>
      </c>
      <c r="AA358" s="62">
        <f t="shared" si="219"/>
        <v>489</v>
      </c>
      <c r="AB358" s="62">
        <f t="shared" si="219"/>
        <v>0</v>
      </c>
      <c r="AC358" s="62">
        <f t="shared" si="220"/>
        <v>0</v>
      </c>
      <c r="AD358" s="62">
        <f t="shared" si="220"/>
        <v>0</v>
      </c>
      <c r="AE358" s="62"/>
      <c r="AF358" s="62">
        <f t="shared" si="220"/>
        <v>489</v>
      </c>
      <c r="AG358" s="62">
        <f t="shared" si="220"/>
        <v>0</v>
      </c>
      <c r="AH358" s="62">
        <f t="shared" si="220"/>
        <v>0</v>
      </c>
      <c r="AI358" s="62">
        <f t="shared" si="220"/>
        <v>0</v>
      </c>
      <c r="AJ358" s="62">
        <f t="shared" si="220"/>
        <v>0</v>
      </c>
      <c r="AK358" s="62">
        <f t="shared" si="220"/>
        <v>489</v>
      </c>
      <c r="AL358" s="62">
        <f t="shared" si="220"/>
        <v>0</v>
      </c>
      <c r="AM358" s="62">
        <f t="shared" si="220"/>
        <v>0</v>
      </c>
      <c r="AN358" s="62">
        <f t="shared" si="220"/>
        <v>489</v>
      </c>
      <c r="AO358" s="62">
        <f t="shared" si="220"/>
        <v>0</v>
      </c>
      <c r="AP358" s="25"/>
      <c r="AQ358" s="25"/>
      <c r="AR358" s="25"/>
      <c r="AS358" s="25"/>
      <c r="AT358" s="25"/>
      <c r="AU358" s="25"/>
      <c r="AV358" s="25"/>
      <c r="AW358" s="25"/>
      <c r="AX358" s="25"/>
      <c r="AY358" s="25"/>
      <c r="AZ358" s="25"/>
      <c r="BA358" s="25"/>
      <c r="BB358" s="25"/>
      <c r="BC358" s="25"/>
      <c r="BD358" s="25"/>
      <c r="BE358" s="25"/>
      <c r="BF358" s="25"/>
      <c r="BG358" s="25"/>
      <c r="BH358" s="25"/>
      <c r="BI358" s="25"/>
      <c r="BJ358" s="25"/>
      <c r="BK358" s="25"/>
      <c r="BL358" s="25"/>
      <c r="BM358" s="25"/>
    </row>
    <row r="359" spans="1:65" s="26" customFormat="1" ht="54" customHeight="1">
      <c r="A359" s="69" t="s">
        <v>136</v>
      </c>
      <c r="B359" s="70" t="s">
        <v>135</v>
      </c>
      <c r="C359" s="70" t="s">
        <v>135</v>
      </c>
      <c r="D359" s="71" t="s">
        <v>278</v>
      </c>
      <c r="E359" s="70" t="s">
        <v>137</v>
      </c>
      <c r="F359" s="62"/>
      <c r="G359" s="62"/>
      <c r="H359" s="78"/>
      <c r="I359" s="78"/>
      <c r="J359" s="78"/>
      <c r="K359" s="130"/>
      <c r="L359" s="130"/>
      <c r="M359" s="62"/>
      <c r="N359" s="62">
        <f>O359-M359</f>
        <v>489</v>
      </c>
      <c r="O359" s="62">
        <v>489</v>
      </c>
      <c r="P359" s="62"/>
      <c r="Q359" s="62"/>
      <c r="R359" s="107"/>
      <c r="S359" s="107"/>
      <c r="T359" s="62">
        <f>O359+R359</f>
        <v>489</v>
      </c>
      <c r="U359" s="62">
        <f>Q359+S359</f>
        <v>0</v>
      </c>
      <c r="V359" s="107"/>
      <c r="W359" s="107"/>
      <c r="X359" s="62">
        <f>T359+V359</f>
        <v>489</v>
      </c>
      <c r="Y359" s="62">
        <f>U359+W359</f>
        <v>0</v>
      </c>
      <c r="Z359" s="107"/>
      <c r="AA359" s="62">
        <f>X359+Z359</f>
        <v>489</v>
      </c>
      <c r="AB359" s="62">
        <f>Y359</f>
        <v>0</v>
      </c>
      <c r="AC359" s="107"/>
      <c r="AD359" s="107"/>
      <c r="AE359" s="107"/>
      <c r="AF359" s="62">
        <f>AA359+AC359</f>
        <v>489</v>
      </c>
      <c r="AG359" s="107"/>
      <c r="AH359" s="62">
        <f>AB359</f>
        <v>0</v>
      </c>
      <c r="AI359" s="107"/>
      <c r="AJ359" s="107"/>
      <c r="AK359" s="62">
        <f>AF359+AI359</f>
        <v>489</v>
      </c>
      <c r="AL359" s="62">
        <f>AG359</f>
        <v>0</v>
      </c>
      <c r="AM359" s="62">
        <f>AN359-AK359</f>
        <v>0</v>
      </c>
      <c r="AN359" s="63">
        <v>489</v>
      </c>
      <c r="AO359" s="107"/>
      <c r="AP359" s="25"/>
      <c r="AQ359" s="25"/>
      <c r="AR359" s="25"/>
      <c r="AS359" s="25"/>
      <c r="AT359" s="25"/>
      <c r="AU359" s="25"/>
      <c r="AV359" s="25"/>
      <c r="AW359" s="25"/>
      <c r="AX359" s="25"/>
      <c r="AY359" s="25"/>
      <c r="AZ359" s="25"/>
      <c r="BA359" s="25"/>
      <c r="BB359" s="25"/>
      <c r="BC359" s="25"/>
      <c r="BD359" s="25"/>
      <c r="BE359" s="25"/>
      <c r="BF359" s="25"/>
      <c r="BG359" s="25"/>
      <c r="BH359" s="25"/>
      <c r="BI359" s="25"/>
      <c r="BJ359" s="25"/>
      <c r="BK359" s="25"/>
      <c r="BL359" s="25"/>
      <c r="BM359" s="25"/>
    </row>
    <row r="360" spans="1:65" s="26" customFormat="1" ht="16.5">
      <c r="A360" s="69"/>
      <c r="B360" s="70"/>
      <c r="C360" s="70"/>
      <c r="D360" s="71"/>
      <c r="E360" s="70"/>
      <c r="F360" s="131"/>
      <c r="G360" s="130"/>
      <c r="H360" s="130"/>
      <c r="I360" s="130"/>
      <c r="J360" s="130"/>
      <c r="K360" s="130"/>
      <c r="L360" s="130"/>
      <c r="M360" s="130"/>
      <c r="N360" s="130"/>
      <c r="O360" s="130"/>
      <c r="P360" s="130"/>
      <c r="Q360" s="130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8"/>
      <c r="AL360" s="108"/>
      <c r="AM360" s="107"/>
      <c r="AN360" s="107"/>
      <c r="AO360" s="107"/>
      <c r="AP360" s="25"/>
      <c r="AQ360" s="25"/>
      <c r="AR360" s="25"/>
      <c r="AS360" s="25"/>
      <c r="AT360" s="25"/>
      <c r="AU360" s="25"/>
      <c r="AV360" s="25"/>
      <c r="AW360" s="25"/>
      <c r="AX360" s="25"/>
      <c r="AY360" s="25"/>
      <c r="AZ360" s="25"/>
      <c r="BA360" s="25"/>
      <c r="BB360" s="25"/>
      <c r="BC360" s="25"/>
      <c r="BD360" s="25"/>
      <c r="BE360" s="25"/>
      <c r="BF360" s="25"/>
      <c r="BG360" s="25"/>
      <c r="BH360" s="25"/>
      <c r="BI360" s="25"/>
      <c r="BJ360" s="25"/>
      <c r="BK360" s="25"/>
      <c r="BL360" s="25"/>
      <c r="BM360" s="25"/>
    </row>
    <row r="361" spans="1:65" s="26" customFormat="1" ht="32.25" customHeight="1">
      <c r="A361" s="56" t="s">
        <v>75</v>
      </c>
      <c r="B361" s="57" t="s">
        <v>135</v>
      </c>
      <c r="C361" s="57" t="s">
        <v>145</v>
      </c>
      <c r="D361" s="133"/>
      <c r="E361" s="119"/>
      <c r="F361" s="59">
        <f>F364+F362+F370</f>
        <v>218976</v>
      </c>
      <c r="G361" s="59">
        <f aca="true" t="shared" si="221" ref="G361:O361">G364+G362+G370+G372</f>
        <v>15357</v>
      </c>
      <c r="H361" s="59">
        <f t="shared" si="221"/>
        <v>234333</v>
      </c>
      <c r="I361" s="59">
        <f t="shared" si="221"/>
        <v>0</v>
      </c>
      <c r="J361" s="59">
        <f t="shared" si="221"/>
        <v>123187</v>
      </c>
      <c r="K361" s="59">
        <f t="shared" si="221"/>
        <v>213196</v>
      </c>
      <c r="L361" s="59">
        <f t="shared" si="221"/>
        <v>232384</v>
      </c>
      <c r="M361" s="59">
        <f t="shared" si="221"/>
        <v>355571</v>
      </c>
      <c r="N361" s="59">
        <f t="shared" si="221"/>
        <v>-208894</v>
      </c>
      <c r="O361" s="59">
        <f t="shared" si="221"/>
        <v>146677</v>
      </c>
      <c r="P361" s="59">
        <f aca="true" t="shared" si="222" ref="P361:U361">P364+P362+P370+P372</f>
        <v>63764</v>
      </c>
      <c r="Q361" s="59">
        <f t="shared" si="222"/>
        <v>110283</v>
      </c>
      <c r="R361" s="59">
        <f t="shared" si="222"/>
        <v>-6490</v>
      </c>
      <c r="S361" s="59">
        <f t="shared" si="222"/>
        <v>-6490</v>
      </c>
      <c r="T361" s="59">
        <f t="shared" si="222"/>
        <v>140187</v>
      </c>
      <c r="U361" s="59">
        <f t="shared" si="222"/>
        <v>103793</v>
      </c>
      <c r="V361" s="59">
        <f aca="true" t="shared" si="223" ref="V361:AB361">V364+V362+V370+V372</f>
        <v>-2622</v>
      </c>
      <c r="W361" s="59">
        <f t="shared" si="223"/>
        <v>-2622</v>
      </c>
      <c r="X361" s="59">
        <f t="shared" si="223"/>
        <v>137565</v>
      </c>
      <c r="Y361" s="59">
        <f t="shared" si="223"/>
        <v>101171</v>
      </c>
      <c r="Z361" s="59">
        <f t="shared" si="223"/>
        <v>0</v>
      </c>
      <c r="AA361" s="59">
        <f t="shared" si="223"/>
        <v>137565</v>
      </c>
      <c r="AB361" s="59">
        <f t="shared" si="223"/>
        <v>101171</v>
      </c>
      <c r="AC361" s="59">
        <f>AC364+AC362+AC370+AC372</f>
        <v>0</v>
      </c>
      <c r="AD361" s="59">
        <f>AD364+AD362+AD370+AD372</f>
        <v>0</v>
      </c>
      <c r="AE361" s="59"/>
      <c r="AF361" s="59">
        <f aca="true" t="shared" si="224" ref="AF361:AK361">AF364+AF362+AF370+AF372</f>
        <v>137565</v>
      </c>
      <c r="AG361" s="59">
        <f t="shared" si="224"/>
        <v>0</v>
      </c>
      <c r="AH361" s="59">
        <f t="shared" si="224"/>
        <v>101171</v>
      </c>
      <c r="AI361" s="59">
        <f t="shared" si="224"/>
        <v>0</v>
      </c>
      <c r="AJ361" s="59">
        <f t="shared" si="224"/>
        <v>0</v>
      </c>
      <c r="AK361" s="59">
        <f t="shared" si="224"/>
        <v>137565</v>
      </c>
      <c r="AL361" s="59">
        <f>AL364+AL362+AL370+AL372</f>
        <v>0</v>
      </c>
      <c r="AM361" s="59">
        <f>AM364+AM362+AM370+AM372</f>
        <v>425006</v>
      </c>
      <c r="AN361" s="59">
        <f>AN364+AN362+AN370+AN372</f>
        <v>562571</v>
      </c>
      <c r="AO361" s="59">
        <f>AO364+AO362+AO370+AO372</f>
        <v>368608</v>
      </c>
      <c r="AP361" s="25"/>
      <c r="AQ361" s="25"/>
      <c r="AR361" s="25"/>
      <c r="AS361" s="25"/>
      <c r="AT361" s="25"/>
      <c r="AU361" s="25"/>
      <c r="AV361" s="25"/>
      <c r="AW361" s="25"/>
      <c r="AX361" s="25"/>
      <c r="AY361" s="25"/>
      <c r="AZ361" s="25"/>
      <c r="BA361" s="25"/>
      <c r="BB361" s="25"/>
      <c r="BC361" s="25"/>
      <c r="BD361" s="25"/>
      <c r="BE361" s="25"/>
      <c r="BF361" s="25"/>
      <c r="BG361" s="25"/>
      <c r="BH361" s="25"/>
      <c r="BI361" s="25"/>
      <c r="BJ361" s="25"/>
      <c r="BK361" s="25"/>
      <c r="BL361" s="25"/>
      <c r="BM361" s="25"/>
    </row>
    <row r="362" spans="1:65" s="26" customFormat="1" ht="45.75" customHeight="1">
      <c r="A362" s="69" t="s">
        <v>76</v>
      </c>
      <c r="B362" s="70" t="s">
        <v>135</v>
      </c>
      <c r="C362" s="70" t="s">
        <v>145</v>
      </c>
      <c r="D362" s="71" t="s">
        <v>77</v>
      </c>
      <c r="E362" s="70"/>
      <c r="F362" s="72">
        <f aca="true" t="shared" si="225" ref="F362:AO362">F363</f>
        <v>85147</v>
      </c>
      <c r="G362" s="72">
        <f t="shared" si="225"/>
        <v>4235</v>
      </c>
      <c r="H362" s="72">
        <f t="shared" si="225"/>
        <v>89382</v>
      </c>
      <c r="I362" s="72">
        <f t="shared" si="225"/>
        <v>0</v>
      </c>
      <c r="J362" s="72">
        <f t="shared" si="225"/>
        <v>95852</v>
      </c>
      <c r="K362" s="72">
        <f t="shared" si="225"/>
        <v>-4021</v>
      </c>
      <c r="L362" s="72">
        <f t="shared" si="225"/>
        <v>-4305</v>
      </c>
      <c r="M362" s="72">
        <f t="shared" si="225"/>
        <v>91547</v>
      </c>
      <c r="N362" s="72">
        <f t="shared" si="225"/>
        <v>-45028</v>
      </c>
      <c r="O362" s="72">
        <f t="shared" si="225"/>
        <v>46519</v>
      </c>
      <c r="P362" s="72">
        <f t="shared" si="225"/>
        <v>0</v>
      </c>
      <c r="Q362" s="72">
        <f t="shared" si="225"/>
        <v>46519</v>
      </c>
      <c r="R362" s="72">
        <f t="shared" si="225"/>
        <v>-6490</v>
      </c>
      <c r="S362" s="72">
        <f t="shared" si="225"/>
        <v>-6490</v>
      </c>
      <c r="T362" s="72">
        <f t="shared" si="225"/>
        <v>40029</v>
      </c>
      <c r="U362" s="72">
        <f t="shared" si="225"/>
        <v>40029</v>
      </c>
      <c r="V362" s="72">
        <f t="shared" si="225"/>
        <v>0</v>
      </c>
      <c r="W362" s="72">
        <f t="shared" si="225"/>
        <v>0</v>
      </c>
      <c r="X362" s="72">
        <f t="shared" si="225"/>
        <v>40029</v>
      </c>
      <c r="Y362" s="72">
        <f t="shared" si="225"/>
        <v>40029</v>
      </c>
      <c r="Z362" s="72">
        <f t="shared" si="225"/>
        <v>0</v>
      </c>
      <c r="AA362" s="72">
        <f t="shared" si="225"/>
        <v>40029</v>
      </c>
      <c r="AB362" s="72">
        <f t="shared" si="225"/>
        <v>40029</v>
      </c>
      <c r="AC362" s="72">
        <f t="shared" si="225"/>
        <v>0</v>
      </c>
      <c r="AD362" s="72">
        <f t="shared" si="225"/>
        <v>0</v>
      </c>
      <c r="AE362" s="72"/>
      <c r="AF362" s="72">
        <f t="shared" si="225"/>
        <v>40029</v>
      </c>
      <c r="AG362" s="72">
        <f t="shared" si="225"/>
        <v>0</v>
      </c>
      <c r="AH362" s="72">
        <f t="shared" si="225"/>
        <v>40029</v>
      </c>
      <c r="AI362" s="72">
        <f t="shared" si="225"/>
        <v>0</v>
      </c>
      <c r="AJ362" s="72">
        <f t="shared" si="225"/>
        <v>0</v>
      </c>
      <c r="AK362" s="72">
        <f t="shared" si="225"/>
        <v>40029</v>
      </c>
      <c r="AL362" s="72">
        <f t="shared" si="225"/>
        <v>0</v>
      </c>
      <c r="AM362" s="72">
        <f t="shared" si="225"/>
        <v>4404</v>
      </c>
      <c r="AN362" s="72">
        <f t="shared" si="225"/>
        <v>44433</v>
      </c>
      <c r="AO362" s="72">
        <f t="shared" si="225"/>
        <v>0</v>
      </c>
      <c r="AP362" s="25"/>
      <c r="AQ362" s="25"/>
      <c r="AR362" s="25"/>
      <c r="AS362" s="25"/>
      <c r="AT362" s="25"/>
      <c r="AU362" s="25"/>
      <c r="AV362" s="25"/>
      <c r="AW362" s="25"/>
      <c r="AX362" s="25"/>
      <c r="AY362" s="25"/>
      <c r="AZ362" s="25"/>
      <c r="BA362" s="25"/>
      <c r="BB362" s="25"/>
      <c r="BC362" s="25"/>
      <c r="BD362" s="25"/>
      <c r="BE362" s="25"/>
      <c r="BF362" s="25"/>
      <c r="BG362" s="25"/>
      <c r="BH362" s="25"/>
      <c r="BI362" s="25"/>
      <c r="BJ362" s="25"/>
      <c r="BK362" s="25"/>
      <c r="BL362" s="25"/>
      <c r="BM362" s="25"/>
    </row>
    <row r="363" spans="1:65" s="26" customFormat="1" ht="38.25" customHeight="1">
      <c r="A363" s="69" t="s">
        <v>128</v>
      </c>
      <c r="B363" s="70" t="s">
        <v>135</v>
      </c>
      <c r="C363" s="70" t="s">
        <v>145</v>
      </c>
      <c r="D363" s="71" t="s">
        <v>77</v>
      </c>
      <c r="E363" s="70" t="s">
        <v>129</v>
      </c>
      <c r="F363" s="62">
        <v>85147</v>
      </c>
      <c r="G363" s="62">
        <f>H363-F363</f>
        <v>4235</v>
      </c>
      <c r="H363" s="78">
        <f>20302+69227-147</f>
        <v>89382</v>
      </c>
      <c r="I363" s="78"/>
      <c r="J363" s="78">
        <f>21827+74186-161</f>
        <v>95852</v>
      </c>
      <c r="K363" s="78">
        <v>-4021</v>
      </c>
      <c r="L363" s="78">
        <v>-4305</v>
      </c>
      <c r="M363" s="62">
        <v>91547</v>
      </c>
      <c r="N363" s="62">
        <f>O363-M363</f>
        <v>-45028</v>
      </c>
      <c r="O363" s="62">
        <f>6490+40029</f>
        <v>46519</v>
      </c>
      <c r="P363" s="62"/>
      <c r="Q363" s="62">
        <f>6490+40029</f>
        <v>46519</v>
      </c>
      <c r="R363" s="62">
        <v>-6490</v>
      </c>
      <c r="S363" s="62">
        <v>-6490</v>
      </c>
      <c r="T363" s="62">
        <f>O363+R363</f>
        <v>40029</v>
      </c>
      <c r="U363" s="62">
        <f>Q363+S363</f>
        <v>40029</v>
      </c>
      <c r="V363" s="107"/>
      <c r="W363" s="107"/>
      <c r="X363" s="62">
        <f>T363+V363</f>
        <v>40029</v>
      </c>
      <c r="Y363" s="62">
        <f>U363+W363</f>
        <v>40029</v>
      </c>
      <c r="Z363" s="107"/>
      <c r="AA363" s="62">
        <f>X363+Z363</f>
        <v>40029</v>
      </c>
      <c r="AB363" s="62">
        <f>Y363</f>
        <v>40029</v>
      </c>
      <c r="AC363" s="107"/>
      <c r="AD363" s="107"/>
      <c r="AE363" s="107"/>
      <c r="AF363" s="62">
        <f>AA363+AC363</f>
        <v>40029</v>
      </c>
      <c r="AG363" s="107"/>
      <c r="AH363" s="62">
        <f>AB363</f>
        <v>40029</v>
      </c>
      <c r="AI363" s="107"/>
      <c r="AJ363" s="107"/>
      <c r="AK363" s="62">
        <f>AF363+AI363</f>
        <v>40029</v>
      </c>
      <c r="AL363" s="62">
        <f>AG363</f>
        <v>0</v>
      </c>
      <c r="AM363" s="62">
        <f>AN363-AK363</f>
        <v>4404</v>
      </c>
      <c r="AN363" s="62">
        <v>44433</v>
      </c>
      <c r="AO363" s="107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  <c r="AZ363" s="25"/>
      <c r="BA363" s="25"/>
      <c r="BB363" s="25"/>
      <c r="BC363" s="25"/>
      <c r="BD363" s="25"/>
      <c r="BE363" s="25"/>
      <c r="BF363" s="25"/>
      <c r="BG363" s="25"/>
      <c r="BH363" s="25"/>
      <c r="BI363" s="25"/>
      <c r="BJ363" s="25"/>
      <c r="BK363" s="25"/>
      <c r="BL363" s="25"/>
      <c r="BM363" s="25"/>
    </row>
    <row r="364" spans="1:65" s="10" customFormat="1" ht="20.25" customHeight="1">
      <c r="A364" s="69" t="s">
        <v>241</v>
      </c>
      <c r="B364" s="70" t="s">
        <v>135</v>
      </c>
      <c r="C364" s="70" t="s">
        <v>145</v>
      </c>
      <c r="D364" s="71" t="s">
        <v>164</v>
      </c>
      <c r="E364" s="70"/>
      <c r="F364" s="62">
        <f aca="true" t="shared" si="226" ref="F364:O364">F365+F368</f>
        <v>122551</v>
      </c>
      <c r="G364" s="62">
        <f t="shared" si="226"/>
        <v>0</v>
      </c>
      <c r="H364" s="62">
        <f t="shared" si="226"/>
        <v>122551</v>
      </c>
      <c r="I364" s="62">
        <f t="shared" si="226"/>
        <v>0</v>
      </c>
      <c r="J364" s="62">
        <f t="shared" si="226"/>
        <v>2732</v>
      </c>
      <c r="K364" s="62">
        <f t="shared" si="226"/>
        <v>-2551</v>
      </c>
      <c r="L364" s="62">
        <f t="shared" si="226"/>
        <v>-2732</v>
      </c>
      <c r="M364" s="62">
        <f t="shared" si="226"/>
        <v>0</v>
      </c>
      <c r="N364" s="62">
        <f t="shared" si="226"/>
        <v>55792</v>
      </c>
      <c r="O364" s="62">
        <f t="shared" si="226"/>
        <v>55792</v>
      </c>
      <c r="P364" s="62">
        <f aca="true" t="shared" si="227" ref="P364:Y364">P365+P368</f>
        <v>55792</v>
      </c>
      <c r="Q364" s="62">
        <f t="shared" si="227"/>
        <v>55792</v>
      </c>
      <c r="R364" s="62">
        <f t="shared" si="227"/>
        <v>0</v>
      </c>
      <c r="S364" s="62">
        <f t="shared" si="227"/>
        <v>0</v>
      </c>
      <c r="T364" s="62">
        <f t="shared" si="227"/>
        <v>55792</v>
      </c>
      <c r="U364" s="62">
        <f t="shared" si="227"/>
        <v>55792</v>
      </c>
      <c r="V364" s="62">
        <f t="shared" si="227"/>
        <v>0</v>
      </c>
      <c r="W364" s="62">
        <f t="shared" si="227"/>
        <v>0</v>
      </c>
      <c r="X364" s="62">
        <f t="shared" si="227"/>
        <v>55792</v>
      </c>
      <c r="Y364" s="62">
        <f t="shared" si="227"/>
        <v>55792</v>
      </c>
      <c r="Z364" s="62">
        <f>Z365+Z368</f>
        <v>0</v>
      </c>
      <c r="AA364" s="62">
        <f>AA365+AA368</f>
        <v>55792</v>
      </c>
      <c r="AB364" s="62">
        <f>AB365+AB368</f>
        <v>55792</v>
      </c>
      <c r="AC364" s="62">
        <f>AC365+AC368</f>
        <v>0</v>
      </c>
      <c r="AD364" s="62">
        <f>AD365+AD368</f>
        <v>0</v>
      </c>
      <c r="AE364" s="62"/>
      <c r="AF364" s="62">
        <f aca="true" t="shared" si="228" ref="AF364:AL364">AF365+AF368</f>
        <v>55792</v>
      </c>
      <c r="AG364" s="62">
        <f t="shared" si="228"/>
        <v>0</v>
      </c>
      <c r="AH364" s="62">
        <f t="shared" si="228"/>
        <v>55792</v>
      </c>
      <c r="AI364" s="62">
        <f t="shared" si="228"/>
        <v>0</v>
      </c>
      <c r="AJ364" s="62">
        <f t="shared" si="228"/>
        <v>0</v>
      </c>
      <c r="AK364" s="62">
        <f t="shared" si="228"/>
        <v>55792</v>
      </c>
      <c r="AL364" s="62">
        <f t="shared" si="228"/>
        <v>0</v>
      </c>
      <c r="AM364" s="62">
        <f>AM365+AM368+AM366</f>
        <v>436569</v>
      </c>
      <c r="AN364" s="62">
        <f>AN365+AN368+AN366</f>
        <v>492361</v>
      </c>
      <c r="AO364" s="62">
        <f>AO365+AO368+AO366</f>
        <v>368608</v>
      </c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</row>
    <row r="365" spans="1:65" s="14" customFormat="1" ht="66" hidden="1">
      <c r="A365" s="69" t="s">
        <v>215</v>
      </c>
      <c r="B365" s="70" t="s">
        <v>135</v>
      </c>
      <c r="C365" s="70" t="s">
        <v>145</v>
      </c>
      <c r="D365" s="71" t="s">
        <v>175</v>
      </c>
      <c r="E365" s="70"/>
      <c r="F365" s="62">
        <f aca="true" t="shared" si="229" ref="F365:U365">F367</f>
        <v>2551</v>
      </c>
      <c r="G365" s="62">
        <f t="shared" si="229"/>
        <v>0</v>
      </c>
      <c r="H365" s="62">
        <f t="shared" si="229"/>
        <v>2551</v>
      </c>
      <c r="I365" s="62">
        <f t="shared" si="229"/>
        <v>0</v>
      </c>
      <c r="J365" s="62">
        <f t="shared" si="229"/>
        <v>2732</v>
      </c>
      <c r="K365" s="62">
        <f t="shared" si="229"/>
        <v>-2551</v>
      </c>
      <c r="L365" s="62">
        <f t="shared" si="229"/>
        <v>-2732</v>
      </c>
      <c r="M365" s="62">
        <f t="shared" si="229"/>
        <v>0</v>
      </c>
      <c r="N365" s="62">
        <f t="shared" si="229"/>
        <v>0</v>
      </c>
      <c r="O365" s="62">
        <f t="shared" si="229"/>
        <v>0</v>
      </c>
      <c r="P365" s="62">
        <f t="shared" si="229"/>
        <v>0</v>
      </c>
      <c r="Q365" s="62">
        <f t="shared" si="229"/>
        <v>0</v>
      </c>
      <c r="R365" s="62">
        <f t="shared" si="229"/>
        <v>0</v>
      </c>
      <c r="S365" s="62">
        <f t="shared" si="229"/>
        <v>0</v>
      </c>
      <c r="T365" s="62">
        <f t="shared" si="229"/>
        <v>0</v>
      </c>
      <c r="U365" s="62">
        <f t="shared" si="229"/>
        <v>0</v>
      </c>
      <c r="V365" s="84"/>
      <c r="W365" s="84"/>
      <c r="X365" s="84"/>
      <c r="Y365" s="84"/>
      <c r="Z365" s="84"/>
      <c r="AA365" s="84"/>
      <c r="AB365" s="84"/>
      <c r="AC365" s="84"/>
      <c r="AD365" s="84"/>
      <c r="AE365" s="84"/>
      <c r="AF365" s="84"/>
      <c r="AG365" s="84"/>
      <c r="AH365" s="84"/>
      <c r="AI365" s="84"/>
      <c r="AJ365" s="84"/>
      <c r="AK365" s="85"/>
      <c r="AL365" s="85"/>
      <c r="AM365" s="84"/>
      <c r="AN365" s="84"/>
      <c r="AO365" s="84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</row>
    <row r="366" spans="1:65" s="14" customFormat="1" ht="105.75" customHeight="1">
      <c r="A366" s="69" t="s">
        <v>334</v>
      </c>
      <c r="B366" s="70" t="s">
        <v>135</v>
      </c>
      <c r="C366" s="70" t="s">
        <v>145</v>
      </c>
      <c r="D366" s="71" t="s">
        <v>175</v>
      </c>
      <c r="E366" s="70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84"/>
      <c r="W366" s="84"/>
      <c r="X366" s="84"/>
      <c r="Y366" s="84"/>
      <c r="Z366" s="84"/>
      <c r="AA366" s="84"/>
      <c r="AB366" s="84"/>
      <c r="AC366" s="84"/>
      <c r="AD366" s="84"/>
      <c r="AE366" s="84"/>
      <c r="AF366" s="84"/>
      <c r="AG366" s="84"/>
      <c r="AH366" s="84"/>
      <c r="AI366" s="84"/>
      <c r="AJ366" s="84"/>
      <c r="AK366" s="85"/>
      <c r="AL366" s="85"/>
      <c r="AM366" s="62">
        <f>AM367</f>
        <v>23067</v>
      </c>
      <c r="AN366" s="62">
        <f>AN367</f>
        <v>23067</v>
      </c>
      <c r="AO366" s="84">
        <f>AO367</f>
        <v>0</v>
      </c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</row>
    <row r="367" spans="1:65" s="14" customFormat="1" ht="82.5">
      <c r="A367" s="69" t="s">
        <v>432</v>
      </c>
      <c r="B367" s="70" t="s">
        <v>135</v>
      </c>
      <c r="C367" s="70" t="s">
        <v>145</v>
      </c>
      <c r="D367" s="71" t="s">
        <v>175</v>
      </c>
      <c r="E367" s="70" t="s">
        <v>142</v>
      </c>
      <c r="F367" s="62">
        <v>2551</v>
      </c>
      <c r="G367" s="62">
        <f>H367-F367</f>
        <v>0</v>
      </c>
      <c r="H367" s="78">
        <v>2551</v>
      </c>
      <c r="I367" s="78"/>
      <c r="J367" s="78">
        <v>2732</v>
      </c>
      <c r="K367" s="78">
        <v>-2551</v>
      </c>
      <c r="L367" s="78">
        <v>-2732</v>
      </c>
      <c r="M367" s="62"/>
      <c r="N367" s="63"/>
      <c r="O367" s="62"/>
      <c r="P367" s="62"/>
      <c r="Q367" s="62"/>
      <c r="R367" s="62"/>
      <c r="S367" s="62"/>
      <c r="T367" s="62"/>
      <c r="U367" s="62"/>
      <c r="V367" s="84"/>
      <c r="W367" s="84"/>
      <c r="X367" s="84"/>
      <c r="Y367" s="84"/>
      <c r="Z367" s="84"/>
      <c r="AA367" s="84"/>
      <c r="AB367" s="84"/>
      <c r="AC367" s="84"/>
      <c r="AD367" s="84"/>
      <c r="AE367" s="84"/>
      <c r="AF367" s="84"/>
      <c r="AG367" s="84"/>
      <c r="AH367" s="84"/>
      <c r="AI367" s="84"/>
      <c r="AJ367" s="84"/>
      <c r="AK367" s="85"/>
      <c r="AL367" s="85"/>
      <c r="AM367" s="62">
        <f>AN367-AK367</f>
        <v>23067</v>
      </c>
      <c r="AN367" s="62">
        <v>23067</v>
      </c>
      <c r="AO367" s="84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</row>
    <row r="368" spans="1:65" s="16" customFormat="1" ht="73.5" customHeight="1">
      <c r="A368" s="69" t="s">
        <v>275</v>
      </c>
      <c r="B368" s="70" t="s">
        <v>135</v>
      </c>
      <c r="C368" s="70" t="s">
        <v>145</v>
      </c>
      <c r="D368" s="71" t="s">
        <v>176</v>
      </c>
      <c r="E368" s="70"/>
      <c r="F368" s="62">
        <f aca="true" t="shared" si="230" ref="F368:AO368">F369</f>
        <v>120000</v>
      </c>
      <c r="G368" s="62">
        <f t="shared" si="230"/>
        <v>0</v>
      </c>
      <c r="H368" s="62">
        <f t="shared" si="230"/>
        <v>120000</v>
      </c>
      <c r="I368" s="62">
        <f t="shared" si="230"/>
        <v>0</v>
      </c>
      <c r="J368" s="62">
        <f t="shared" si="230"/>
        <v>0</v>
      </c>
      <c r="K368" s="62">
        <f t="shared" si="230"/>
        <v>0</v>
      </c>
      <c r="L368" s="62">
        <f t="shared" si="230"/>
        <v>0</v>
      </c>
      <c r="M368" s="62">
        <f t="shared" si="230"/>
        <v>0</v>
      </c>
      <c r="N368" s="62">
        <f t="shared" si="230"/>
        <v>55792</v>
      </c>
      <c r="O368" s="62">
        <f t="shared" si="230"/>
        <v>55792</v>
      </c>
      <c r="P368" s="62">
        <f t="shared" si="230"/>
        <v>55792</v>
      </c>
      <c r="Q368" s="62">
        <f t="shared" si="230"/>
        <v>55792</v>
      </c>
      <c r="R368" s="62">
        <f t="shared" si="230"/>
        <v>0</v>
      </c>
      <c r="S368" s="62">
        <f t="shared" si="230"/>
        <v>0</v>
      </c>
      <c r="T368" s="62">
        <f t="shared" si="230"/>
        <v>55792</v>
      </c>
      <c r="U368" s="62">
        <f t="shared" si="230"/>
        <v>55792</v>
      </c>
      <c r="V368" s="62">
        <f t="shared" si="230"/>
        <v>0</v>
      </c>
      <c r="W368" s="62">
        <f t="shared" si="230"/>
        <v>0</v>
      </c>
      <c r="X368" s="62">
        <f t="shared" si="230"/>
        <v>55792</v>
      </c>
      <c r="Y368" s="62">
        <f t="shared" si="230"/>
        <v>55792</v>
      </c>
      <c r="Z368" s="62">
        <f t="shared" si="230"/>
        <v>0</v>
      </c>
      <c r="AA368" s="62">
        <f t="shared" si="230"/>
        <v>55792</v>
      </c>
      <c r="AB368" s="62">
        <f t="shared" si="230"/>
        <v>55792</v>
      </c>
      <c r="AC368" s="62">
        <f t="shared" si="230"/>
        <v>0</v>
      </c>
      <c r="AD368" s="62">
        <f t="shared" si="230"/>
        <v>0</v>
      </c>
      <c r="AE368" s="62"/>
      <c r="AF368" s="62">
        <f t="shared" si="230"/>
        <v>55792</v>
      </c>
      <c r="AG368" s="62">
        <f t="shared" si="230"/>
        <v>0</v>
      </c>
      <c r="AH368" s="62">
        <f t="shared" si="230"/>
        <v>55792</v>
      </c>
      <c r="AI368" s="62">
        <f t="shared" si="230"/>
        <v>0</v>
      </c>
      <c r="AJ368" s="62">
        <f t="shared" si="230"/>
        <v>0</v>
      </c>
      <c r="AK368" s="62">
        <f t="shared" si="230"/>
        <v>55792</v>
      </c>
      <c r="AL368" s="62">
        <f t="shared" si="230"/>
        <v>0</v>
      </c>
      <c r="AM368" s="62">
        <f t="shared" si="230"/>
        <v>413502</v>
      </c>
      <c r="AN368" s="62">
        <f t="shared" si="230"/>
        <v>469294</v>
      </c>
      <c r="AO368" s="62">
        <f t="shared" si="230"/>
        <v>368608</v>
      </c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</row>
    <row r="369" spans="1:65" s="16" customFormat="1" ht="84" customHeight="1">
      <c r="A369" s="69" t="s">
        <v>249</v>
      </c>
      <c r="B369" s="70" t="s">
        <v>135</v>
      </c>
      <c r="C369" s="70" t="s">
        <v>145</v>
      </c>
      <c r="D369" s="71" t="s">
        <v>176</v>
      </c>
      <c r="E369" s="70" t="s">
        <v>142</v>
      </c>
      <c r="F369" s="62">
        <v>120000</v>
      </c>
      <c r="G369" s="62">
        <f>H369-F369</f>
        <v>0</v>
      </c>
      <c r="H369" s="78">
        <v>120000</v>
      </c>
      <c r="I369" s="78"/>
      <c r="J369" s="78"/>
      <c r="K369" s="79"/>
      <c r="L369" s="79"/>
      <c r="M369" s="62"/>
      <c r="N369" s="62">
        <f>O369-M369</f>
        <v>55792</v>
      </c>
      <c r="O369" s="62">
        <v>55792</v>
      </c>
      <c r="P369" s="62">
        <v>55792</v>
      </c>
      <c r="Q369" s="62">
        <v>55792</v>
      </c>
      <c r="R369" s="64"/>
      <c r="S369" s="64"/>
      <c r="T369" s="62">
        <f>O369+R369</f>
        <v>55792</v>
      </c>
      <c r="U369" s="62">
        <f>Q369+S369</f>
        <v>55792</v>
      </c>
      <c r="V369" s="64"/>
      <c r="W369" s="64"/>
      <c r="X369" s="62">
        <f>T369+V369</f>
        <v>55792</v>
      </c>
      <c r="Y369" s="62">
        <f>U369+W369</f>
        <v>55792</v>
      </c>
      <c r="Z369" s="64"/>
      <c r="AA369" s="62">
        <f>X369+Z369</f>
        <v>55792</v>
      </c>
      <c r="AB369" s="62">
        <f>Y369</f>
        <v>55792</v>
      </c>
      <c r="AC369" s="64"/>
      <c r="AD369" s="64"/>
      <c r="AE369" s="64"/>
      <c r="AF369" s="62">
        <f>AA369+AC369</f>
        <v>55792</v>
      </c>
      <c r="AG369" s="64"/>
      <c r="AH369" s="62">
        <f>AB369</f>
        <v>55792</v>
      </c>
      <c r="AI369" s="64"/>
      <c r="AJ369" s="64"/>
      <c r="AK369" s="62">
        <f>AF369+AI369</f>
        <v>55792</v>
      </c>
      <c r="AL369" s="62">
        <f>AG369</f>
        <v>0</v>
      </c>
      <c r="AM369" s="62">
        <f>AN369-AK369</f>
        <v>413502</v>
      </c>
      <c r="AN369" s="62">
        <v>469294</v>
      </c>
      <c r="AO369" s="62">
        <v>368608</v>
      </c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</row>
    <row r="370" spans="1:65" s="26" customFormat="1" ht="104.25" customHeight="1">
      <c r="A370" s="69" t="s">
        <v>78</v>
      </c>
      <c r="B370" s="70" t="s">
        <v>135</v>
      </c>
      <c r="C370" s="70" t="s">
        <v>145</v>
      </c>
      <c r="D370" s="71" t="s">
        <v>79</v>
      </c>
      <c r="E370" s="70"/>
      <c r="F370" s="72">
        <f aca="true" t="shared" si="231" ref="F370:AO370">F371</f>
        <v>11278</v>
      </c>
      <c r="G370" s="72">
        <f t="shared" si="231"/>
        <v>1062</v>
      </c>
      <c r="H370" s="72">
        <f t="shared" si="231"/>
        <v>12340</v>
      </c>
      <c r="I370" s="72">
        <f t="shared" si="231"/>
        <v>0</v>
      </c>
      <c r="J370" s="72">
        <f t="shared" si="231"/>
        <v>13287</v>
      </c>
      <c r="K370" s="72">
        <f t="shared" si="231"/>
        <v>-646</v>
      </c>
      <c r="L370" s="72">
        <f t="shared" si="231"/>
        <v>-692</v>
      </c>
      <c r="M370" s="72">
        <f t="shared" si="231"/>
        <v>12595</v>
      </c>
      <c r="N370" s="72">
        <f t="shared" si="231"/>
        <v>-4623</v>
      </c>
      <c r="O370" s="72">
        <f t="shared" si="231"/>
        <v>7972</v>
      </c>
      <c r="P370" s="72">
        <f t="shared" si="231"/>
        <v>7972</v>
      </c>
      <c r="Q370" s="72">
        <f t="shared" si="231"/>
        <v>7972</v>
      </c>
      <c r="R370" s="72">
        <f t="shared" si="231"/>
        <v>0</v>
      </c>
      <c r="S370" s="72">
        <f t="shared" si="231"/>
        <v>0</v>
      </c>
      <c r="T370" s="72">
        <f t="shared" si="231"/>
        <v>7972</v>
      </c>
      <c r="U370" s="72">
        <f t="shared" si="231"/>
        <v>7972</v>
      </c>
      <c r="V370" s="72">
        <f t="shared" si="231"/>
        <v>-2622</v>
      </c>
      <c r="W370" s="72">
        <f t="shared" si="231"/>
        <v>-2622</v>
      </c>
      <c r="X370" s="72">
        <f t="shared" si="231"/>
        <v>5350</v>
      </c>
      <c r="Y370" s="72">
        <f t="shared" si="231"/>
        <v>5350</v>
      </c>
      <c r="Z370" s="72">
        <f t="shared" si="231"/>
        <v>0</v>
      </c>
      <c r="AA370" s="72">
        <f t="shared" si="231"/>
        <v>5350</v>
      </c>
      <c r="AB370" s="72">
        <f t="shared" si="231"/>
        <v>5350</v>
      </c>
      <c r="AC370" s="72">
        <f t="shared" si="231"/>
        <v>0</v>
      </c>
      <c r="AD370" s="72">
        <f t="shared" si="231"/>
        <v>0</v>
      </c>
      <c r="AE370" s="72"/>
      <c r="AF370" s="72">
        <f t="shared" si="231"/>
        <v>5350</v>
      </c>
      <c r="AG370" s="72">
        <f t="shared" si="231"/>
        <v>0</v>
      </c>
      <c r="AH370" s="72">
        <f t="shared" si="231"/>
        <v>5350</v>
      </c>
      <c r="AI370" s="72">
        <f t="shared" si="231"/>
        <v>0</v>
      </c>
      <c r="AJ370" s="72">
        <f t="shared" si="231"/>
        <v>0</v>
      </c>
      <c r="AK370" s="72">
        <f t="shared" si="231"/>
        <v>5350</v>
      </c>
      <c r="AL370" s="72">
        <f t="shared" si="231"/>
        <v>0</v>
      </c>
      <c r="AM370" s="72">
        <f t="shared" si="231"/>
        <v>1465</v>
      </c>
      <c r="AN370" s="72">
        <f t="shared" si="231"/>
        <v>6815</v>
      </c>
      <c r="AO370" s="72">
        <f t="shared" si="231"/>
        <v>0</v>
      </c>
      <c r="AP370" s="25"/>
      <c r="AQ370" s="25"/>
      <c r="AR370" s="25"/>
      <c r="AS370" s="25"/>
      <c r="AT370" s="25"/>
      <c r="AU370" s="25"/>
      <c r="AV370" s="25"/>
      <c r="AW370" s="25"/>
      <c r="AX370" s="25"/>
      <c r="AY370" s="25"/>
      <c r="AZ370" s="25"/>
      <c r="BA370" s="25"/>
      <c r="BB370" s="25"/>
      <c r="BC370" s="25"/>
      <c r="BD370" s="25"/>
      <c r="BE370" s="25"/>
      <c r="BF370" s="25"/>
      <c r="BG370" s="25"/>
      <c r="BH370" s="25"/>
      <c r="BI370" s="25"/>
      <c r="BJ370" s="25"/>
      <c r="BK370" s="25"/>
      <c r="BL370" s="25"/>
      <c r="BM370" s="25"/>
    </row>
    <row r="371" spans="1:65" s="26" customFormat="1" ht="33.75" customHeight="1">
      <c r="A371" s="69" t="s">
        <v>128</v>
      </c>
      <c r="B371" s="70" t="s">
        <v>135</v>
      </c>
      <c r="C371" s="70" t="s">
        <v>145</v>
      </c>
      <c r="D371" s="71" t="s">
        <v>79</v>
      </c>
      <c r="E371" s="70" t="s">
        <v>129</v>
      </c>
      <c r="F371" s="62">
        <v>11278</v>
      </c>
      <c r="G371" s="62">
        <f>H371-F371</f>
        <v>1062</v>
      </c>
      <c r="H371" s="78">
        <f>12383-43</f>
        <v>12340</v>
      </c>
      <c r="I371" s="78"/>
      <c r="J371" s="78">
        <f>13341-54</f>
        <v>13287</v>
      </c>
      <c r="K371" s="78">
        <v>-646</v>
      </c>
      <c r="L371" s="78">
        <v>-692</v>
      </c>
      <c r="M371" s="62">
        <v>12595</v>
      </c>
      <c r="N371" s="62">
        <f>O371-M371</f>
        <v>-4623</v>
      </c>
      <c r="O371" s="62">
        <v>7972</v>
      </c>
      <c r="P371" s="62">
        <v>7972</v>
      </c>
      <c r="Q371" s="62">
        <v>7972</v>
      </c>
      <c r="R371" s="107"/>
      <c r="S371" s="107"/>
      <c r="T371" s="62">
        <f>O371+R371</f>
        <v>7972</v>
      </c>
      <c r="U371" s="62">
        <f>Q371+S371</f>
        <v>7972</v>
      </c>
      <c r="V371" s="62">
        <v>-2622</v>
      </c>
      <c r="W371" s="62">
        <v>-2622</v>
      </c>
      <c r="X371" s="62">
        <f>T371+V371</f>
        <v>5350</v>
      </c>
      <c r="Y371" s="62">
        <f>U371+W371</f>
        <v>5350</v>
      </c>
      <c r="Z371" s="107"/>
      <c r="AA371" s="62">
        <f>X371+Z371</f>
        <v>5350</v>
      </c>
      <c r="AB371" s="62">
        <f>Y371</f>
        <v>5350</v>
      </c>
      <c r="AC371" s="107"/>
      <c r="AD371" s="107"/>
      <c r="AE371" s="107"/>
      <c r="AF371" s="62">
        <f>AA371+AC371</f>
        <v>5350</v>
      </c>
      <c r="AG371" s="107"/>
      <c r="AH371" s="62">
        <f>AB371</f>
        <v>5350</v>
      </c>
      <c r="AI371" s="107"/>
      <c r="AJ371" s="107"/>
      <c r="AK371" s="62">
        <f>AF371+AI371</f>
        <v>5350</v>
      </c>
      <c r="AL371" s="62">
        <f>AG371</f>
        <v>0</v>
      </c>
      <c r="AM371" s="62">
        <f>AN371-AK371</f>
        <v>1465</v>
      </c>
      <c r="AN371" s="62">
        <v>6815</v>
      </c>
      <c r="AO371" s="107"/>
      <c r="AP371" s="25"/>
      <c r="AQ371" s="25"/>
      <c r="AR371" s="25"/>
      <c r="AS371" s="25"/>
      <c r="AT371" s="25"/>
      <c r="AU371" s="25"/>
      <c r="AV371" s="25"/>
      <c r="AW371" s="25"/>
      <c r="AX371" s="25"/>
      <c r="AY371" s="25"/>
      <c r="AZ371" s="25"/>
      <c r="BA371" s="25"/>
      <c r="BB371" s="25"/>
      <c r="BC371" s="25"/>
      <c r="BD371" s="25"/>
      <c r="BE371" s="25"/>
      <c r="BF371" s="25"/>
      <c r="BG371" s="25"/>
      <c r="BH371" s="25"/>
      <c r="BI371" s="25"/>
      <c r="BJ371" s="25"/>
      <c r="BK371" s="25"/>
      <c r="BL371" s="25"/>
      <c r="BM371" s="25"/>
    </row>
    <row r="372" spans="1:65" s="26" customFormat="1" ht="21" customHeight="1">
      <c r="A372" s="69" t="s">
        <v>120</v>
      </c>
      <c r="B372" s="70" t="s">
        <v>135</v>
      </c>
      <c r="C372" s="70" t="s">
        <v>145</v>
      </c>
      <c r="D372" s="71" t="s">
        <v>121</v>
      </c>
      <c r="E372" s="70"/>
      <c r="F372" s="62"/>
      <c r="G372" s="62">
        <f>G373</f>
        <v>10060</v>
      </c>
      <c r="H372" s="62">
        <f>H373</f>
        <v>10060</v>
      </c>
      <c r="I372" s="62">
        <f>I373</f>
        <v>0</v>
      </c>
      <c r="J372" s="62">
        <f>J373</f>
        <v>11316</v>
      </c>
      <c r="K372" s="62">
        <f>K373+K374</f>
        <v>220414</v>
      </c>
      <c r="L372" s="62">
        <f>L373+L374</f>
        <v>240113</v>
      </c>
      <c r="M372" s="62">
        <f>M373+M374</f>
        <v>251429</v>
      </c>
      <c r="N372" s="62">
        <f>N373+N374+N376</f>
        <v>-215035</v>
      </c>
      <c r="O372" s="62">
        <f>O373+O374+O376</f>
        <v>36394</v>
      </c>
      <c r="P372" s="62">
        <f aca="true" t="shared" si="232" ref="P372:Y372">P373+P374+P376</f>
        <v>0</v>
      </c>
      <c r="Q372" s="62">
        <f t="shared" si="232"/>
        <v>0</v>
      </c>
      <c r="R372" s="62">
        <f t="shared" si="232"/>
        <v>0</v>
      </c>
      <c r="S372" s="62">
        <f t="shared" si="232"/>
        <v>0</v>
      </c>
      <c r="T372" s="62">
        <f t="shared" si="232"/>
        <v>36394</v>
      </c>
      <c r="U372" s="62">
        <f t="shared" si="232"/>
        <v>0</v>
      </c>
      <c r="V372" s="62">
        <f t="shared" si="232"/>
        <v>0</v>
      </c>
      <c r="W372" s="62">
        <f t="shared" si="232"/>
        <v>0</v>
      </c>
      <c r="X372" s="62">
        <f t="shared" si="232"/>
        <v>36394</v>
      </c>
      <c r="Y372" s="62">
        <f t="shared" si="232"/>
        <v>0</v>
      </c>
      <c r="Z372" s="62">
        <f>Z373+Z374+Z376</f>
        <v>0</v>
      </c>
      <c r="AA372" s="62">
        <f>AA373+AA374+AA376</f>
        <v>36394</v>
      </c>
      <c r="AB372" s="62">
        <f>AB373+AB374+AB376</f>
        <v>0</v>
      </c>
      <c r="AC372" s="62">
        <f>AC373+AC374+AC376</f>
        <v>0</v>
      </c>
      <c r="AD372" s="62">
        <f>AD373+AD374+AD376</f>
        <v>0</v>
      </c>
      <c r="AE372" s="62"/>
      <c r="AF372" s="62">
        <f aca="true" t="shared" si="233" ref="AF372:AL372">AF373+AF374+AF376</f>
        <v>36394</v>
      </c>
      <c r="AG372" s="62">
        <f t="shared" si="233"/>
        <v>0</v>
      </c>
      <c r="AH372" s="62">
        <f t="shared" si="233"/>
        <v>0</v>
      </c>
      <c r="AI372" s="62">
        <f t="shared" si="233"/>
        <v>0</v>
      </c>
      <c r="AJ372" s="62">
        <f t="shared" si="233"/>
        <v>0</v>
      </c>
      <c r="AK372" s="62">
        <f t="shared" si="233"/>
        <v>36394</v>
      </c>
      <c r="AL372" s="62">
        <f t="shared" si="233"/>
        <v>0</v>
      </c>
      <c r="AM372" s="78">
        <f>AM373+AM374+AM376+AM378+AM380+AM383</f>
        <v>-17432</v>
      </c>
      <c r="AN372" s="78">
        <f>AN373+AN374+AN376+AN378+AN380+AN383</f>
        <v>18962</v>
      </c>
      <c r="AO372" s="78">
        <f>AO373+AO374+AO376+AO378+AO380+AO383</f>
        <v>0</v>
      </c>
      <c r="AP372" s="25"/>
      <c r="AQ372" s="25"/>
      <c r="AR372" s="25"/>
      <c r="AS372" s="25"/>
      <c r="AT372" s="25"/>
      <c r="AU372" s="25"/>
      <c r="AV372" s="25"/>
      <c r="AW372" s="25"/>
      <c r="AX372" s="25"/>
      <c r="AY372" s="25"/>
      <c r="AZ372" s="25"/>
      <c r="BA372" s="25"/>
      <c r="BB372" s="25"/>
      <c r="BC372" s="25"/>
      <c r="BD372" s="25"/>
      <c r="BE372" s="25"/>
      <c r="BF372" s="25"/>
      <c r="BG372" s="25"/>
      <c r="BH372" s="25"/>
      <c r="BI372" s="25"/>
      <c r="BJ372" s="25"/>
      <c r="BK372" s="25"/>
      <c r="BL372" s="25"/>
      <c r="BM372" s="25"/>
    </row>
    <row r="373" spans="1:65" s="26" customFormat="1" ht="51.75" customHeight="1" hidden="1">
      <c r="A373" s="69" t="s">
        <v>136</v>
      </c>
      <c r="B373" s="70" t="s">
        <v>135</v>
      </c>
      <c r="C373" s="70" t="s">
        <v>145</v>
      </c>
      <c r="D373" s="71" t="s">
        <v>121</v>
      </c>
      <c r="E373" s="70" t="s">
        <v>137</v>
      </c>
      <c r="F373" s="62"/>
      <c r="G373" s="62">
        <f>H373-F373</f>
        <v>10060</v>
      </c>
      <c r="H373" s="78">
        <f>6512+769+2779</f>
        <v>10060</v>
      </c>
      <c r="I373" s="78"/>
      <c r="J373" s="78">
        <f>7146+822+3348</f>
        <v>11316</v>
      </c>
      <c r="K373" s="78">
        <f>220414-2551</f>
        <v>217863</v>
      </c>
      <c r="L373" s="78">
        <f>240113-2732</f>
        <v>237381</v>
      </c>
      <c r="M373" s="62">
        <v>248697</v>
      </c>
      <c r="N373" s="62">
        <f>O373-M373</f>
        <v>-248697</v>
      </c>
      <c r="O373" s="62"/>
      <c r="P373" s="62"/>
      <c r="Q373" s="62"/>
      <c r="R373" s="62"/>
      <c r="S373" s="62"/>
      <c r="T373" s="62"/>
      <c r="U373" s="62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8"/>
      <c r="AL373" s="108"/>
      <c r="AM373" s="107"/>
      <c r="AN373" s="107"/>
      <c r="AO373" s="107"/>
      <c r="AP373" s="25"/>
      <c r="AQ373" s="25"/>
      <c r="AR373" s="25"/>
      <c r="AS373" s="25"/>
      <c r="AT373" s="25"/>
      <c r="AU373" s="25"/>
      <c r="AV373" s="25"/>
      <c r="AW373" s="25"/>
      <c r="AX373" s="25"/>
      <c r="AY373" s="25"/>
      <c r="AZ373" s="25"/>
      <c r="BA373" s="25"/>
      <c r="BB373" s="25"/>
      <c r="BC373" s="25"/>
      <c r="BD373" s="25"/>
      <c r="BE373" s="25"/>
      <c r="BF373" s="25"/>
      <c r="BG373" s="25"/>
      <c r="BH373" s="25"/>
      <c r="BI373" s="25"/>
      <c r="BJ373" s="25"/>
      <c r="BK373" s="25"/>
      <c r="BL373" s="25"/>
      <c r="BM373" s="25"/>
    </row>
    <row r="374" spans="1:65" s="26" customFormat="1" ht="66" customHeight="1" hidden="1">
      <c r="A374" s="69" t="s">
        <v>215</v>
      </c>
      <c r="B374" s="70" t="s">
        <v>135</v>
      </c>
      <c r="C374" s="70" t="s">
        <v>145</v>
      </c>
      <c r="D374" s="71" t="s">
        <v>243</v>
      </c>
      <c r="E374" s="70"/>
      <c r="F374" s="62"/>
      <c r="G374" s="62"/>
      <c r="H374" s="78"/>
      <c r="I374" s="78"/>
      <c r="J374" s="78"/>
      <c r="K374" s="78">
        <f aca="true" t="shared" si="234" ref="K374:U374">K375</f>
        <v>2551</v>
      </c>
      <c r="L374" s="78">
        <f t="shared" si="234"/>
        <v>2732</v>
      </c>
      <c r="M374" s="62">
        <f t="shared" si="234"/>
        <v>2732</v>
      </c>
      <c r="N374" s="62">
        <f t="shared" si="234"/>
        <v>-2732</v>
      </c>
      <c r="O374" s="62">
        <f t="shared" si="234"/>
        <v>0</v>
      </c>
      <c r="P374" s="62">
        <f t="shared" si="234"/>
        <v>0</v>
      </c>
      <c r="Q374" s="62">
        <f t="shared" si="234"/>
        <v>0</v>
      </c>
      <c r="R374" s="62">
        <f t="shared" si="234"/>
        <v>0</v>
      </c>
      <c r="S374" s="62">
        <f t="shared" si="234"/>
        <v>0</v>
      </c>
      <c r="T374" s="62">
        <f t="shared" si="234"/>
        <v>0</v>
      </c>
      <c r="U374" s="62">
        <f t="shared" si="234"/>
        <v>0</v>
      </c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8"/>
      <c r="AL374" s="108"/>
      <c r="AM374" s="107"/>
      <c r="AN374" s="107"/>
      <c r="AO374" s="107"/>
      <c r="AP374" s="25"/>
      <c r="AQ374" s="25"/>
      <c r="AR374" s="25"/>
      <c r="AS374" s="25"/>
      <c r="AT374" s="25"/>
      <c r="AU374" s="25"/>
      <c r="AV374" s="25"/>
      <c r="AW374" s="25"/>
      <c r="AX374" s="25"/>
      <c r="AY374" s="25"/>
      <c r="AZ374" s="25"/>
      <c r="BA374" s="25"/>
      <c r="BB374" s="25"/>
      <c r="BC374" s="25"/>
      <c r="BD374" s="25"/>
      <c r="BE374" s="25"/>
      <c r="BF374" s="25"/>
      <c r="BG374" s="25"/>
      <c r="BH374" s="25"/>
      <c r="BI374" s="25"/>
      <c r="BJ374" s="25"/>
      <c r="BK374" s="25"/>
      <c r="BL374" s="25"/>
      <c r="BM374" s="25"/>
    </row>
    <row r="375" spans="1:65" s="26" customFormat="1" ht="84" customHeight="1" hidden="1">
      <c r="A375" s="69" t="s">
        <v>249</v>
      </c>
      <c r="B375" s="70" t="s">
        <v>135</v>
      </c>
      <c r="C375" s="70" t="s">
        <v>145</v>
      </c>
      <c r="D375" s="71" t="s">
        <v>243</v>
      </c>
      <c r="E375" s="70" t="s">
        <v>142</v>
      </c>
      <c r="F375" s="62"/>
      <c r="G375" s="62"/>
      <c r="H375" s="78"/>
      <c r="I375" s="78"/>
      <c r="J375" s="78"/>
      <c r="K375" s="78">
        <v>2551</v>
      </c>
      <c r="L375" s="78">
        <v>2732</v>
      </c>
      <c r="M375" s="62">
        <v>2732</v>
      </c>
      <c r="N375" s="62">
        <f>O375-M375</f>
        <v>-2732</v>
      </c>
      <c r="O375" s="62"/>
      <c r="P375" s="62"/>
      <c r="Q375" s="62"/>
      <c r="R375" s="62"/>
      <c r="S375" s="62"/>
      <c r="T375" s="62"/>
      <c r="U375" s="62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8"/>
      <c r="AL375" s="108"/>
      <c r="AM375" s="107"/>
      <c r="AN375" s="107"/>
      <c r="AO375" s="107"/>
      <c r="AP375" s="25"/>
      <c r="AQ375" s="25"/>
      <c r="AR375" s="25"/>
      <c r="AS375" s="25"/>
      <c r="AT375" s="25"/>
      <c r="AU375" s="25"/>
      <c r="AV375" s="25"/>
      <c r="AW375" s="25"/>
      <c r="AX375" s="25"/>
      <c r="AY375" s="25"/>
      <c r="AZ375" s="25"/>
      <c r="BA375" s="25"/>
      <c r="BB375" s="25"/>
      <c r="BC375" s="25"/>
      <c r="BD375" s="25"/>
      <c r="BE375" s="25"/>
      <c r="BF375" s="25"/>
      <c r="BG375" s="25"/>
      <c r="BH375" s="25"/>
      <c r="BI375" s="25"/>
      <c r="BJ375" s="25"/>
      <c r="BK375" s="25"/>
      <c r="BL375" s="25"/>
      <c r="BM375" s="25"/>
    </row>
    <row r="376" spans="1:65" s="26" customFormat="1" ht="57.75" customHeight="1">
      <c r="A376" s="69" t="s">
        <v>434</v>
      </c>
      <c r="B376" s="70" t="s">
        <v>135</v>
      </c>
      <c r="C376" s="70" t="s">
        <v>145</v>
      </c>
      <c r="D376" s="71" t="s">
        <v>276</v>
      </c>
      <c r="E376" s="70"/>
      <c r="F376" s="62"/>
      <c r="G376" s="62"/>
      <c r="H376" s="78"/>
      <c r="I376" s="78"/>
      <c r="J376" s="78"/>
      <c r="K376" s="78"/>
      <c r="L376" s="78"/>
      <c r="M376" s="62"/>
      <c r="N376" s="62">
        <f>N377</f>
        <v>36394</v>
      </c>
      <c r="O376" s="62">
        <f>O377</f>
        <v>36394</v>
      </c>
      <c r="P376" s="62">
        <f aca="true" t="shared" si="235" ref="P376:AO376">P377</f>
        <v>0</v>
      </c>
      <c r="Q376" s="62">
        <f t="shared" si="235"/>
        <v>0</v>
      </c>
      <c r="R376" s="62">
        <f t="shared" si="235"/>
        <v>0</v>
      </c>
      <c r="S376" s="62">
        <f t="shared" si="235"/>
        <v>0</v>
      </c>
      <c r="T376" s="62">
        <f t="shared" si="235"/>
        <v>36394</v>
      </c>
      <c r="U376" s="62">
        <f t="shared" si="235"/>
        <v>0</v>
      </c>
      <c r="V376" s="62">
        <f t="shared" si="235"/>
        <v>0</v>
      </c>
      <c r="W376" s="62">
        <f t="shared" si="235"/>
        <v>0</v>
      </c>
      <c r="X376" s="62">
        <f t="shared" si="235"/>
        <v>36394</v>
      </c>
      <c r="Y376" s="62">
        <f t="shared" si="235"/>
        <v>0</v>
      </c>
      <c r="Z376" s="62">
        <f t="shared" si="235"/>
        <v>0</v>
      </c>
      <c r="AA376" s="62">
        <f t="shared" si="235"/>
        <v>36394</v>
      </c>
      <c r="AB376" s="62">
        <f t="shared" si="235"/>
        <v>0</v>
      </c>
      <c r="AC376" s="62">
        <f t="shared" si="235"/>
        <v>0</v>
      </c>
      <c r="AD376" s="62">
        <f t="shared" si="235"/>
        <v>0</v>
      </c>
      <c r="AE376" s="62"/>
      <c r="AF376" s="62">
        <f t="shared" si="235"/>
        <v>36394</v>
      </c>
      <c r="AG376" s="62">
        <f t="shared" si="235"/>
        <v>0</v>
      </c>
      <c r="AH376" s="62">
        <f t="shared" si="235"/>
        <v>0</v>
      </c>
      <c r="AI376" s="62">
        <f t="shared" si="235"/>
        <v>0</v>
      </c>
      <c r="AJ376" s="62">
        <f t="shared" si="235"/>
        <v>0</v>
      </c>
      <c r="AK376" s="62">
        <f t="shared" si="235"/>
        <v>36394</v>
      </c>
      <c r="AL376" s="62">
        <f t="shared" si="235"/>
        <v>0</v>
      </c>
      <c r="AM376" s="62">
        <f t="shared" si="235"/>
        <v>-36394</v>
      </c>
      <c r="AN376" s="62">
        <f t="shared" si="235"/>
        <v>0</v>
      </c>
      <c r="AO376" s="62">
        <f t="shared" si="235"/>
        <v>0</v>
      </c>
      <c r="AP376" s="25"/>
      <c r="AQ376" s="25"/>
      <c r="AR376" s="25"/>
      <c r="AS376" s="25"/>
      <c r="AT376" s="25"/>
      <c r="AU376" s="25"/>
      <c r="AV376" s="25"/>
      <c r="AW376" s="25"/>
      <c r="AX376" s="25"/>
      <c r="AY376" s="25"/>
      <c r="AZ376" s="25"/>
      <c r="BA376" s="25"/>
      <c r="BB376" s="25"/>
      <c r="BC376" s="25"/>
      <c r="BD376" s="25"/>
      <c r="BE376" s="25"/>
      <c r="BF376" s="25"/>
      <c r="BG376" s="25"/>
      <c r="BH376" s="25"/>
      <c r="BI376" s="25"/>
      <c r="BJ376" s="25"/>
      <c r="BK376" s="25"/>
      <c r="BL376" s="25"/>
      <c r="BM376" s="25"/>
    </row>
    <row r="377" spans="1:65" s="26" customFormat="1" ht="57" customHeight="1">
      <c r="A377" s="69" t="s">
        <v>136</v>
      </c>
      <c r="B377" s="70" t="s">
        <v>135</v>
      </c>
      <c r="C377" s="70" t="s">
        <v>145</v>
      </c>
      <c r="D377" s="71" t="s">
        <v>276</v>
      </c>
      <c r="E377" s="70" t="s">
        <v>137</v>
      </c>
      <c r="F377" s="62"/>
      <c r="G377" s="62"/>
      <c r="H377" s="78"/>
      <c r="I377" s="78"/>
      <c r="J377" s="78"/>
      <c r="K377" s="78"/>
      <c r="L377" s="78"/>
      <c r="M377" s="62"/>
      <c r="N377" s="62">
        <f>O377-M377</f>
        <v>36394</v>
      </c>
      <c r="O377" s="62">
        <v>36394</v>
      </c>
      <c r="P377" s="62"/>
      <c r="Q377" s="62"/>
      <c r="R377" s="107"/>
      <c r="S377" s="107"/>
      <c r="T377" s="62">
        <f>O377+R377</f>
        <v>36394</v>
      </c>
      <c r="U377" s="62">
        <f>Q377+S377</f>
        <v>0</v>
      </c>
      <c r="V377" s="107"/>
      <c r="W377" s="107"/>
      <c r="X377" s="62">
        <f>T377+V377</f>
        <v>36394</v>
      </c>
      <c r="Y377" s="62">
        <f>U377+W377</f>
        <v>0</v>
      </c>
      <c r="Z377" s="107"/>
      <c r="AA377" s="62">
        <f>X377+Z377</f>
        <v>36394</v>
      </c>
      <c r="AB377" s="62">
        <f>Y377</f>
        <v>0</v>
      </c>
      <c r="AC377" s="107"/>
      <c r="AD377" s="107"/>
      <c r="AE377" s="107"/>
      <c r="AF377" s="62">
        <f>AA377+AC377</f>
        <v>36394</v>
      </c>
      <c r="AG377" s="107"/>
      <c r="AH377" s="62">
        <f>AB377</f>
        <v>0</v>
      </c>
      <c r="AI377" s="107"/>
      <c r="AJ377" s="107"/>
      <c r="AK377" s="62">
        <f>AF377+AI377</f>
        <v>36394</v>
      </c>
      <c r="AL377" s="62">
        <f>AG377</f>
        <v>0</v>
      </c>
      <c r="AM377" s="62">
        <f>AN377-AK377</f>
        <v>-36394</v>
      </c>
      <c r="AN377" s="62"/>
      <c r="AO377" s="107"/>
      <c r="AP377" s="25"/>
      <c r="AQ377" s="25"/>
      <c r="AR377" s="25"/>
      <c r="AS377" s="25"/>
      <c r="AT377" s="25"/>
      <c r="AU377" s="25"/>
      <c r="AV377" s="25"/>
      <c r="AW377" s="25"/>
      <c r="AX377" s="25"/>
      <c r="AY377" s="25"/>
      <c r="AZ377" s="25"/>
      <c r="BA377" s="25"/>
      <c r="BB377" s="25"/>
      <c r="BC377" s="25"/>
      <c r="BD377" s="25"/>
      <c r="BE377" s="25"/>
      <c r="BF377" s="25"/>
      <c r="BG377" s="25"/>
      <c r="BH377" s="25"/>
      <c r="BI377" s="25"/>
      <c r="BJ377" s="25"/>
      <c r="BK377" s="25"/>
      <c r="BL377" s="25"/>
      <c r="BM377" s="25"/>
    </row>
    <row r="378" spans="1:65" s="26" customFormat="1" ht="37.5" customHeight="1">
      <c r="A378" s="69" t="s">
        <v>322</v>
      </c>
      <c r="B378" s="70" t="s">
        <v>135</v>
      </c>
      <c r="C378" s="70" t="s">
        <v>145</v>
      </c>
      <c r="D378" s="71" t="s">
        <v>276</v>
      </c>
      <c r="E378" s="70"/>
      <c r="F378" s="62"/>
      <c r="G378" s="62"/>
      <c r="H378" s="78"/>
      <c r="I378" s="78"/>
      <c r="J378" s="78"/>
      <c r="K378" s="78"/>
      <c r="L378" s="78"/>
      <c r="M378" s="62"/>
      <c r="N378" s="62"/>
      <c r="O378" s="62"/>
      <c r="P378" s="62"/>
      <c r="Q378" s="62"/>
      <c r="R378" s="107"/>
      <c r="S378" s="107"/>
      <c r="T378" s="62"/>
      <c r="U378" s="62"/>
      <c r="V378" s="107"/>
      <c r="W378" s="107"/>
      <c r="X378" s="62"/>
      <c r="Y378" s="62"/>
      <c r="Z378" s="107"/>
      <c r="AA378" s="62"/>
      <c r="AB378" s="62"/>
      <c r="AC378" s="107"/>
      <c r="AD378" s="107"/>
      <c r="AE378" s="107"/>
      <c r="AF378" s="62"/>
      <c r="AG378" s="107"/>
      <c r="AH378" s="62"/>
      <c r="AI378" s="107"/>
      <c r="AJ378" s="107"/>
      <c r="AK378" s="62"/>
      <c r="AL378" s="62"/>
      <c r="AM378" s="62">
        <f>AM379</f>
        <v>10423</v>
      </c>
      <c r="AN378" s="62">
        <f>AN379</f>
        <v>10423</v>
      </c>
      <c r="AO378" s="62">
        <f>AO379</f>
        <v>0</v>
      </c>
      <c r="AP378" s="25"/>
      <c r="AQ378" s="25"/>
      <c r="AR378" s="25"/>
      <c r="AS378" s="25"/>
      <c r="AT378" s="25"/>
      <c r="AU378" s="25"/>
      <c r="AV378" s="25"/>
      <c r="AW378" s="25"/>
      <c r="AX378" s="25"/>
      <c r="AY378" s="25"/>
      <c r="AZ378" s="25"/>
      <c r="BA378" s="25"/>
      <c r="BB378" s="25"/>
      <c r="BC378" s="25"/>
      <c r="BD378" s="25"/>
      <c r="BE378" s="25"/>
      <c r="BF378" s="25"/>
      <c r="BG378" s="25"/>
      <c r="BH378" s="25"/>
      <c r="BI378" s="25"/>
      <c r="BJ378" s="25"/>
      <c r="BK378" s="25"/>
      <c r="BL378" s="25"/>
      <c r="BM378" s="25"/>
    </row>
    <row r="379" spans="1:65" s="26" customFormat="1" ht="59.25" customHeight="1">
      <c r="A379" s="69" t="s">
        <v>136</v>
      </c>
      <c r="B379" s="70" t="s">
        <v>135</v>
      </c>
      <c r="C379" s="70" t="s">
        <v>145</v>
      </c>
      <c r="D379" s="71" t="s">
        <v>276</v>
      </c>
      <c r="E379" s="70" t="s">
        <v>137</v>
      </c>
      <c r="F379" s="62"/>
      <c r="G379" s="62"/>
      <c r="H379" s="78"/>
      <c r="I379" s="78"/>
      <c r="J379" s="78"/>
      <c r="K379" s="78"/>
      <c r="L379" s="78"/>
      <c r="M379" s="62"/>
      <c r="N379" s="62"/>
      <c r="O379" s="62"/>
      <c r="P379" s="62"/>
      <c r="Q379" s="62"/>
      <c r="R379" s="107"/>
      <c r="S379" s="107"/>
      <c r="T379" s="62"/>
      <c r="U379" s="62"/>
      <c r="V379" s="107"/>
      <c r="W379" s="107"/>
      <c r="X379" s="62"/>
      <c r="Y379" s="62"/>
      <c r="Z379" s="107"/>
      <c r="AA379" s="62"/>
      <c r="AB379" s="62"/>
      <c r="AC379" s="107"/>
      <c r="AD379" s="107"/>
      <c r="AE379" s="107"/>
      <c r="AF379" s="62"/>
      <c r="AG379" s="107"/>
      <c r="AH379" s="62"/>
      <c r="AI379" s="107"/>
      <c r="AJ379" s="107"/>
      <c r="AK379" s="62"/>
      <c r="AL379" s="62"/>
      <c r="AM379" s="62">
        <f>AN379-AK379</f>
        <v>10423</v>
      </c>
      <c r="AN379" s="62">
        <v>10423</v>
      </c>
      <c r="AO379" s="107"/>
      <c r="AP379" s="25"/>
      <c r="AQ379" s="25"/>
      <c r="AR379" s="25"/>
      <c r="AS379" s="25"/>
      <c r="AT379" s="25"/>
      <c r="AU379" s="25"/>
      <c r="AV379" s="25"/>
      <c r="AW379" s="25"/>
      <c r="AX379" s="25"/>
      <c r="AY379" s="25"/>
      <c r="AZ379" s="25"/>
      <c r="BA379" s="25"/>
      <c r="BB379" s="25"/>
      <c r="BC379" s="25"/>
      <c r="BD379" s="25"/>
      <c r="BE379" s="25"/>
      <c r="BF379" s="25"/>
      <c r="BG379" s="25"/>
      <c r="BH379" s="25"/>
      <c r="BI379" s="25"/>
      <c r="BJ379" s="25"/>
      <c r="BK379" s="25"/>
      <c r="BL379" s="25"/>
      <c r="BM379" s="25"/>
    </row>
    <row r="380" spans="1:65" s="26" customFormat="1" ht="42" customHeight="1">
      <c r="A380" s="69" t="s">
        <v>297</v>
      </c>
      <c r="B380" s="70" t="s">
        <v>135</v>
      </c>
      <c r="C380" s="70" t="s">
        <v>145</v>
      </c>
      <c r="D380" s="71" t="s">
        <v>277</v>
      </c>
      <c r="E380" s="70"/>
      <c r="F380" s="62"/>
      <c r="G380" s="62"/>
      <c r="H380" s="78"/>
      <c r="I380" s="78"/>
      <c r="J380" s="78"/>
      <c r="K380" s="78"/>
      <c r="L380" s="78"/>
      <c r="M380" s="62"/>
      <c r="N380" s="62"/>
      <c r="O380" s="62"/>
      <c r="P380" s="62"/>
      <c r="Q380" s="62"/>
      <c r="R380" s="107"/>
      <c r="S380" s="107"/>
      <c r="T380" s="62"/>
      <c r="U380" s="62"/>
      <c r="V380" s="107"/>
      <c r="W380" s="107"/>
      <c r="X380" s="62"/>
      <c r="Y380" s="62"/>
      <c r="Z380" s="107"/>
      <c r="AA380" s="62"/>
      <c r="AB380" s="62"/>
      <c r="AC380" s="107"/>
      <c r="AD380" s="107"/>
      <c r="AE380" s="107"/>
      <c r="AF380" s="62"/>
      <c r="AG380" s="107"/>
      <c r="AH380" s="62"/>
      <c r="AI380" s="107"/>
      <c r="AJ380" s="107"/>
      <c r="AK380" s="62"/>
      <c r="AL380" s="62"/>
      <c r="AM380" s="62">
        <f aca="true" t="shared" si="236" ref="AM380:AO381">AM381</f>
        <v>8438</v>
      </c>
      <c r="AN380" s="62">
        <f t="shared" si="236"/>
        <v>8438</v>
      </c>
      <c r="AO380" s="62">
        <f t="shared" si="236"/>
        <v>0</v>
      </c>
      <c r="AP380" s="25"/>
      <c r="AQ380" s="25"/>
      <c r="AR380" s="25"/>
      <c r="AS380" s="25"/>
      <c r="AT380" s="25"/>
      <c r="AU380" s="25"/>
      <c r="AV380" s="25"/>
      <c r="AW380" s="25"/>
      <c r="AX380" s="25"/>
      <c r="AY380" s="25"/>
      <c r="AZ380" s="25"/>
      <c r="BA380" s="25"/>
      <c r="BB380" s="25"/>
      <c r="BC380" s="25"/>
      <c r="BD380" s="25"/>
      <c r="BE380" s="25"/>
      <c r="BF380" s="25"/>
      <c r="BG380" s="25"/>
      <c r="BH380" s="25"/>
      <c r="BI380" s="25"/>
      <c r="BJ380" s="25"/>
      <c r="BK380" s="25"/>
      <c r="BL380" s="25"/>
      <c r="BM380" s="25"/>
    </row>
    <row r="381" spans="1:65" s="26" customFormat="1" ht="58.5" customHeight="1">
      <c r="A381" s="69" t="s">
        <v>298</v>
      </c>
      <c r="B381" s="70" t="s">
        <v>135</v>
      </c>
      <c r="C381" s="70" t="s">
        <v>145</v>
      </c>
      <c r="D381" s="71" t="s">
        <v>278</v>
      </c>
      <c r="E381" s="70"/>
      <c r="F381" s="62"/>
      <c r="G381" s="62"/>
      <c r="H381" s="78"/>
      <c r="I381" s="78"/>
      <c r="J381" s="78"/>
      <c r="K381" s="78"/>
      <c r="L381" s="78"/>
      <c r="M381" s="62"/>
      <c r="N381" s="62"/>
      <c r="O381" s="62"/>
      <c r="P381" s="62"/>
      <c r="Q381" s="62"/>
      <c r="R381" s="107"/>
      <c r="S381" s="107"/>
      <c r="T381" s="62"/>
      <c r="U381" s="62"/>
      <c r="V381" s="107"/>
      <c r="W381" s="107"/>
      <c r="X381" s="62"/>
      <c r="Y381" s="62"/>
      <c r="Z381" s="107"/>
      <c r="AA381" s="62"/>
      <c r="AB381" s="62"/>
      <c r="AC381" s="107"/>
      <c r="AD381" s="107"/>
      <c r="AE381" s="107"/>
      <c r="AF381" s="62"/>
      <c r="AG381" s="107"/>
      <c r="AH381" s="62"/>
      <c r="AI381" s="107"/>
      <c r="AJ381" s="107"/>
      <c r="AK381" s="62"/>
      <c r="AL381" s="62"/>
      <c r="AM381" s="62">
        <f t="shared" si="236"/>
        <v>8438</v>
      </c>
      <c r="AN381" s="62">
        <f t="shared" si="236"/>
        <v>8438</v>
      </c>
      <c r="AO381" s="62">
        <f t="shared" si="236"/>
        <v>0</v>
      </c>
      <c r="AP381" s="25"/>
      <c r="AQ381" s="25"/>
      <c r="AR381" s="25"/>
      <c r="AS381" s="25"/>
      <c r="AT381" s="25"/>
      <c r="AU381" s="25"/>
      <c r="AV381" s="25"/>
      <c r="AW381" s="25"/>
      <c r="AX381" s="25"/>
      <c r="AY381" s="25"/>
      <c r="AZ381" s="25"/>
      <c r="BA381" s="25"/>
      <c r="BB381" s="25"/>
      <c r="BC381" s="25"/>
      <c r="BD381" s="25"/>
      <c r="BE381" s="25"/>
      <c r="BF381" s="25"/>
      <c r="BG381" s="25"/>
      <c r="BH381" s="25"/>
      <c r="BI381" s="25"/>
      <c r="BJ381" s="25"/>
      <c r="BK381" s="25"/>
      <c r="BL381" s="25"/>
      <c r="BM381" s="25"/>
    </row>
    <row r="382" spans="1:65" s="26" customFormat="1" ht="52.5" customHeight="1">
      <c r="A382" s="69" t="s">
        <v>136</v>
      </c>
      <c r="B382" s="70" t="s">
        <v>135</v>
      </c>
      <c r="C382" s="70" t="s">
        <v>145</v>
      </c>
      <c r="D382" s="71" t="s">
        <v>278</v>
      </c>
      <c r="E382" s="70" t="s">
        <v>137</v>
      </c>
      <c r="F382" s="62"/>
      <c r="G382" s="62"/>
      <c r="H382" s="78"/>
      <c r="I382" s="78"/>
      <c r="J382" s="78"/>
      <c r="K382" s="78"/>
      <c r="L382" s="78"/>
      <c r="M382" s="62"/>
      <c r="N382" s="62"/>
      <c r="O382" s="62"/>
      <c r="P382" s="62"/>
      <c r="Q382" s="62"/>
      <c r="R382" s="107"/>
      <c r="S382" s="107"/>
      <c r="T382" s="62"/>
      <c r="U382" s="62"/>
      <c r="V382" s="107"/>
      <c r="W382" s="107"/>
      <c r="X382" s="62"/>
      <c r="Y382" s="62"/>
      <c r="Z382" s="107"/>
      <c r="AA382" s="62"/>
      <c r="AB382" s="62"/>
      <c r="AC382" s="107"/>
      <c r="AD382" s="107"/>
      <c r="AE382" s="107"/>
      <c r="AF382" s="62"/>
      <c r="AG382" s="107"/>
      <c r="AH382" s="62"/>
      <c r="AI382" s="107"/>
      <c r="AJ382" s="107"/>
      <c r="AK382" s="62"/>
      <c r="AL382" s="62"/>
      <c r="AM382" s="62">
        <f>AN382-AK382</f>
        <v>8438</v>
      </c>
      <c r="AN382" s="62">
        <f>1292+7146</f>
        <v>8438</v>
      </c>
      <c r="AO382" s="107"/>
      <c r="AP382" s="25"/>
      <c r="AQ382" s="25"/>
      <c r="AR382" s="25"/>
      <c r="AS382" s="25"/>
      <c r="AT382" s="25"/>
      <c r="AU382" s="25"/>
      <c r="AV382" s="25"/>
      <c r="AW382" s="25"/>
      <c r="AX382" s="25"/>
      <c r="AY382" s="25"/>
      <c r="AZ382" s="25"/>
      <c r="BA382" s="25"/>
      <c r="BB382" s="25"/>
      <c r="BC382" s="25"/>
      <c r="BD382" s="25"/>
      <c r="BE382" s="25"/>
      <c r="BF382" s="25"/>
      <c r="BG382" s="25"/>
      <c r="BH382" s="25"/>
      <c r="BI382" s="25"/>
      <c r="BJ382" s="25"/>
      <c r="BK382" s="25"/>
      <c r="BL382" s="25"/>
      <c r="BM382" s="25"/>
    </row>
    <row r="383" spans="1:65" s="26" customFormat="1" ht="72.75" customHeight="1">
      <c r="A383" s="69" t="s">
        <v>338</v>
      </c>
      <c r="B383" s="70" t="s">
        <v>135</v>
      </c>
      <c r="C383" s="70" t="s">
        <v>145</v>
      </c>
      <c r="D383" s="71" t="s">
        <v>337</v>
      </c>
      <c r="E383" s="70"/>
      <c r="F383" s="62"/>
      <c r="G383" s="62"/>
      <c r="H383" s="78"/>
      <c r="I383" s="78"/>
      <c r="J383" s="78"/>
      <c r="K383" s="78"/>
      <c r="L383" s="78"/>
      <c r="M383" s="62"/>
      <c r="N383" s="62"/>
      <c r="O383" s="62"/>
      <c r="P383" s="62"/>
      <c r="Q383" s="62"/>
      <c r="R383" s="107"/>
      <c r="S383" s="107"/>
      <c r="T383" s="62"/>
      <c r="U383" s="62"/>
      <c r="V383" s="107"/>
      <c r="W383" s="107"/>
      <c r="X383" s="62"/>
      <c r="Y383" s="62"/>
      <c r="Z383" s="107"/>
      <c r="AA383" s="62"/>
      <c r="AB383" s="62"/>
      <c r="AC383" s="107"/>
      <c r="AD383" s="107"/>
      <c r="AE383" s="107"/>
      <c r="AF383" s="62"/>
      <c r="AG383" s="107"/>
      <c r="AH383" s="62"/>
      <c r="AI383" s="107"/>
      <c r="AJ383" s="107"/>
      <c r="AK383" s="62"/>
      <c r="AL383" s="62"/>
      <c r="AM383" s="62">
        <f>AM384</f>
        <v>101</v>
      </c>
      <c r="AN383" s="62">
        <f>AN384</f>
        <v>101</v>
      </c>
      <c r="AO383" s="62">
        <f>AO384</f>
        <v>0</v>
      </c>
      <c r="AP383" s="25"/>
      <c r="AQ383" s="25"/>
      <c r="AR383" s="25"/>
      <c r="AS383" s="25"/>
      <c r="AT383" s="25"/>
      <c r="AU383" s="25"/>
      <c r="AV383" s="25"/>
      <c r="AW383" s="25"/>
      <c r="AX383" s="25"/>
      <c r="AY383" s="25"/>
      <c r="AZ383" s="25"/>
      <c r="BA383" s="25"/>
      <c r="BB383" s="25"/>
      <c r="BC383" s="25"/>
      <c r="BD383" s="25"/>
      <c r="BE383" s="25"/>
      <c r="BF383" s="25"/>
      <c r="BG383" s="25"/>
      <c r="BH383" s="25"/>
      <c r="BI383" s="25"/>
      <c r="BJ383" s="25"/>
      <c r="BK383" s="25"/>
      <c r="BL383" s="25"/>
      <c r="BM383" s="25"/>
    </row>
    <row r="384" spans="1:65" s="26" customFormat="1" ht="55.5" customHeight="1">
      <c r="A384" s="69" t="s">
        <v>136</v>
      </c>
      <c r="B384" s="70" t="s">
        <v>135</v>
      </c>
      <c r="C384" s="70" t="s">
        <v>145</v>
      </c>
      <c r="D384" s="71" t="s">
        <v>337</v>
      </c>
      <c r="E384" s="70" t="s">
        <v>137</v>
      </c>
      <c r="F384" s="62"/>
      <c r="G384" s="62"/>
      <c r="H384" s="78"/>
      <c r="I384" s="78"/>
      <c r="J384" s="78"/>
      <c r="K384" s="78"/>
      <c r="L384" s="78"/>
      <c r="M384" s="62"/>
      <c r="N384" s="62"/>
      <c r="O384" s="62"/>
      <c r="P384" s="62"/>
      <c r="Q384" s="62"/>
      <c r="R384" s="107"/>
      <c r="S384" s="107"/>
      <c r="T384" s="62"/>
      <c r="U384" s="62"/>
      <c r="V384" s="107"/>
      <c r="W384" s="107"/>
      <c r="X384" s="62"/>
      <c r="Y384" s="62"/>
      <c r="Z384" s="107"/>
      <c r="AA384" s="62"/>
      <c r="AB384" s="62"/>
      <c r="AC384" s="107"/>
      <c r="AD384" s="107"/>
      <c r="AE384" s="107"/>
      <c r="AF384" s="62"/>
      <c r="AG384" s="107"/>
      <c r="AH384" s="62"/>
      <c r="AI384" s="107"/>
      <c r="AJ384" s="107"/>
      <c r="AK384" s="62"/>
      <c r="AL384" s="62"/>
      <c r="AM384" s="62">
        <f>AN384-AK384</f>
        <v>101</v>
      </c>
      <c r="AN384" s="62">
        <v>101</v>
      </c>
      <c r="AO384" s="107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  <c r="BA384" s="25"/>
      <c r="BB384" s="25"/>
      <c r="BC384" s="25"/>
      <c r="BD384" s="25"/>
      <c r="BE384" s="25"/>
      <c r="BF384" s="25"/>
      <c r="BG384" s="25"/>
      <c r="BH384" s="25"/>
      <c r="BI384" s="25"/>
      <c r="BJ384" s="25"/>
      <c r="BK384" s="25"/>
      <c r="BL384" s="25"/>
      <c r="BM384" s="25"/>
    </row>
    <row r="385" spans="1:41" ht="21.75" customHeight="1">
      <c r="A385" s="92"/>
      <c r="B385" s="93"/>
      <c r="C385" s="93"/>
      <c r="D385" s="94"/>
      <c r="E385" s="93"/>
      <c r="F385" s="46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48"/>
      <c r="AJ385" s="48"/>
      <c r="AK385" s="49"/>
      <c r="AL385" s="49"/>
      <c r="AM385" s="48"/>
      <c r="AN385" s="48"/>
      <c r="AO385" s="48"/>
    </row>
    <row r="386" spans="1:65" s="8" customFormat="1" ht="33.75" customHeight="1">
      <c r="A386" s="50" t="s">
        <v>373</v>
      </c>
      <c r="B386" s="51" t="s">
        <v>80</v>
      </c>
      <c r="C386" s="51"/>
      <c r="D386" s="52"/>
      <c r="E386" s="51"/>
      <c r="F386" s="53">
        <f aca="true" t="shared" si="237" ref="F386:AD386">F388+F416+F420</f>
        <v>224517</v>
      </c>
      <c r="G386" s="53">
        <f t="shared" si="237"/>
        <v>14721</v>
      </c>
      <c r="H386" s="53">
        <f t="shared" si="237"/>
        <v>239238</v>
      </c>
      <c r="I386" s="53">
        <f t="shared" si="237"/>
        <v>0</v>
      </c>
      <c r="J386" s="53">
        <f t="shared" si="237"/>
        <v>257511</v>
      </c>
      <c r="K386" s="53">
        <f t="shared" si="237"/>
        <v>0</v>
      </c>
      <c r="L386" s="53">
        <f t="shared" si="237"/>
        <v>0</v>
      </c>
      <c r="M386" s="53">
        <f t="shared" si="237"/>
        <v>257511</v>
      </c>
      <c r="N386" s="53">
        <f t="shared" si="237"/>
        <v>-103618</v>
      </c>
      <c r="O386" s="53">
        <f t="shared" si="237"/>
        <v>153893</v>
      </c>
      <c r="P386" s="53">
        <f t="shared" si="237"/>
        <v>0</v>
      </c>
      <c r="Q386" s="53">
        <f t="shared" si="237"/>
        <v>150699</v>
      </c>
      <c r="R386" s="53">
        <f t="shared" si="237"/>
        <v>0</v>
      </c>
      <c r="S386" s="53">
        <f t="shared" si="237"/>
        <v>0</v>
      </c>
      <c r="T386" s="53">
        <f t="shared" si="237"/>
        <v>153893</v>
      </c>
      <c r="U386" s="53">
        <f t="shared" si="237"/>
        <v>150699</v>
      </c>
      <c r="V386" s="53">
        <f t="shared" si="237"/>
        <v>0</v>
      </c>
      <c r="W386" s="53">
        <f t="shared" si="237"/>
        <v>0</v>
      </c>
      <c r="X386" s="53">
        <f t="shared" si="237"/>
        <v>153893</v>
      </c>
      <c r="Y386" s="53">
        <f t="shared" si="237"/>
        <v>150699</v>
      </c>
      <c r="Z386" s="53">
        <f t="shared" si="237"/>
        <v>0</v>
      </c>
      <c r="AA386" s="53">
        <f t="shared" si="237"/>
        <v>153893</v>
      </c>
      <c r="AB386" s="53">
        <f t="shared" si="237"/>
        <v>150699</v>
      </c>
      <c r="AC386" s="53">
        <f t="shared" si="237"/>
        <v>830</v>
      </c>
      <c r="AD386" s="53">
        <f t="shared" si="237"/>
        <v>0</v>
      </c>
      <c r="AE386" s="53"/>
      <c r="AF386" s="53">
        <f aca="true" t="shared" si="238" ref="AF386:AO386">AF388+AF416+AF420</f>
        <v>154723</v>
      </c>
      <c r="AG386" s="53">
        <f t="shared" si="238"/>
        <v>0</v>
      </c>
      <c r="AH386" s="53">
        <f t="shared" si="238"/>
        <v>151529</v>
      </c>
      <c r="AI386" s="53">
        <f t="shared" si="238"/>
        <v>0</v>
      </c>
      <c r="AJ386" s="53">
        <f t="shared" si="238"/>
        <v>0</v>
      </c>
      <c r="AK386" s="53">
        <f t="shared" si="238"/>
        <v>154723</v>
      </c>
      <c r="AL386" s="53">
        <f t="shared" si="238"/>
        <v>0</v>
      </c>
      <c r="AM386" s="53">
        <f t="shared" si="238"/>
        <v>95162</v>
      </c>
      <c r="AN386" s="53">
        <f t="shared" si="238"/>
        <v>249885</v>
      </c>
      <c r="AO386" s="53">
        <f t="shared" si="238"/>
        <v>39540</v>
      </c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</row>
    <row r="387" spans="1:65" s="8" customFormat="1" ht="20.25">
      <c r="A387" s="50"/>
      <c r="B387" s="51"/>
      <c r="C387" s="51"/>
      <c r="D387" s="52"/>
      <c r="E387" s="51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  <c r="AA387" s="53"/>
      <c r="AB387" s="53"/>
      <c r="AC387" s="53"/>
      <c r="AD387" s="53"/>
      <c r="AE387" s="53"/>
      <c r="AF387" s="53"/>
      <c r="AG387" s="53"/>
      <c r="AH387" s="53"/>
      <c r="AI387" s="53"/>
      <c r="AJ387" s="53"/>
      <c r="AK387" s="53"/>
      <c r="AL387" s="53"/>
      <c r="AM387" s="53"/>
      <c r="AN387" s="53"/>
      <c r="AO387" s="124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</row>
    <row r="388" spans="1:65" s="8" customFormat="1" ht="20.25">
      <c r="A388" s="56" t="s">
        <v>81</v>
      </c>
      <c r="B388" s="57" t="s">
        <v>151</v>
      </c>
      <c r="C388" s="57" t="s">
        <v>126</v>
      </c>
      <c r="D388" s="67"/>
      <c r="E388" s="57"/>
      <c r="F388" s="68">
        <f aca="true" t="shared" si="239" ref="F388:O388">F389+F391+F393+F395+F397+F399+F407</f>
        <v>218881</v>
      </c>
      <c r="G388" s="68">
        <f t="shared" si="239"/>
        <v>14525</v>
      </c>
      <c r="H388" s="68">
        <f t="shared" si="239"/>
        <v>233406</v>
      </c>
      <c r="I388" s="68">
        <f t="shared" si="239"/>
        <v>0</v>
      </c>
      <c r="J388" s="68">
        <f t="shared" si="239"/>
        <v>251244</v>
      </c>
      <c r="K388" s="68">
        <f t="shared" si="239"/>
        <v>0</v>
      </c>
      <c r="L388" s="68">
        <f t="shared" si="239"/>
        <v>0</v>
      </c>
      <c r="M388" s="68">
        <f t="shared" si="239"/>
        <v>251244</v>
      </c>
      <c r="N388" s="68">
        <f t="shared" si="239"/>
        <v>-101838</v>
      </c>
      <c r="O388" s="68">
        <f t="shared" si="239"/>
        <v>149406</v>
      </c>
      <c r="P388" s="68">
        <f aca="true" t="shared" si="240" ref="P388:U388">P389+P391+P393+P395+P397+P399+P407</f>
        <v>0</v>
      </c>
      <c r="Q388" s="68">
        <f t="shared" si="240"/>
        <v>146212</v>
      </c>
      <c r="R388" s="68">
        <f t="shared" si="240"/>
        <v>0</v>
      </c>
      <c r="S388" s="68">
        <f t="shared" si="240"/>
        <v>0</v>
      </c>
      <c r="T388" s="68">
        <f t="shared" si="240"/>
        <v>149406</v>
      </c>
      <c r="U388" s="68">
        <f t="shared" si="240"/>
        <v>146212</v>
      </c>
      <c r="V388" s="68">
        <f aca="true" t="shared" si="241" ref="V388:AB388">V389+V391+V393+V395+V397+V399+V407</f>
        <v>0</v>
      </c>
      <c r="W388" s="68">
        <f t="shared" si="241"/>
        <v>0</v>
      </c>
      <c r="X388" s="68">
        <f t="shared" si="241"/>
        <v>149406</v>
      </c>
      <c r="Y388" s="68">
        <f t="shared" si="241"/>
        <v>146212</v>
      </c>
      <c r="Z388" s="68">
        <f t="shared" si="241"/>
        <v>0</v>
      </c>
      <c r="AA388" s="68">
        <f t="shared" si="241"/>
        <v>149406</v>
      </c>
      <c r="AB388" s="68">
        <f t="shared" si="241"/>
        <v>146212</v>
      </c>
      <c r="AC388" s="68">
        <f>AC389+AC391+AC393+AC395+AC397+AC399+AC407</f>
        <v>830</v>
      </c>
      <c r="AD388" s="68">
        <f>AD389+AD391+AD393+AD395+AD397+AD399+AD407</f>
        <v>0</v>
      </c>
      <c r="AE388" s="68"/>
      <c r="AF388" s="68">
        <f aca="true" t="shared" si="242" ref="AF388:AK388">AF389+AF391+AF393+AF395+AF397+AF399+AF407</f>
        <v>150236</v>
      </c>
      <c r="AG388" s="68">
        <f t="shared" si="242"/>
        <v>0</v>
      </c>
      <c r="AH388" s="68">
        <f t="shared" si="242"/>
        <v>147042</v>
      </c>
      <c r="AI388" s="68">
        <f t="shared" si="242"/>
        <v>0</v>
      </c>
      <c r="AJ388" s="68">
        <f t="shared" si="242"/>
        <v>0</v>
      </c>
      <c r="AK388" s="68">
        <f t="shared" si="242"/>
        <v>150236</v>
      </c>
      <c r="AL388" s="68">
        <f>AL389+AL391+AL393+AL395+AL397+AL399+AL407</f>
        <v>0</v>
      </c>
      <c r="AM388" s="68">
        <f>AM389+AM391+AM393+AM395+AM397+AM399+AM407+AM411</f>
        <v>99649</v>
      </c>
      <c r="AN388" s="68">
        <f>AN389+AN391+AN393+AN395+AN397+AN399+AN407+AN411</f>
        <v>249885</v>
      </c>
      <c r="AO388" s="68">
        <f>AO389+AO391+AO393+AO395+AO397+AO399+AO407+AO411</f>
        <v>39540</v>
      </c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</row>
    <row r="389" spans="1:65" s="8" customFormat="1" ht="55.5" customHeight="1">
      <c r="A389" s="69" t="s">
        <v>149</v>
      </c>
      <c r="B389" s="70" t="s">
        <v>151</v>
      </c>
      <c r="C389" s="70" t="s">
        <v>126</v>
      </c>
      <c r="D389" s="71" t="s">
        <v>37</v>
      </c>
      <c r="E389" s="70"/>
      <c r="F389" s="72">
        <f aca="true" t="shared" si="243" ref="F389:AO389">F390</f>
        <v>19370</v>
      </c>
      <c r="G389" s="72">
        <f t="shared" si="243"/>
        <v>-16627</v>
      </c>
      <c r="H389" s="72">
        <f t="shared" si="243"/>
        <v>2743</v>
      </c>
      <c r="I389" s="72">
        <f t="shared" si="243"/>
        <v>0</v>
      </c>
      <c r="J389" s="72">
        <f t="shared" si="243"/>
        <v>2984</v>
      </c>
      <c r="K389" s="72">
        <f t="shared" si="243"/>
        <v>0</v>
      </c>
      <c r="L389" s="72">
        <f t="shared" si="243"/>
        <v>0</v>
      </c>
      <c r="M389" s="72">
        <f t="shared" si="243"/>
        <v>2984</v>
      </c>
      <c r="N389" s="72">
        <f t="shared" si="243"/>
        <v>210</v>
      </c>
      <c r="O389" s="72">
        <f t="shared" si="243"/>
        <v>3194</v>
      </c>
      <c r="P389" s="72">
        <f t="shared" si="243"/>
        <v>0</v>
      </c>
      <c r="Q389" s="72">
        <f t="shared" si="243"/>
        <v>0</v>
      </c>
      <c r="R389" s="72">
        <f t="shared" si="243"/>
        <v>0</v>
      </c>
      <c r="S389" s="72">
        <f t="shared" si="243"/>
        <v>0</v>
      </c>
      <c r="T389" s="72">
        <f t="shared" si="243"/>
        <v>3194</v>
      </c>
      <c r="U389" s="72">
        <f t="shared" si="243"/>
        <v>0</v>
      </c>
      <c r="V389" s="72">
        <f t="shared" si="243"/>
        <v>0</v>
      </c>
      <c r="W389" s="72">
        <f t="shared" si="243"/>
        <v>0</v>
      </c>
      <c r="X389" s="72">
        <f t="shared" si="243"/>
        <v>3194</v>
      </c>
      <c r="Y389" s="72">
        <f t="shared" si="243"/>
        <v>0</v>
      </c>
      <c r="Z389" s="72">
        <f t="shared" si="243"/>
        <v>0</v>
      </c>
      <c r="AA389" s="72">
        <f t="shared" si="243"/>
        <v>3194</v>
      </c>
      <c r="AB389" s="72">
        <f t="shared" si="243"/>
        <v>0</v>
      </c>
      <c r="AC389" s="72">
        <f t="shared" si="243"/>
        <v>0</v>
      </c>
      <c r="AD389" s="72">
        <f t="shared" si="243"/>
        <v>0</v>
      </c>
      <c r="AE389" s="72"/>
      <c r="AF389" s="72">
        <f t="shared" si="243"/>
        <v>3194</v>
      </c>
      <c r="AG389" s="72">
        <f t="shared" si="243"/>
        <v>0</v>
      </c>
      <c r="AH389" s="72">
        <f t="shared" si="243"/>
        <v>0</v>
      </c>
      <c r="AI389" s="72">
        <f t="shared" si="243"/>
        <v>0</v>
      </c>
      <c r="AJ389" s="72">
        <f t="shared" si="243"/>
        <v>0</v>
      </c>
      <c r="AK389" s="72">
        <f t="shared" si="243"/>
        <v>3194</v>
      </c>
      <c r="AL389" s="72">
        <f t="shared" si="243"/>
        <v>0</v>
      </c>
      <c r="AM389" s="72">
        <f t="shared" si="243"/>
        <v>-3194</v>
      </c>
      <c r="AN389" s="72">
        <f t="shared" si="243"/>
        <v>0</v>
      </c>
      <c r="AO389" s="72">
        <f t="shared" si="243"/>
        <v>0</v>
      </c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</row>
    <row r="390" spans="1:65" s="8" customFormat="1" ht="87.75" customHeight="1">
      <c r="A390" s="69" t="s">
        <v>248</v>
      </c>
      <c r="B390" s="70" t="s">
        <v>151</v>
      </c>
      <c r="C390" s="70" t="s">
        <v>126</v>
      </c>
      <c r="D390" s="71" t="s">
        <v>37</v>
      </c>
      <c r="E390" s="70" t="s">
        <v>150</v>
      </c>
      <c r="F390" s="62">
        <v>19370</v>
      </c>
      <c r="G390" s="62">
        <f>H390-F390</f>
        <v>-16627</v>
      </c>
      <c r="H390" s="78">
        <v>2743</v>
      </c>
      <c r="I390" s="78"/>
      <c r="J390" s="78">
        <v>2984</v>
      </c>
      <c r="K390" s="134"/>
      <c r="L390" s="134"/>
      <c r="M390" s="62">
        <v>2984</v>
      </c>
      <c r="N390" s="62">
        <f>O390-M390</f>
        <v>210</v>
      </c>
      <c r="O390" s="62">
        <v>3194</v>
      </c>
      <c r="P390" s="62"/>
      <c r="Q390" s="62"/>
      <c r="R390" s="124"/>
      <c r="S390" s="124"/>
      <c r="T390" s="62">
        <f>O390+R390</f>
        <v>3194</v>
      </c>
      <c r="U390" s="62">
        <f>Q390+S390</f>
        <v>0</v>
      </c>
      <c r="V390" s="124"/>
      <c r="W390" s="124"/>
      <c r="X390" s="62">
        <f>T390+V390</f>
        <v>3194</v>
      </c>
      <c r="Y390" s="62">
        <f>U390+W390</f>
        <v>0</v>
      </c>
      <c r="Z390" s="124"/>
      <c r="AA390" s="62">
        <f>X390+Z390</f>
        <v>3194</v>
      </c>
      <c r="AB390" s="62">
        <f>Y390</f>
        <v>0</v>
      </c>
      <c r="AC390" s="124"/>
      <c r="AD390" s="124"/>
      <c r="AE390" s="124"/>
      <c r="AF390" s="62">
        <f>AA390+AC390</f>
        <v>3194</v>
      </c>
      <c r="AG390" s="124"/>
      <c r="AH390" s="62">
        <f>AB390</f>
        <v>0</v>
      </c>
      <c r="AI390" s="124"/>
      <c r="AJ390" s="124"/>
      <c r="AK390" s="62">
        <f>AF390+AI390</f>
        <v>3194</v>
      </c>
      <c r="AL390" s="62">
        <f>AG390</f>
        <v>0</v>
      </c>
      <c r="AM390" s="62">
        <f>AN390-AK390</f>
        <v>-3194</v>
      </c>
      <c r="AN390" s="64"/>
      <c r="AO390" s="124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</row>
    <row r="391" spans="1:65" s="8" customFormat="1" ht="36.75" customHeight="1">
      <c r="A391" s="69" t="s">
        <v>82</v>
      </c>
      <c r="B391" s="70" t="s">
        <v>151</v>
      </c>
      <c r="C391" s="70" t="s">
        <v>126</v>
      </c>
      <c r="D391" s="71" t="s">
        <v>83</v>
      </c>
      <c r="E391" s="70"/>
      <c r="F391" s="72">
        <f aca="true" t="shared" si="244" ref="F391:AO391">F392</f>
        <v>15131</v>
      </c>
      <c r="G391" s="72">
        <f t="shared" si="244"/>
        <v>4562</v>
      </c>
      <c r="H391" s="72">
        <f t="shared" si="244"/>
        <v>19693</v>
      </c>
      <c r="I391" s="72">
        <f t="shared" si="244"/>
        <v>0</v>
      </c>
      <c r="J391" s="72">
        <f t="shared" si="244"/>
        <v>22702</v>
      </c>
      <c r="K391" s="72">
        <f t="shared" si="244"/>
        <v>0</v>
      </c>
      <c r="L391" s="72">
        <f t="shared" si="244"/>
        <v>0</v>
      </c>
      <c r="M391" s="72">
        <f t="shared" si="244"/>
        <v>22702</v>
      </c>
      <c r="N391" s="72">
        <f t="shared" si="244"/>
        <v>-15193</v>
      </c>
      <c r="O391" s="72">
        <f t="shared" si="244"/>
        <v>7509</v>
      </c>
      <c r="P391" s="72">
        <f t="shared" si="244"/>
        <v>0</v>
      </c>
      <c r="Q391" s="72">
        <f t="shared" si="244"/>
        <v>7509</v>
      </c>
      <c r="R391" s="72">
        <f t="shared" si="244"/>
        <v>0</v>
      </c>
      <c r="S391" s="72">
        <f t="shared" si="244"/>
        <v>0</v>
      </c>
      <c r="T391" s="72">
        <f t="shared" si="244"/>
        <v>7509</v>
      </c>
      <c r="U391" s="72">
        <f t="shared" si="244"/>
        <v>7509</v>
      </c>
      <c r="V391" s="72">
        <f t="shared" si="244"/>
        <v>0</v>
      </c>
      <c r="W391" s="72">
        <f t="shared" si="244"/>
        <v>0</v>
      </c>
      <c r="X391" s="72">
        <f t="shared" si="244"/>
        <v>7509</v>
      </c>
      <c r="Y391" s="72">
        <f t="shared" si="244"/>
        <v>7509</v>
      </c>
      <c r="Z391" s="72">
        <f t="shared" si="244"/>
        <v>0</v>
      </c>
      <c r="AA391" s="72">
        <f t="shared" si="244"/>
        <v>7509</v>
      </c>
      <c r="AB391" s="72">
        <f t="shared" si="244"/>
        <v>7509</v>
      </c>
      <c r="AC391" s="72">
        <f t="shared" si="244"/>
        <v>0</v>
      </c>
      <c r="AD391" s="72">
        <f t="shared" si="244"/>
        <v>0</v>
      </c>
      <c r="AE391" s="72"/>
      <c r="AF391" s="72">
        <f t="shared" si="244"/>
        <v>7509</v>
      </c>
      <c r="AG391" s="72">
        <f t="shared" si="244"/>
        <v>0</v>
      </c>
      <c r="AH391" s="72">
        <f t="shared" si="244"/>
        <v>7509</v>
      </c>
      <c r="AI391" s="72">
        <f t="shared" si="244"/>
        <v>0</v>
      </c>
      <c r="AJ391" s="72">
        <f t="shared" si="244"/>
        <v>0</v>
      </c>
      <c r="AK391" s="72">
        <f t="shared" si="244"/>
        <v>7509</v>
      </c>
      <c r="AL391" s="72">
        <f t="shared" si="244"/>
        <v>0</v>
      </c>
      <c r="AM391" s="72">
        <f t="shared" si="244"/>
        <v>1794</v>
      </c>
      <c r="AN391" s="72">
        <f t="shared" si="244"/>
        <v>9303</v>
      </c>
      <c r="AO391" s="72">
        <f t="shared" si="244"/>
        <v>0</v>
      </c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</row>
    <row r="392" spans="1:65" s="8" customFormat="1" ht="37.5" customHeight="1">
      <c r="A392" s="69" t="s">
        <v>128</v>
      </c>
      <c r="B392" s="70" t="s">
        <v>151</v>
      </c>
      <c r="C392" s="70" t="s">
        <v>126</v>
      </c>
      <c r="D392" s="71" t="s">
        <v>83</v>
      </c>
      <c r="E392" s="70" t="s">
        <v>129</v>
      </c>
      <c r="F392" s="62">
        <v>15131</v>
      </c>
      <c r="G392" s="62">
        <f>H392-F392</f>
        <v>4562</v>
      </c>
      <c r="H392" s="78">
        <v>19693</v>
      </c>
      <c r="I392" s="78"/>
      <c r="J392" s="78">
        <v>22702</v>
      </c>
      <c r="K392" s="134"/>
      <c r="L392" s="134"/>
      <c r="M392" s="62">
        <v>22702</v>
      </c>
      <c r="N392" s="62">
        <f>O392-M392</f>
        <v>-15193</v>
      </c>
      <c r="O392" s="62">
        <v>7509</v>
      </c>
      <c r="P392" s="62"/>
      <c r="Q392" s="62">
        <v>7509</v>
      </c>
      <c r="R392" s="124"/>
      <c r="S392" s="124"/>
      <c r="T392" s="62">
        <f>O392+R392</f>
        <v>7509</v>
      </c>
      <c r="U392" s="62">
        <f>Q392+S392</f>
        <v>7509</v>
      </c>
      <c r="V392" s="124"/>
      <c r="W392" s="124"/>
      <c r="X392" s="62">
        <f>T392+V392</f>
        <v>7509</v>
      </c>
      <c r="Y392" s="62">
        <f>U392+W392</f>
        <v>7509</v>
      </c>
      <c r="Z392" s="124"/>
      <c r="AA392" s="62">
        <f>X392+Z392</f>
        <v>7509</v>
      </c>
      <c r="AB392" s="62">
        <f>Y392</f>
        <v>7509</v>
      </c>
      <c r="AC392" s="124"/>
      <c r="AD392" s="124"/>
      <c r="AE392" s="124"/>
      <c r="AF392" s="62">
        <f>AA392+AC392</f>
        <v>7509</v>
      </c>
      <c r="AG392" s="124"/>
      <c r="AH392" s="62">
        <f>AB392</f>
        <v>7509</v>
      </c>
      <c r="AI392" s="124"/>
      <c r="AJ392" s="124"/>
      <c r="AK392" s="62">
        <f>AF392+AI392</f>
        <v>7509</v>
      </c>
      <c r="AL392" s="62">
        <f>AG392</f>
        <v>0</v>
      </c>
      <c r="AM392" s="62">
        <f>AN392-AK392</f>
        <v>1794</v>
      </c>
      <c r="AN392" s="62">
        <v>9303</v>
      </c>
      <c r="AO392" s="124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</row>
    <row r="393" spans="1:65" s="8" customFormat="1" ht="18.75" customHeight="1">
      <c r="A393" s="69" t="s">
        <v>84</v>
      </c>
      <c r="B393" s="70" t="s">
        <v>151</v>
      </c>
      <c r="C393" s="70" t="s">
        <v>126</v>
      </c>
      <c r="D393" s="71" t="s">
        <v>85</v>
      </c>
      <c r="E393" s="70"/>
      <c r="F393" s="72">
        <f aca="true" t="shared" si="245" ref="F393:AO393">F394</f>
        <v>16772</v>
      </c>
      <c r="G393" s="72">
        <f t="shared" si="245"/>
        <v>4187</v>
      </c>
      <c r="H393" s="72">
        <f t="shared" si="245"/>
        <v>20959</v>
      </c>
      <c r="I393" s="72">
        <f t="shared" si="245"/>
        <v>0</v>
      </c>
      <c r="J393" s="72">
        <f t="shared" si="245"/>
        <v>22756</v>
      </c>
      <c r="K393" s="72">
        <f t="shared" si="245"/>
        <v>0</v>
      </c>
      <c r="L393" s="72">
        <f t="shared" si="245"/>
        <v>0</v>
      </c>
      <c r="M393" s="72">
        <f t="shared" si="245"/>
        <v>22756</v>
      </c>
      <c r="N393" s="72">
        <f t="shared" si="245"/>
        <v>-7836</v>
      </c>
      <c r="O393" s="72">
        <f t="shared" si="245"/>
        <v>14920</v>
      </c>
      <c r="P393" s="72">
        <f t="shared" si="245"/>
        <v>0</v>
      </c>
      <c r="Q393" s="72">
        <f t="shared" si="245"/>
        <v>14920</v>
      </c>
      <c r="R393" s="72">
        <f t="shared" si="245"/>
        <v>0</v>
      </c>
      <c r="S393" s="72">
        <f t="shared" si="245"/>
        <v>0</v>
      </c>
      <c r="T393" s="72">
        <f t="shared" si="245"/>
        <v>14920</v>
      </c>
      <c r="U393" s="72">
        <f t="shared" si="245"/>
        <v>14920</v>
      </c>
      <c r="V393" s="72">
        <f t="shared" si="245"/>
        <v>0</v>
      </c>
      <c r="W393" s="72">
        <f t="shared" si="245"/>
        <v>0</v>
      </c>
      <c r="X393" s="72">
        <f t="shared" si="245"/>
        <v>14920</v>
      </c>
      <c r="Y393" s="72">
        <f t="shared" si="245"/>
        <v>14920</v>
      </c>
      <c r="Z393" s="72">
        <f t="shared" si="245"/>
        <v>0</v>
      </c>
      <c r="AA393" s="72">
        <f t="shared" si="245"/>
        <v>14920</v>
      </c>
      <c r="AB393" s="72">
        <f t="shared" si="245"/>
        <v>14920</v>
      </c>
      <c r="AC393" s="72">
        <f t="shared" si="245"/>
        <v>0</v>
      </c>
      <c r="AD393" s="72">
        <f t="shared" si="245"/>
        <v>0</v>
      </c>
      <c r="AE393" s="72"/>
      <c r="AF393" s="72">
        <f t="shared" si="245"/>
        <v>14920</v>
      </c>
      <c r="AG393" s="72">
        <f t="shared" si="245"/>
        <v>0</v>
      </c>
      <c r="AH393" s="72">
        <f t="shared" si="245"/>
        <v>14920</v>
      </c>
      <c r="AI393" s="72">
        <f t="shared" si="245"/>
        <v>0</v>
      </c>
      <c r="AJ393" s="72">
        <f t="shared" si="245"/>
        <v>0</v>
      </c>
      <c r="AK393" s="72">
        <f t="shared" si="245"/>
        <v>14920</v>
      </c>
      <c r="AL393" s="72">
        <f t="shared" si="245"/>
        <v>0</v>
      </c>
      <c r="AM393" s="72">
        <f t="shared" si="245"/>
        <v>7650</v>
      </c>
      <c r="AN393" s="72">
        <f t="shared" si="245"/>
        <v>22570</v>
      </c>
      <c r="AO393" s="72">
        <f t="shared" si="245"/>
        <v>0</v>
      </c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</row>
    <row r="394" spans="1:65" s="8" customFormat="1" ht="36" customHeight="1">
      <c r="A394" s="69" t="s">
        <v>128</v>
      </c>
      <c r="B394" s="70" t="s">
        <v>151</v>
      </c>
      <c r="C394" s="70" t="s">
        <v>126</v>
      </c>
      <c r="D394" s="71" t="s">
        <v>85</v>
      </c>
      <c r="E394" s="70" t="s">
        <v>129</v>
      </c>
      <c r="F394" s="62">
        <v>16772</v>
      </c>
      <c r="G394" s="62">
        <f>H394-F394</f>
        <v>4187</v>
      </c>
      <c r="H394" s="78">
        <v>20959</v>
      </c>
      <c r="I394" s="78"/>
      <c r="J394" s="78">
        <v>22756</v>
      </c>
      <c r="K394" s="134"/>
      <c r="L394" s="134"/>
      <c r="M394" s="62">
        <v>22756</v>
      </c>
      <c r="N394" s="62">
        <f>O394-M394</f>
        <v>-7836</v>
      </c>
      <c r="O394" s="62">
        <v>14920</v>
      </c>
      <c r="P394" s="62"/>
      <c r="Q394" s="62">
        <v>14920</v>
      </c>
      <c r="R394" s="124"/>
      <c r="S394" s="124"/>
      <c r="T394" s="62">
        <f>O394+R394</f>
        <v>14920</v>
      </c>
      <c r="U394" s="62">
        <f>Q394+S394</f>
        <v>14920</v>
      </c>
      <c r="V394" s="124"/>
      <c r="W394" s="124"/>
      <c r="X394" s="62">
        <f>T394+V394</f>
        <v>14920</v>
      </c>
      <c r="Y394" s="62">
        <f>U394+W394</f>
        <v>14920</v>
      </c>
      <c r="Z394" s="124"/>
      <c r="AA394" s="62">
        <f>X394+Z394</f>
        <v>14920</v>
      </c>
      <c r="AB394" s="62">
        <f>Y394</f>
        <v>14920</v>
      </c>
      <c r="AC394" s="124"/>
      <c r="AD394" s="124"/>
      <c r="AE394" s="124"/>
      <c r="AF394" s="62">
        <f>AA394+AC394</f>
        <v>14920</v>
      </c>
      <c r="AG394" s="124"/>
      <c r="AH394" s="62">
        <f>AB394</f>
        <v>14920</v>
      </c>
      <c r="AI394" s="124"/>
      <c r="AJ394" s="124"/>
      <c r="AK394" s="62">
        <f>AF394+AI394</f>
        <v>14920</v>
      </c>
      <c r="AL394" s="62">
        <f>AG394</f>
        <v>0</v>
      </c>
      <c r="AM394" s="62">
        <f>AN394-AK394</f>
        <v>7650</v>
      </c>
      <c r="AN394" s="62">
        <v>22570</v>
      </c>
      <c r="AO394" s="124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</row>
    <row r="395" spans="1:65" s="8" customFormat="1" ht="20.25" customHeight="1">
      <c r="A395" s="69" t="s">
        <v>86</v>
      </c>
      <c r="B395" s="70" t="s">
        <v>151</v>
      </c>
      <c r="C395" s="70" t="s">
        <v>126</v>
      </c>
      <c r="D395" s="71" t="s">
        <v>87</v>
      </c>
      <c r="E395" s="70"/>
      <c r="F395" s="72">
        <f aca="true" t="shared" si="246" ref="F395:AO395">F396</f>
        <v>69934</v>
      </c>
      <c r="G395" s="72">
        <f t="shared" si="246"/>
        <v>3968</v>
      </c>
      <c r="H395" s="72">
        <f t="shared" si="246"/>
        <v>73902</v>
      </c>
      <c r="I395" s="72">
        <f t="shared" si="246"/>
        <v>0</v>
      </c>
      <c r="J395" s="72">
        <f t="shared" si="246"/>
        <v>80038</v>
      </c>
      <c r="K395" s="72">
        <f t="shared" si="246"/>
        <v>0</v>
      </c>
      <c r="L395" s="72">
        <f t="shared" si="246"/>
        <v>0</v>
      </c>
      <c r="M395" s="72">
        <f t="shared" si="246"/>
        <v>80038</v>
      </c>
      <c r="N395" s="72">
        <f t="shared" si="246"/>
        <v>-23596</v>
      </c>
      <c r="O395" s="72">
        <f t="shared" si="246"/>
        <v>56442</v>
      </c>
      <c r="P395" s="72">
        <f t="shared" si="246"/>
        <v>0</v>
      </c>
      <c r="Q395" s="72">
        <f t="shared" si="246"/>
        <v>56442</v>
      </c>
      <c r="R395" s="72">
        <f t="shared" si="246"/>
        <v>0</v>
      </c>
      <c r="S395" s="72">
        <f t="shared" si="246"/>
        <v>0</v>
      </c>
      <c r="T395" s="72">
        <f t="shared" si="246"/>
        <v>56442</v>
      </c>
      <c r="U395" s="72">
        <f t="shared" si="246"/>
        <v>56442</v>
      </c>
      <c r="V395" s="72">
        <f t="shared" si="246"/>
        <v>0</v>
      </c>
      <c r="W395" s="72">
        <f t="shared" si="246"/>
        <v>0</v>
      </c>
      <c r="X395" s="72">
        <f t="shared" si="246"/>
        <v>56442</v>
      </c>
      <c r="Y395" s="72">
        <f t="shared" si="246"/>
        <v>56442</v>
      </c>
      <c r="Z395" s="72">
        <f t="shared" si="246"/>
        <v>0</v>
      </c>
      <c r="AA395" s="72">
        <f t="shared" si="246"/>
        <v>56442</v>
      </c>
      <c r="AB395" s="72">
        <f t="shared" si="246"/>
        <v>56442</v>
      </c>
      <c r="AC395" s="72">
        <f t="shared" si="246"/>
        <v>0</v>
      </c>
      <c r="AD395" s="72">
        <f t="shared" si="246"/>
        <v>0</v>
      </c>
      <c r="AE395" s="72"/>
      <c r="AF395" s="72">
        <f t="shared" si="246"/>
        <v>56442</v>
      </c>
      <c r="AG395" s="72">
        <f t="shared" si="246"/>
        <v>0</v>
      </c>
      <c r="AH395" s="72">
        <f t="shared" si="246"/>
        <v>56442</v>
      </c>
      <c r="AI395" s="72">
        <f t="shared" si="246"/>
        <v>0</v>
      </c>
      <c r="AJ395" s="72">
        <f t="shared" si="246"/>
        <v>0</v>
      </c>
      <c r="AK395" s="72">
        <f t="shared" si="246"/>
        <v>56442</v>
      </c>
      <c r="AL395" s="72">
        <f t="shared" si="246"/>
        <v>0</v>
      </c>
      <c r="AM395" s="72">
        <f t="shared" si="246"/>
        <v>12589</v>
      </c>
      <c r="AN395" s="72">
        <f t="shared" si="246"/>
        <v>69031</v>
      </c>
      <c r="AO395" s="72">
        <f t="shared" si="246"/>
        <v>0</v>
      </c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</row>
    <row r="396" spans="1:65" s="8" customFormat="1" ht="39.75" customHeight="1">
      <c r="A396" s="69" t="s">
        <v>128</v>
      </c>
      <c r="B396" s="70" t="s">
        <v>151</v>
      </c>
      <c r="C396" s="70" t="s">
        <v>126</v>
      </c>
      <c r="D396" s="71" t="s">
        <v>87</v>
      </c>
      <c r="E396" s="70" t="s">
        <v>129</v>
      </c>
      <c r="F396" s="62">
        <v>69934</v>
      </c>
      <c r="G396" s="62">
        <f>H396-F396</f>
        <v>3968</v>
      </c>
      <c r="H396" s="78">
        <v>73902</v>
      </c>
      <c r="I396" s="78"/>
      <c r="J396" s="78">
        <v>80038</v>
      </c>
      <c r="K396" s="134"/>
      <c r="L396" s="134"/>
      <c r="M396" s="62">
        <v>80038</v>
      </c>
      <c r="N396" s="62">
        <f>O396-M396</f>
        <v>-23596</v>
      </c>
      <c r="O396" s="62">
        <v>56442</v>
      </c>
      <c r="P396" s="62"/>
      <c r="Q396" s="62">
        <v>56442</v>
      </c>
      <c r="R396" s="124"/>
      <c r="S396" s="124"/>
      <c r="T396" s="62">
        <f>O396+R396</f>
        <v>56442</v>
      </c>
      <c r="U396" s="62">
        <f>Q396+S396</f>
        <v>56442</v>
      </c>
      <c r="V396" s="124"/>
      <c r="W396" s="124"/>
      <c r="X396" s="62">
        <f>T396+V396</f>
        <v>56442</v>
      </c>
      <c r="Y396" s="62">
        <f>U396+W396</f>
        <v>56442</v>
      </c>
      <c r="Z396" s="124"/>
      <c r="AA396" s="62">
        <f>X396+Z396</f>
        <v>56442</v>
      </c>
      <c r="AB396" s="62">
        <f>Y396</f>
        <v>56442</v>
      </c>
      <c r="AC396" s="124"/>
      <c r="AD396" s="124"/>
      <c r="AE396" s="124"/>
      <c r="AF396" s="62">
        <f>AA396+AC396</f>
        <v>56442</v>
      </c>
      <c r="AG396" s="124"/>
      <c r="AH396" s="62">
        <f>AB396</f>
        <v>56442</v>
      </c>
      <c r="AI396" s="124"/>
      <c r="AJ396" s="124"/>
      <c r="AK396" s="62">
        <f>AF396+AI396</f>
        <v>56442</v>
      </c>
      <c r="AL396" s="62">
        <f>AG396</f>
        <v>0</v>
      </c>
      <c r="AM396" s="62">
        <f>AN396-AK396</f>
        <v>12589</v>
      </c>
      <c r="AN396" s="62">
        <v>69031</v>
      </c>
      <c r="AO396" s="124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</row>
    <row r="397" spans="1:65" s="8" customFormat="1" ht="39.75" customHeight="1">
      <c r="A397" s="69" t="s">
        <v>88</v>
      </c>
      <c r="B397" s="70" t="s">
        <v>151</v>
      </c>
      <c r="C397" s="70" t="s">
        <v>126</v>
      </c>
      <c r="D397" s="71" t="s">
        <v>89</v>
      </c>
      <c r="E397" s="70"/>
      <c r="F397" s="72">
        <f aca="true" t="shared" si="247" ref="F397:AO397">F398</f>
        <v>75174</v>
      </c>
      <c r="G397" s="72">
        <f t="shared" si="247"/>
        <v>16533</v>
      </c>
      <c r="H397" s="72">
        <f t="shared" si="247"/>
        <v>91707</v>
      </c>
      <c r="I397" s="72">
        <f t="shared" si="247"/>
        <v>0</v>
      </c>
      <c r="J397" s="72">
        <f t="shared" si="247"/>
        <v>97311</v>
      </c>
      <c r="K397" s="72">
        <f t="shared" si="247"/>
        <v>0</v>
      </c>
      <c r="L397" s="72">
        <f t="shared" si="247"/>
        <v>0</v>
      </c>
      <c r="M397" s="72">
        <f t="shared" si="247"/>
        <v>97311</v>
      </c>
      <c r="N397" s="72">
        <f t="shared" si="247"/>
        <v>-33046</v>
      </c>
      <c r="O397" s="72">
        <f t="shared" si="247"/>
        <v>64265</v>
      </c>
      <c r="P397" s="72">
        <f t="shared" si="247"/>
        <v>0</v>
      </c>
      <c r="Q397" s="72">
        <f t="shared" si="247"/>
        <v>64265</v>
      </c>
      <c r="R397" s="72">
        <f t="shared" si="247"/>
        <v>0</v>
      </c>
      <c r="S397" s="72">
        <f t="shared" si="247"/>
        <v>0</v>
      </c>
      <c r="T397" s="72">
        <f t="shared" si="247"/>
        <v>64265</v>
      </c>
      <c r="U397" s="72">
        <f t="shared" si="247"/>
        <v>64265</v>
      </c>
      <c r="V397" s="72">
        <f t="shared" si="247"/>
        <v>0</v>
      </c>
      <c r="W397" s="72">
        <f t="shared" si="247"/>
        <v>0</v>
      </c>
      <c r="X397" s="72">
        <f t="shared" si="247"/>
        <v>64265</v>
      </c>
      <c r="Y397" s="72">
        <f t="shared" si="247"/>
        <v>64265</v>
      </c>
      <c r="Z397" s="72">
        <f t="shared" si="247"/>
        <v>0</v>
      </c>
      <c r="AA397" s="72">
        <f t="shared" si="247"/>
        <v>64265</v>
      </c>
      <c r="AB397" s="72">
        <f t="shared" si="247"/>
        <v>64265</v>
      </c>
      <c r="AC397" s="72">
        <f t="shared" si="247"/>
        <v>0</v>
      </c>
      <c r="AD397" s="72">
        <f t="shared" si="247"/>
        <v>0</v>
      </c>
      <c r="AE397" s="72"/>
      <c r="AF397" s="72">
        <f t="shared" si="247"/>
        <v>64265</v>
      </c>
      <c r="AG397" s="72">
        <f t="shared" si="247"/>
        <v>0</v>
      </c>
      <c r="AH397" s="72">
        <f t="shared" si="247"/>
        <v>64265</v>
      </c>
      <c r="AI397" s="72">
        <f t="shared" si="247"/>
        <v>0</v>
      </c>
      <c r="AJ397" s="72">
        <f t="shared" si="247"/>
        <v>0</v>
      </c>
      <c r="AK397" s="72">
        <f t="shared" si="247"/>
        <v>64265</v>
      </c>
      <c r="AL397" s="72">
        <f t="shared" si="247"/>
        <v>0</v>
      </c>
      <c r="AM397" s="72">
        <f t="shared" si="247"/>
        <v>22272</v>
      </c>
      <c r="AN397" s="72">
        <f t="shared" si="247"/>
        <v>86537</v>
      </c>
      <c r="AO397" s="72">
        <f t="shared" si="247"/>
        <v>0</v>
      </c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</row>
    <row r="398" spans="1:65" s="8" customFormat="1" ht="35.25" customHeight="1">
      <c r="A398" s="69" t="s">
        <v>128</v>
      </c>
      <c r="B398" s="70" t="s">
        <v>151</v>
      </c>
      <c r="C398" s="70" t="s">
        <v>126</v>
      </c>
      <c r="D398" s="71" t="s">
        <v>89</v>
      </c>
      <c r="E398" s="70" t="s">
        <v>129</v>
      </c>
      <c r="F398" s="62">
        <v>75174</v>
      </c>
      <c r="G398" s="62">
        <f>H398-F398</f>
        <v>16533</v>
      </c>
      <c r="H398" s="78">
        <v>91707</v>
      </c>
      <c r="I398" s="78"/>
      <c r="J398" s="78">
        <v>97311</v>
      </c>
      <c r="K398" s="134"/>
      <c r="L398" s="134"/>
      <c r="M398" s="62">
        <v>97311</v>
      </c>
      <c r="N398" s="62">
        <f>O398-M398</f>
        <v>-33046</v>
      </c>
      <c r="O398" s="62">
        <v>64265</v>
      </c>
      <c r="P398" s="62"/>
      <c r="Q398" s="62">
        <v>64265</v>
      </c>
      <c r="R398" s="124"/>
      <c r="S398" s="124"/>
      <c r="T398" s="62">
        <f>O398+R398</f>
        <v>64265</v>
      </c>
      <c r="U398" s="62">
        <f>Q398+S398</f>
        <v>64265</v>
      </c>
      <c r="V398" s="124"/>
      <c r="W398" s="124"/>
      <c r="X398" s="62">
        <f>T398+V398</f>
        <v>64265</v>
      </c>
      <c r="Y398" s="62">
        <f>U398+W398</f>
        <v>64265</v>
      </c>
      <c r="Z398" s="124"/>
      <c r="AA398" s="62">
        <f>X398+Z398</f>
        <v>64265</v>
      </c>
      <c r="AB398" s="62">
        <f>Y398</f>
        <v>64265</v>
      </c>
      <c r="AC398" s="124"/>
      <c r="AD398" s="124"/>
      <c r="AE398" s="124"/>
      <c r="AF398" s="62">
        <f>AA398+AC398</f>
        <v>64265</v>
      </c>
      <c r="AG398" s="124"/>
      <c r="AH398" s="62">
        <f>AB398</f>
        <v>64265</v>
      </c>
      <c r="AI398" s="124"/>
      <c r="AJ398" s="124"/>
      <c r="AK398" s="62">
        <f>AF398+AI398</f>
        <v>64265</v>
      </c>
      <c r="AL398" s="62">
        <f>AG398</f>
        <v>0</v>
      </c>
      <c r="AM398" s="62">
        <f>AN398-AK398</f>
        <v>22272</v>
      </c>
      <c r="AN398" s="62">
        <v>86537</v>
      </c>
      <c r="AO398" s="124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</row>
    <row r="399" spans="1:65" s="8" customFormat="1" ht="35.25" customHeight="1">
      <c r="A399" s="69" t="s">
        <v>90</v>
      </c>
      <c r="B399" s="70" t="s">
        <v>151</v>
      </c>
      <c r="C399" s="70" t="s">
        <v>126</v>
      </c>
      <c r="D399" s="71" t="s">
        <v>91</v>
      </c>
      <c r="E399" s="70"/>
      <c r="F399" s="72">
        <f aca="true" t="shared" si="248" ref="F399:O399">F400+F401+F403+F405</f>
        <v>22500</v>
      </c>
      <c r="G399" s="72">
        <f t="shared" si="248"/>
        <v>-5735</v>
      </c>
      <c r="H399" s="72">
        <f t="shared" si="248"/>
        <v>16765</v>
      </c>
      <c r="I399" s="72">
        <f t="shared" si="248"/>
        <v>0</v>
      </c>
      <c r="J399" s="72">
        <f t="shared" si="248"/>
        <v>17951</v>
      </c>
      <c r="K399" s="72">
        <f t="shared" si="248"/>
        <v>0</v>
      </c>
      <c r="L399" s="72">
        <f t="shared" si="248"/>
        <v>0</v>
      </c>
      <c r="M399" s="72">
        <f t="shared" si="248"/>
        <v>17951</v>
      </c>
      <c r="N399" s="72">
        <f t="shared" si="248"/>
        <v>-14875</v>
      </c>
      <c r="O399" s="72">
        <f t="shared" si="248"/>
        <v>3076</v>
      </c>
      <c r="P399" s="72">
        <f aca="true" t="shared" si="249" ref="P399:Z399">P400+P401+P403+P405</f>
        <v>0</v>
      </c>
      <c r="Q399" s="72">
        <f t="shared" si="249"/>
        <v>3076</v>
      </c>
      <c r="R399" s="72">
        <f t="shared" si="249"/>
        <v>0</v>
      </c>
      <c r="S399" s="72">
        <f t="shared" si="249"/>
        <v>0</v>
      </c>
      <c r="T399" s="72">
        <f t="shared" si="249"/>
        <v>3076</v>
      </c>
      <c r="U399" s="72">
        <f t="shared" si="249"/>
        <v>3076</v>
      </c>
      <c r="V399" s="72">
        <f t="shared" si="249"/>
        <v>0</v>
      </c>
      <c r="W399" s="72">
        <f t="shared" si="249"/>
        <v>0</v>
      </c>
      <c r="X399" s="72">
        <f t="shared" si="249"/>
        <v>3076</v>
      </c>
      <c r="Y399" s="72">
        <f t="shared" si="249"/>
        <v>3076</v>
      </c>
      <c r="Z399" s="72">
        <f t="shared" si="249"/>
        <v>0</v>
      </c>
      <c r="AA399" s="72">
        <f>AA400+AA401+AA403+AA405</f>
        <v>3076</v>
      </c>
      <c r="AB399" s="72">
        <f>AB400+AB401+AB403+AB405</f>
        <v>3076</v>
      </c>
      <c r="AC399" s="72">
        <f aca="true" t="shared" si="250" ref="AC399:AO399">AC400+AC401+AC403+AC405+AC409</f>
        <v>830</v>
      </c>
      <c r="AD399" s="72">
        <f t="shared" si="250"/>
        <v>0</v>
      </c>
      <c r="AE399" s="72">
        <f t="shared" si="250"/>
        <v>830</v>
      </c>
      <c r="AF399" s="72">
        <f t="shared" si="250"/>
        <v>3906</v>
      </c>
      <c r="AG399" s="72">
        <f t="shared" si="250"/>
        <v>0</v>
      </c>
      <c r="AH399" s="72">
        <f t="shared" si="250"/>
        <v>3906</v>
      </c>
      <c r="AI399" s="72">
        <f t="shared" si="250"/>
        <v>0</v>
      </c>
      <c r="AJ399" s="72">
        <f t="shared" si="250"/>
        <v>0</v>
      </c>
      <c r="AK399" s="72">
        <f t="shared" si="250"/>
        <v>3906</v>
      </c>
      <c r="AL399" s="72">
        <f t="shared" si="250"/>
        <v>0</v>
      </c>
      <c r="AM399" s="72">
        <f t="shared" si="250"/>
        <v>55888</v>
      </c>
      <c r="AN399" s="72">
        <f t="shared" si="250"/>
        <v>59794</v>
      </c>
      <c r="AO399" s="72">
        <f t="shared" si="250"/>
        <v>39540</v>
      </c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</row>
    <row r="400" spans="1:65" s="8" customFormat="1" ht="59.25" customHeight="1">
      <c r="A400" s="69" t="s">
        <v>136</v>
      </c>
      <c r="B400" s="70" t="s">
        <v>151</v>
      </c>
      <c r="C400" s="70" t="s">
        <v>126</v>
      </c>
      <c r="D400" s="71" t="s">
        <v>91</v>
      </c>
      <c r="E400" s="70" t="s">
        <v>137</v>
      </c>
      <c r="F400" s="62">
        <v>20205</v>
      </c>
      <c r="G400" s="62">
        <f>H400-F400</f>
        <v>-3774</v>
      </c>
      <c r="H400" s="78">
        <v>16431</v>
      </c>
      <c r="I400" s="78"/>
      <c r="J400" s="78">
        <v>17593</v>
      </c>
      <c r="K400" s="134"/>
      <c r="L400" s="134"/>
      <c r="M400" s="62">
        <v>17593</v>
      </c>
      <c r="N400" s="62">
        <f>O400-M400</f>
        <v>-14517</v>
      </c>
      <c r="O400" s="62">
        <v>3076</v>
      </c>
      <c r="P400" s="62"/>
      <c r="Q400" s="62">
        <v>3076</v>
      </c>
      <c r="R400" s="124"/>
      <c r="S400" s="124"/>
      <c r="T400" s="62">
        <f>O400+R400</f>
        <v>3076</v>
      </c>
      <c r="U400" s="62">
        <f>Q400+S400</f>
        <v>3076</v>
      </c>
      <c r="V400" s="124"/>
      <c r="W400" s="124"/>
      <c r="X400" s="62">
        <f>T400+V400</f>
        <v>3076</v>
      </c>
      <c r="Y400" s="62">
        <f>U400+W400</f>
        <v>3076</v>
      </c>
      <c r="Z400" s="124"/>
      <c r="AA400" s="62">
        <f>X400+Z400</f>
        <v>3076</v>
      </c>
      <c r="AB400" s="62">
        <f>Y400</f>
        <v>3076</v>
      </c>
      <c r="AC400" s="124"/>
      <c r="AD400" s="124"/>
      <c r="AE400" s="124"/>
      <c r="AF400" s="62">
        <f>AA400+AC400</f>
        <v>3076</v>
      </c>
      <c r="AG400" s="124"/>
      <c r="AH400" s="62">
        <f>AB400</f>
        <v>3076</v>
      </c>
      <c r="AI400" s="124"/>
      <c r="AJ400" s="124"/>
      <c r="AK400" s="62">
        <f>AF400+AI400</f>
        <v>3076</v>
      </c>
      <c r="AL400" s="62">
        <f>AG400</f>
        <v>0</v>
      </c>
      <c r="AM400" s="62">
        <f>AN400-AK400</f>
        <v>3934</v>
      </c>
      <c r="AN400" s="62">
        <v>7010</v>
      </c>
      <c r="AO400" s="124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</row>
    <row r="401" spans="1:65" s="8" customFormat="1" ht="107.25" customHeight="1" hidden="1">
      <c r="A401" s="69" t="s">
        <v>216</v>
      </c>
      <c r="B401" s="70" t="s">
        <v>151</v>
      </c>
      <c r="C401" s="70" t="s">
        <v>126</v>
      </c>
      <c r="D401" s="71" t="s">
        <v>177</v>
      </c>
      <c r="E401" s="70"/>
      <c r="F401" s="72">
        <f aca="true" t="shared" si="251" ref="F401:Q401">F402</f>
        <v>390</v>
      </c>
      <c r="G401" s="72">
        <f t="shared" si="251"/>
        <v>-390</v>
      </c>
      <c r="H401" s="72">
        <f t="shared" si="251"/>
        <v>0</v>
      </c>
      <c r="I401" s="72">
        <f t="shared" si="251"/>
        <v>0</v>
      </c>
      <c r="J401" s="72">
        <f t="shared" si="251"/>
        <v>0</v>
      </c>
      <c r="K401" s="72">
        <f t="shared" si="251"/>
        <v>0</v>
      </c>
      <c r="L401" s="72">
        <f t="shared" si="251"/>
        <v>0</v>
      </c>
      <c r="M401" s="72">
        <f t="shared" si="251"/>
        <v>0</v>
      </c>
      <c r="N401" s="72">
        <f t="shared" si="251"/>
        <v>0</v>
      </c>
      <c r="O401" s="72">
        <f t="shared" si="251"/>
        <v>0</v>
      </c>
      <c r="P401" s="72">
        <f t="shared" si="251"/>
        <v>0</v>
      </c>
      <c r="Q401" s="72">
        <f t="shared" si="251"/>
        <v>0</v>
      </c>
      <c r="R401" s="124"/>
      <c r="S401" s="124"/>
      <c r="T401" s="124"/>
      <c r="U401" s="124"/>
      <c r="V401" s="124"/>
      <c r="W401" s="124"/>
      <c r="X401" s="124"/>
      <c r="Y401" s="124"/>
      <c r="Z401" s="124"/>
      <c r="AA401" s="124"/>
      <c r="AB401" s="124"/>
      <c r="AC401" s="124"/>
      <c r="AD401" s="124"/>
      <c r="AE401" s="124"/>
      <c r="AF401" s="124"/>
      <c r="AG401" s="124"/>
      <c r="AH401" s="124"/>
      <c r="AI401" s="124"/>
      <c r="AJ401" s="124"/>
      <c r="AK401" s="125"/>
      <c r="AL401" s="125"/>
      <c r="AM401" s="124"/>
      <c r="AN401" s="124"/>
      <c r="AO401" s="124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</row>
    <row r="402" spans="1:65" s="8" customFormat="1" ht="105" customHeight="1" hidden="1">
      <c r="A402" s="69" t="s">
        <v>432</v>
      </c>
      <c r="B402" s="70" t="s">
        <v>151</v>
      </c>
      <c r="C402" s="70" t="s">
        <v>126</v>
      </c>
      <c r="D402" s="71" t="s">
        <v>177</v>
      </c>
      <c r="E402" s="70" t="s">
        <v>142</v>
      </c>
      <c r="F402" s="62">
        <v>390</v>
      </c>
      <c r="G402" s="62">
        <f>H402-F402</f>
        <v>-390</v>
      </c>
      <c r="H402" s="134"/>
      <c r="I402" s="134"/>
      <c r="J402" s="134"/>
      <c r="K402" s="134"/>
      <c r="L402" s="134"/>
      <c r="M402" s="62"/>
      <c r="N402" s="63"/>
      <c r="O402" s="62"/>
      <c r="P402" s="62"/>
      <c r="Q402" s="62"/>
      <c r="R402" s="124"/>
      <c r="S402" s="124"/>
      <c r="T402" s="124"/>
      <c r="U402" s="124"/>
      <c r="V402" s="124"/>
      <c r="W402" s="124"/>
      <c r="X402" s="124"/>
      <c r="Y402" s="124"/>
      <c r="Z402" s="124"/>
      <c r="AA402" s="124"/>
      <c r="AB402" s="124"/>
      <c r="AC402" s="124"/>
      <c r="AD402" s="124"/>
      <c r="AE402" s="124"/>
      <c r="AF402" s="124"/>
      <c r="AG402" s="124"/>
      <c r="AH402" s="124"/>
      <c r="AI402" s="124"/>
      <c r="AJ402" s="124"/>
      <c r="AK402" s="125"/>
      <c r="AL402" s="125"/>
      <c r="AM402" s="124"/>
      <c r="AN402" s="124"/>
      <c r="AO402" s="124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</row>
    <row r="403" spans="1:65" s="8" customFormat="1" ht="54" customHeight="1" hidden="1">
      <c r="A403" s="69" t="s">
        <v>174</v>
      </c>
      <c r="B403" s="70" t="s">
        <v>151</v>
      </c>
      <c r="C403" s="70" t="s">
        <v>126</v>
      </c>
      <c r="D403" s="71" t="s">
        <v>178</v>
      </c>
      <c r="E403" s="70"/>
      <c r="F403" s="72">
        <f aca="true" t="shared" si="252" ref="F403:Q403">F404</f>
        <v>1580</v>
      </c>
      <c r="G403" s="72">
        <f t="shared" si="252"/>
        <v>-1580</v>
      </c>
      <c r="H403" s="72">
        <f t="shared" si="252"/>
        <v>0</v>
      </c>
      <c r="I403" s="72">
        <f t="shared" si="252"/>
        <v>0</v>
      </c>
      <c r="J403" s="72">
        <f t="shared" si="252"/>
        <v>0</v>
      </c>
      <c r="K403" s="72">
        <f t="shared" si="252"/>
        <v>0</v>
      </c>
      <c r="L403" s="72">
        <f t="shared" si="252"/>
        <v>0</v>
      </c>
      <c r="M403" s="72">
        <f t="shared" si="252"/>
        <v>0</v>
      </c>
      <c r="N403" s="72">
        <f t="shared" si="252"/>
        <v>0</v>
      </c>
      <c r="O403" s="72">
        <f t="shared" si="252"/>
        <v>0</v>
      </c>
      <c r="P403" s="72">
        <f t="shared" si="252"/>
        <v>0</v>
      </c>
      <c r="Q403" s="72">
        <f t="shared" si="252"/>
        <v>0</v>
      </c>
      <c r="R403" s="124"/>
      <c r="S403" s="124"/>
      <c r="T403" s="124"/>
      <c r="U403" s="124"/>
      <c r="V403" s="124"/>
      <c r="W403" s="124"/>
      <c r="X403" s="124"/>
      <c r="Y403" s="124"/>
      <c r="Z403" s="124"/>
      <c r="AA403" s="124"/>
      <c r="AB403" s="124"/>
      <c r="AC403" s="124"/>
      <c r="AD403" s="124"/>
      <c r="AE403" s="124"/>
      <c r="AF403" s="124"/>
      <c r="AG403" s="124"/>
      <c r="AH403" s="124"/>
      <c r="AI403" s="124"/>
      <c r="AJ403" s="124"/>
      <c r="AK403" s="125"/>
      <c r="AL403" s="125"/>
      <c r="AM403" s="124"/>
      <c r="AN403" s="124"/>
      <c r="AO403" s="124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</row>
    <row r="404" spans="1:65" s="8" customFormat="1" ht="107.25" customHeight="1" hidden="1">
      <c r="A404" s="69" t="s">
        <v>432</v>
      </c>
      <c r="B404" s="70" t="s">
        <v>151</v>
      </c>
      <c r="C404" s="70" t="s">
        <v>126</v>
      </c>
      <c r="D404" s="71" t="s">
        <v>178</v>
      </c>
      <c r="E404" s="70" t="s">
        <v>142</v>
      </c>
      <c r="F404" s="62">
        <v>1580</v>
      </c>
      <c r="G404" s="62">
        <f>H404-F404</f>
        <v>-1580</v>
      </c>
      <c r="H404" s="134"/>
      <c r="I404" s="134"/>
      <c r="J404" s="134"/>
      <c r="K404" s="134"/>
      <c r="L404" s="134"/>
      <c r="M404" s="62"/>
      <c r="N404" s="63"/>
      <c r="O404" s="62"/>
      <c r="P404" s="62"/>
      <c r="Q404" s="62"/>
      <c r="R404" s="124"/>
      <c r="S404" s="124"/>
      <c r="T404" s="124"/>
      <c r="U404" s="124"/>
      <c r="V404" s="124"/>
      <c r="W404" s="124"/>
      <c r="X404" s="124"/>
      <c r="Y404" s="124"/>
      <c r="Z404" s="124"/>
      <c r="AA404" s="124"/>
      <c r="AB404" s="124"/>
      <c r="AC404" s="124"/>
      <c r="AD404" s="124"/>
      <c r="AE404" s="124"/>
      <c r="AF404" s="124"/>
      <c r="AG404" s="124"/>
      <c r="AH404" s="124"/>
      <c r="AI404" s="124"/>
      <c r="AJ404" s="124"/>
      <c r="AK404" s="125"/>
      <c r="AL404" s="125"/>
      <c r="AM404" s="124"/>
      <c r="AN404" s="124"/>
      <c r="AO404" s="124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</row>
    <row r="405" spans="1:65" s="8" customFormat="1" ht="54.75" customHeight="1" hidden="1">
      <c r="A405" s="69" t="s">
        <v>217</v>
      </c>
      <c r="B405" s="70" t="s">
        <v>151</v>
      </c>
      <c r="C405" s="70" t="s">
        <v>126</v>
      </c>
      <c r="D405" s="71" t="s">
        <v>179</v>
      </c>
      <c r="E405" s="70"/>
      <c r="F405" s="72">
        <f aca="true" t="shared" si="253" ref="F405:Q405">F406</f>
        <v>325</v>
      </c>
      <c r="G405" s="72">
        <f t="shared" si="253"/>
        <v>9</v>
      </c>
      <c r="H405" s="72">
        <f t="shared" si="253"/>
        <v>334</v>
      </c>
      <c r="I405" s="72">
        <f t="shared" si="253"/>
        <v>0</v>
      </c>
      <c r="J405" s="72">
        <f t="shared" si="253"/>
        <v>358</v>
      </c>
      <c r="K405" s="72">
        <f t="shared" si="253"/>
        <v>0</v>
      </c>
      <c r="L405" s="72">
        <f t="shared" si="253"/>
        <v>0</v>
      </c>
      <c r="M405" s="72">
        <f t="shared" si="253"/>
        <v>358</v>
      </c>
      <c r="N405" s="72">
        <f t="shared" si="253"/>
        <v>-358</v>
      </c>
      <c r="O405" s="72">
        <f t="shared" si="253"/>
        <v>0</v>
      </c>
      <c r="P405" s="72">
        <f t="shared" si="253"/>
        <v>0</v>
      </c>
      <c r="Q405" s="72">
        <f t="shared" si="253"/>
        <v>0</v>
      </c>
      <c r="R405" s="124"/>
      <c r="S405" s="124"/>
      <c r="T405" s="124"/>
      <c r="U405" s="124"/>
      <c r="V405" s="124"/>
      <c r="W405" s="124"/>
      <c r="X405" s="124"/>
      <c r="Y405" s="124"/>
      <c r="Z405" s="124"/>
      <c r="AA405" s="124"/>
      <c r="AB405" s="124"/>
      <c r="AC405" s="124"/>
      <c r="AD405" s="124"/>
      <c r="AE405" s="124"/>
      <c r="AF405" s="124"/>
      <c r="AG405" s="124"/>
      <c r="AH405" s="124"/>
      <c r="AI405" s="124"/>
      <c r="AJ405" s="124"/>
      <c r="AK405" s="125"/>
      <c r="AL405" s="125"/>
      <c r="AM405" s="124"/>
      <c r="AN405" s="124"/>
      <c r="AO405" s="124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</row>
    <row r="406" spans="1:65" s="8" customFormat="1" ht="86.25" customHeight="1" hidden="1">
      <c r="A406" s="69" t="s">
        <v>249</v>
      </c>
      <c r="B406" s="70" t="s">
        <v>151</v>
      </c>
      <c r="C406" s="70" t="s">
        <v>126</v>
      </c>
      <c r="D406" s="71" t="s">
        <v>179</v>
      </c>
      <c r="E406" s="70" t="s">
        <v>142</v>
      </c>
      <c r="F406" s="62">
        <v>325</v>
      </c>
      <c r="G406" s="62">
        <f>H406-F406</f>
        <v>9</v>
      </c>
      <c r="H406" s="78">
        <v>334</v>
      </c>
      <c r="I406" s="78"/>
      <c r="J406" s="78">
        <v>358</v>
      </c>
      <c r="K406" s="134"/>
      <c r="L406" s="134"/>
      <c r="M406" s="62">
        <v>358</v>
      </c>
      <c r="N406" s="62">
        <f>O406-M406</f>
        <v>-358</v>
      </c>
      <c r="O406" s="62"/>
      <c r="P406" s="62"/>
      <c r="Q406" s="62"/>
      <c r="R406" s="124"/>
      <c r="S406" s="124"/>
      <c r="T406" s="124"/>
      <c r="U406" s="124"/>
      <c r="V406" s="124"/>
      <c r="W406" s="124"/>
      <c r="X406" s="124"/>
      <c r="Y406" s="124"/>
      <c r="Z406" s="124"/>
      <c r="AA406" s="124"/>
      <c r="AB406" s="124"/>
      <c r="AC406" s="124"/>
      <c r="AD406" s="124"/>
      <c r="AE406" s="124"/>
      <c r="AF406" s="124"/>
      <c r="AG406" s="124"/>
      <c r="AH406" s="124"/>
      <c r="AI406" s="124"/>
      <c r="AJ406" s="124"/>
      <c r="AK406" s="125"/>
      <c r="AL406" s="125"/>
      <c r="AM406" s="124"/>
      <c r="AN406" s="124"/>
      <c r="AO406" s="124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</row>
    <row r="407" spans="1:65" s="8" customFormat="1" ht="19.5" customHeight="1" hidden="1">
      <c r="A407" s="69" t="s">
        <v>120</v>
      </c>
      <c r="B407" s="70" t="s">
        <v>151</v>
      </c>
      <c r="C407" s="70" t="s">
        <v>126</v>
      </c>
      <c r="D407" s="71" t="s">
        <v>121</v>
      </c>
      <c r="E407" s="70"/>
      <c r="F407" s="62">
        <f aca="true" t="shared" si="254" ref="F407:Q407">F408</f>
        <v>0</v>
      </c>
      <c r="G407" s="62">
        <f t="shared" si="254"/>
        <v>7637</v>
      </c>
      <c r="H407" s="62">
        <f t="shared" si="254"/>
        <v>7637</v>
      </c>
      <c r="I407" s="62">
        <f t="shared" si="254"/>
        <v>0</v>
      </c>
      <c r="J407" s="62">
        <f t="shared" si="254"/>
        <v>7502</v>
      </c>
      <c r="K407" s="62">
        <f t="shared" si="254"/>
        <v>0</v>
      </c>
      <c r="L407" s="62">
        <f t="shared" si="254"/>
        <v>0</v>
      </c>
      <c r="M407" s="62">
        <f t="shared" si="254"/>
        <v>7502</v>
      </c>
      <c r="N407" s="62">
        <f t="shared" si="254"/>
        <v>-7502</v>
      </c>
      <c r="O407" s="62">
        <f t="shared" si="254"/>
        <v>0</v>
      </c>
      <c r="P407" s="62">
        <f t="shared" si="254"/>
        <v>0</v>
      </c>
      <c r="Q407" s="62">
        <f t="shared" si="254"/>
        <v>0</v>
      </c>
      <c r="R407" s="124"/>
      <c r="S407" s="124"/>
      <c r="T407" s="124"/>
      <c r="U407" s="124"/>
      <c r="V407" s="124"/>
      <c r="W407" s="124"/>
      <c r="X407" s="124"/>
      <c r="Y407" s="124"/>
      <c r="Z407" s="124"/>
      <c r="AA407" s="124"/>
      <c r="AB407" s="124"/>
      <c r="AC407" s="124"/>
      <c r="AD407" s="124"/>
      <c r="AE407" s="124"/>
      <c r="AF407" s="124"/>
      <c r="AG407" s="124"/>
      <c r="AH407" s="124"/>
      <c r="AI407" s="124"/>
      <c r="AJ407" s="124"/>
      <c r="AK407" s="125"/>
      <c r="AL407" s="125"/>
      <c r="AM407" s="124"/>
      <c r="AN407" s="124"/>
      <c r="AO407" s="124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</row>
    <row r="408" spans="1:65" s="8" customFormat="1" ht="30.75" customHeight="1" hidden="1">
      <c r="A408" s="69" t="s">
        <v>136</v>
      </c>
      <c r="B408" s="70" t="s">
        <v>151</v>
      </c>
      <c r="C408" s="70" t="s">
        <v>126</v>
      </c>
      <c r="D408" s="71" t="s">
        <v>121</v>
      </c>
      <c r="E408" s="70" t="s">
        <v>137</v>
      </c>
      <c r="F408" s="62"/>
      <c r="G408" s="62">
        <f>H408-F408</f>
        <v>7637</v>
      </c>
      <c r="H408" s="78">
        <v>7637</v>
      </c>
      <c r="I408" s="78"/>
      <c r="J408" s="78">
        <v>7502</v>
      </c>
      <c r="K408" s="134"/>
      <c r="L408" s="134"/>
      <c r="M408" s="62">
        <v>7502</v>
      </c>
      <c r="N408" s="62">
        <f>O408-M408</f>
        <v>-7502</v>
      </c>
      <c r="O408" s="62"/>
      <c r="P408" s="62"/>
      <c r="Q408" s="62"/>
      <c r="R408" s="124"/>
      <c r="S408" s="124"/>
      <c r="T408" s="124"/>
      <c r="U408" s="124"/>
      <c r="V408" s="124"/>
      <c r="W408" s="124"/>
      <c r="X408" s="124"/>
      <c r="Y408" s="124"/>
      <c r="Z408" s="124"/>
      <c r="AA408" s="124"/>
      <c r="AB408" s="124"/>
      <c r="AC408" s="124"/>
      <c r="AD408" s="124"/>
      <c r="AE408" s="124"/>
      <c r="AF408" s="124"/>
      <c r="AG408" s="124"/>
      <c r="AH408" s="124"/>
      <c r="AI408" s="124"/>
      <c r="AJ408" s="124"/>
      <c r="AK408" s="125"/>
      <c r="AL408" s="125"/>
      <c r="AM408" s="124"/>
      <c r="AN408" s="124"/>
      <c r="AO408" s="124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</row>
    <row r="409" spans="1:65" s="16" customFormat="1" ht="106.5" customHeight="1">
      <c r="A409" s="90" t="s">
        <v>314</v>
      </c>
      <c r="B409" s="70" t="s">
        <v>151</v>
      </c>
      <c r="C409" s="70" t="s">
        <v>126</v>
      </c>
      <c r="D409" s="71" t="s">
        <v>177</v>
      </c>
      <c r="E409" s="70"/>
      <c r="F409" s="62"/>
      <c r="G409" s="62"/>
      <c r="H409" s="78"/>
      <c r="I409" s="78"/>
      <c r="J409" s="78"/>
      <c r="K409" s="79"/>
      <c r="L409" s="79"/>
      <c r="M409" s="62"/>
      <c r="N409" s="62"/>
      <c r="O409" s="62"/>
      <c r="P409" s="62"/>
      <c r="Q409" s="62"/>
      <c r="R409" s="64"/>
      <c r="S409" s="64"/>
      <c r="T409" s="64"/>
      <c r="U409" s="64"/>
      <c r="V409" s="64"/>
      <c r="W409" s="64"/>
      <c r="X409" s="64"/>
      <c r="Y409" s="64"/>
      <c r="Z409" s="64"/>
      <c r="AA409" s="64"/>
      <c r="AB409" s="64"/>
      <c r="AC409" s="64">
        <f aca="true" t="shared" si="255" ref="AC409:AO409">AC410</f>
        <v>830</v>
      </c>
      <c r="AD409" s="64">
        <f t="shared" si="255"/>
        <v>0</v>
      </c>
      <c r="AE409" s="64">
        <f t="shared" si="255"/>
        <v>830</v>
      </c>
      <c r="AF409" s="63">
        <f t="shared" si="255"/>
        <v>830</v>
      </c>
      <c r="AG409" s="64">
        <f t="shared" si="255"/>
        <v>0</v>
      </c>
      <c r="AH409" s="63">
        <f t="shared" si="255"/>
        <v>830</v>
      </c>
      <c r="AI409" s="63">
        <f t="shared" si="255"/>
        <v>0</v>
      </c>
      <c r="AJ409" s="63">
        <f t="shared" si="255"/>
        <v>0</v>
      </c>
      <c r="AK409" s="62">
        <f t="shared" si="255"/>
        <v>830</v>
      </c>
      <c r="AL409" s="62">
        <f t="shared" si="255"/>
        <v>0</v>
      </c>
      <c r="AM409" s="62">
        <f t="shared" si="255"/>
        <v>51954</v>
      </c>
      <c r="AN409" s="62">
        <f t="shared" si="255"/>
        <v>52784</v>
      </c>
      <c r="AO409" s="62">
        <f t="shared" si="255"/>
        <v>39540</v>
      </c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</row>
    <row r="410" spans="1:65" s="16" customFormat="1" ht="85.5" customHeight="1">
      <c r="A410" s="69" t="s">
        <v>293</v>
      </c>
      <c r="B410" s="70" t="s">
        <v>151</v>
      </c>
      <c r="C410" s="70" t="s">
        <v>126</v>
      </c>
      <c r="D410" s="71" t="s">
        <v>177</v>
      </c>
      <c r="E410" s="70" t="s">
        <v>235</v>
      </c>
      <c r="F410" s="62"/>
      <c r="G410" s="62"/>
      <c r="H410" s="78"/>
      <c r="I410" s="78"/>
      <c r="J410" s="78"/>
      <c r="K410" s="79"/>
      <c r="L410" s="79"/>
      <c r="M410" s="62"/>
      <c r="N410" s="62"/>
      <c r="O410" s="62"/>
      <c r="P410" s="62"/>
      <c r="Q410" s="62"/>
      <c r="R410" s="64"/>
      <c r="S410" s="64"/>
      <c r="T410" s="64"/>
      <c r="U410" s="64"/>
      <c r="V410" s="64"/>
      <c r="W410" s="64"/>
      <c r="X410" s="64"/>
      <c r="Y410" s="64"/>
      <c r="Z410" s="64"/>
      <c r="AA410" s="64"/>
      <c r="AB410" s="64"/>
      <c r="AC410" s="64">
        <v>830</v>
      </c>
      <c r="AD410" s="64"/>
      <c r="AE410" s="64">
        <v>830</v>
      </c>
      <c r="AF410" s="62">
        <f>AA410+AC410</f>
        <v>830</v>
      </c>
      <c r="AG410" s="64"/>
      <c r="AH410" s="62">
        <f>AB410+AE410</f>
        <v>830</v>
      </c>
      <c r="AI410" s="64"/>
      <c r="AJ410" s="64"/>
      <c r="AK410" s="62">
        <f>AF410+AI410</f>
        <v>830</v>
      </c>
      <c r="AL410" s="62">
        <f>AG410</f>
        <v>0</v>
      </c>
      <c r="AM410" s="62">
        <f>AN410-AK410</f>
        <v>51954</v>
      </c>
      <c r="AN410" s="62">
        <v>52784</v>
      </c>
      <c r="AO410" s="62">
        <v>39540</v>
      </c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</row>
    <row r="411" spans="1:65" s="16" customFormat="1" ht="24.75" customHeight="1">
      <c r="A411" s="69" t="s">
        <v>120</v>
      </c>
      <c r="B411" s="70" t="s">
        <v>151</v>
      </c>
      <c r="C411" s="70" t="s">
        <v>126</v>
      </c>
      <c r="D411" s="71" t="s">
        <v>121</v>
      </c>
      <c r="E411" s="70"/>
      <c r="F411" s="62"/>
      <c r="G411" s="62"/>
      <c r="H411" s="78"/>
      <c r="I411" s="78"/>
      <c r="J411" s="78"/>
      <c r="K411" s="79"/>
      <c r="L411" s="79"/>
      <c r="M411" s="62"/>
      <c r="N411" s="62"/>
      <c r="O411" s="62"/>
      <c r="P411" s="62"/>
      <c r="Q411" s="62"/>
      <c r="R411" s="64"/>
      <c r="S411" s="64"/>
      <c r="T411" s="64"/>
      <c r="U411" s="64"/>
      <c r="V411" s="64"/>
      <c r="W411" s="64"/>
      <c r="X411" s="64"/>
      <c r="Y411" s="64"/>
      <c r="Z411" s="64"/>
      <c r="AA411" s="64"/>
      <c r="AB411" s="64"/>
      <c r="AC411" s="64"/>
      <c r="AD411" s="64"/>
      <c r="AE411" s="64"/>
      <c r="AF411" s="62"/>
      <c r="AG411" s="64"/>
      <c r="AH411" s="62"/>
      <c r="AI411" s="64"/>
      <c r="AJ411" s="64"/>
      <c r="AK411" s="62"/>
      <c r="AL411" s="62"/>
      <c r="AM411" s="62">
        <f>AM412</f>
        <v>2650</v>
      </c>
      <c r="AN411" s="62">
        <f>AN412</f>
        <v>2650</v>
      </c>
      <c r="AO411" s="62">
        <f>AO412</f>
        <v>0</v>
      </c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</row>
    <row r="412" spans="1:65" s="16" customFormat="1" ht="39.75" customHeight="1">
      <c r="A412" s="69" t="s">
        <v>297</v>
      </c>
      <c r="B412" s="70" t="s">
        <v>151</v>
      </c>
      <c r="C412" s="70" t="s">
        <v>126</v>
      </c>
      <c r="D412" s="71" t="s">
        <v>277</v>
      </c>
      <c r="E412" s="70"/>
      <c r="F412" s="62"/>
      <c r="G412" s="62"/>
      <c r="H412" s="78"/>
      <c r="I412" s="78"/>
      <c r="J412" s="78"/>
      <c r="K412" s="79"/>
      <c r="L412" s="79"/>
      <c r="M412" s="62"/>
      <c r="N412" s="62"/>
      <c r="O412" s="62"/>
      <c r="P412" s="62"/>
      <c r="Q412" s="62"/>
      <c r="R412" s="64"/>
      <c r="S412" s="64"/>
      <c r="T412" s="64"/>
      <c r="U412" s="64"/>
      <c r="V412" s="64"/>
      <c r="W412" s="64"/>
      <c r="X412" s="64"/>
      <c r="Y412" s="64"/>
      <c r="Z412" s="64"/>
      <c r="AA412" s="64"/>
      <c r="AB412" s="64"/>
      <c r="AC412" s="64"/>
      <c r="AD412" s="64"/>
      <c r="AE412" s="64"/>
      <c r="AF412" s="62"/>
      <c r="AG412" s="64"/>
      <c r="AH412" s="62"/>
      <c r="AI412" s="64"/>
      <c r="AJ412" s="64"/>
      <c r="AK412" s="62"/>
      <c r="AL412" s="62"/>
      <c r="AM412" s="62">
        <f aca="true" t="shared" si="256" ref="AM412:AO413">AM413</f>
        <v>2650</v>
      </c>
      <c r="AN412" s="62">
        <f t="shared" si="256"/>
        <v>2650</v>
      </c>
      <c r="AO412" s="64">
        <f t="shared" si="256"/>
        <v>0</v>
      </c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</row>
    <row r="413" spans="1:65" s="16" customFormat="1" ht="55.5" customHeight="1">
      <c r="A413" s="69" t="s">
        <v>298</v>
      </c>
      <c r="B413" s="70" t="s">
        <v>151</v>
      </c>
      <c r="C413" s="70" t="s">
        <v>126</v>
      </c>
      <c r="D413" s="71" t="s">
        <v>278</v>
      </c>
      <c r="E413" s="70"/>
      <c r="F413" s="62"/>
      <c r="G413" s="62"/>
      <c r="H413" s="78"/>
      <c r="I413" s="78"/>
      <c r="J413" s="78"/>
      <c r="K413" s="79"/>
      <c r="L413" s="79"/>
      <c r="M413" s="62"/>
      <c r="N413" s="62"/>
      <c r="O413" s="62"/>
      <c r="P413" s="62"/>
      <c r="Q413" s="62"/>
      <c r="R413" s="64"/>
      <c r="S413" s="64"/>
      <c r="T413" s="64"/>
      <c r="U413" s="64"/>
      <c r="V413" s="64"/>
      <c r="W413" s="64"/>
      <c r="X413" s="64"/>
      <c r="Y413" s="64"/>
      <c r="Z413" s="64"/>
      <c r="AA413" s="64"/>
      <c r="AB413" s="64"/>
      <c r="AC413" s="64"/>
      <c r="AD413" s="64"/>
      <c r="AE413" s="64"/>
      <c r="AF413" s="62"/>
      <c r="AG413" s="64"/>
      <c r="AH413" s="62"/>
      <c r="AI413" s="64"/>
      <c r="AJ413" s="64"/>
      <c r="AK413" s="62"/>
      <c r="AL413" s="62"/>
      <c r="AM413" s="62">
        <f t="shared" si="256"/>
        <v>2650</v>
      </c>
      <c r="AN413" s="62">
        <f t="shared" si="256"/>
        <v>2650</v>
      </c>
      <c r="AO413" s="64">
        <f t="shared" si="256"/>
        <v>0</v>
      </c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</row>
    <row r="414" spans="1:65" s="16" customFormat="1" ht="59.25" customHeight="1">
      <c r="A414" s="69" t="s">
        <v>136</v>
      </c>
      <c r="B414" s="70" t="s">
        <v>151</v>
      </c>
      <c r="C414" s="70" t="s">
        <v>126</v>
      </c>
      <c r="D414" s="71" t="s">
        <v>278</v>
      </c>
      <c r="E414" s="70" t="s">
        <v>137</v>
      </c>
      <c r="F414" s="62"/>
      <c r="G414" s="62"/>
      <c r="H414" s="78"/>
      <c r="I414" s="78"/>
      <c r="J414" s="78"/>
      <c r="K414" s="79"/>
      <c r="L414" s="79"/>
      <c r="M414" s="62"/>
      <c r="N414" s="62"/>
      <c r="O414" s="62"/>
      <c r="P414" s="62"/>
      <c r="Q414" s="62"/>
      <c r="R414" s="64"/>
      <c r="S414" s="64"/>
      <c r="T414" s="64"/>
      <c r="U414" s="64"/>
      <c r="V414" s="64"/>
      <c r="W414" s="64"/>
      <c r="X414" s="64"/>
      <c r="Y414" s="64"/>
      <c r="Z414" s="64"/>
      <c r="AA414" s="64"/>
      <c r="AB414" s="64"/>
      <c r="AC414" s="64"/>
      <c r="AD414" s="64"/>
      <c r="AE414" s="64"/>
      <c r="AF414" s="62"/>
      <c r="AG414" s="64"/>
      <c r="AH414" s="62"/>
      <c r="AI414" s="64"/>
      <c r="AJ414" s="64"/>
      <c r="AK414" s="62"/>
      <c r="AL414" s="62"/>
      <c r="AM414" s="62">
        <f>AN414-AK414</f>
        <v>2650</v>
      </c>
      <c r="AN414" s="62">
        <v>2650</v>
      </c>
      <c r="AO414" s="64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</row>
    <row r="415" spans="1:65" s="8" customFormat="1" ht="20.25">
      <c r="A415" s="69"/>
      <c r="B415" s="70"/>
      <c r="C415" s="70"/>
      <c r="D415" s="71"/>
      <c r="E415" s="70"/>
      <c r="F415" s="62"/>
      <c r="G415" s="134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24"/>
      <c r="S415" s="124"/>
      <c r="T415" s="124"/>
      <c r="U415" s="124"/>
      <c r="V415" s="124"/>
      <c r="W415" s="124"/>
      <c r="X415" s="124"/>
      <c r="Y415" s="124"/>
      <c r="Z415" s="124"/>
      <c r="AA415" s="124"/>
      <c r="AB415" s="124"/>
      <c r="AC415" s="124"/>
      <c r="AD415" s="124"/>
      <c r="AE415" s="124"/>
      <c r="AF415" s="124"/>
      <c r="AG415" s="124"/>
      <c r="AH415" s="124"/>
      <c r="AI415" s="124"/>
      <c r="AJ415" s="124"/>
      <c r="AK415" s="125"/>
      <c r="AL415" s="125"/>
      <c r="AM415" s="124"/>
      <c r="AN415" s="124"/>
      <c r="AO415" s="124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</row>
    <row r="416" spans="1:65" s="16" customFormat="1" ht="18.75">
      <c r="A416" s="56" t="s">
        <v>92</v>
      </c>
      <c r="B416" s="57" t="s">
        <v>151</v>
      </c>
      <c r="C416" s="57" t="s">
        <v>131</v>
      </c>
      <c r="D416" s="67"/>
      <c r="E416" s="57"/>
      <c r="F416" s="59">
        <f aca="true" t="shared" si="257" ref="F416:V417">F417</f>
        <v>4856</v>
      </c>
      <c r="G416" s="59">
        <f t="shared" si="257"/>
        <v>309</v>
      </c>
      <c r="H416" s="59">
        <f t="shared" si="257"/>
        <v>5165</v>
      </c>
      <c r="I416" s="59">
        <f t="shared" si="257"/>
        <v>0</v>
      </c>
      <c r="J416" s="59">
        <f t="shared" si="257"/>
        <v>5552</v>
      </c>
      <c r="K416" s="59">
        <f t="shared" si="257"/>
        <v>0</v>
      </c>
      <c r="L416" s="59">
        <f t="shared" si="257"/>
        <v>0</v>
      </c>
      <c r="M416" s="59">
        <f t="shared" si="257"/>
        <v>5552</v>
      </c>
      <c r="N416" s="59">
        <f t="shared" si="257"/>
        <v>-1461</v>
      </c>
      <c r="O416" s="59">
        <f t="shared" si="257"/>
        <v>4091</v>
      </c>
      <c r="P416" s="59">
        <f t="shared" si="257"/>
        <v>0</v>
      </c>
      <c r="Q416" s="59">
        <f t="shared" si="257"/>
        <v>4091</v>
      </c>
      <c r="R416" s="59">
        <f t="shared" si="257"/>
        <v>0</v>
      </c>
      <c r="S416" s="59">
        <f t="shared" si="257"/>
        <v>0</v>
      </c>
      <c r="T416" s="59">
        <f t="shared" si="257"/>
        <v>4091</v>
      </c>
      <c r="U416" s="59">
        <f t="shared" si="257"/>
        <v>4091</v>
      </c>
      <c r="V416" s="59">
        <f t="shared" si="257"/>
        <v>0</v>
      </c>
      <c r="W416" s="59">
        <f aca="true" t="shared" si="258" ref="V416:AL417">W417</f>
        <v>0</v>
      </c>
      <c r="X416" s="59">
        <f t="shared" si="258"/>
        <v>4091</v>
      </c>
      <c r="Y416" s="59">
        <f t="shared" si="258"/>
        <v>4091</v>
      </c>
      <c r="Z416" s="59">
        <f t="shared" si="258"/>
        <v>0</v>
      </c>
      <c r="AA416" s="59">
        <f t="shared" si="258"/>
        <v>4091</v>
      </c>
      <c r="AB416" s="59">
        <f t="shared" si="258"/>
        <v>4091</v>
      </c>
      <c r="AC416" s="59">
        <f t="shared" si="258"/>
        <v>0</v>
      </c>
      <c r="AD416" s="59">
        <f t="shared" si="258"/>
        <v>0</v>
      </c>
      <c r="AE416" s="59"/>
      <c r="AF416" s="59">
        <f t="shared" si="258"/>
        <v>4091</v>
      </c>
      <c r="AG416" s="59">
        <f t="shared" si="258"/>
        <v>0</v>
      </c>
      <c r="AH416" s="59">
        <f t="shared" si="258"/>
        <v>4091</v>
      </c>
      <c r="AI416" s="59">
        <f t="shared" si="258"/>
        <v>0</v>
      </c>
      <c r="AJ416" s="59">
        <f t="shared" si="258"/>
        <v>0</v>
      </c>
      <c r="AK416" s="59">
        <f t="shared" si="258"/>
        <v>4091</v>
      </c>
      <c r="AL416" s="59">
        <f t="shared" si="258"/>
        <v>0</v>
      </c>
      <c r="AM416" s="59">
        <f>AM417</f>
        <v>-4091</v>
      </c>
      <c r="AN416" s="59">
        <f>AN417</f>
        <v>0</v>
      </c>
      <c r="AO416" s="59">
        <f>AO417</f>
        <v>0</v>
      </c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</row>
    <row r="417" spans="1:65" s="16" customFormat="1" ht="21.75" customHeight="1">
      <c r="A417" s="69" t="s">
        <v>166</v>
      </c>
      <c r="B417" s="70" t="s">
        <v>151</v>
      </c>
      <c r="C417" s="70" t="s">
        <v>131</v>
      </c>
      <c r="D417" s="71" t="s">
        <v>93</v>
      </c>
      <c r="E417" s="70"/>
      <c r="F417" s="62">
        <f t="shared" si="257"/>
        <v>4856</v>
      </c>
      <c r="G417" s="62">
        <f t="shared" si="257"/>
        <v>309</v>
      </c>
      <c r="H417" s="62">
        <f t="shared" si="257"/>
        <v>5165</v>
      </c>
      <c r="I417" s="62">
        <f t="shared" si="257"/>
        <v>0</v>
      </c>
      <c r="J417" s="62">
        <f t="shared" si="257"/>
        <v>5552</v>
      </c>
      <c r="K417" s="62">
        <f t="shared" si="257"/>
        <v>0</v>
      </c>
      <c r="L417" s="62">
        <f t="shared" si="257"/>
        <v>0</v>
      </c>
      <c r="M417" s="62">
        <f t="shared" si="257"/>
        <v>5552</v>
      </c>
      <c r="N417" s="62">
        <f t="shared" si="257"/>
        <v>-1461</v>
      </c>
      <c r="O417" s="62">
        <f t="shared" si="257"/>
        <v>4091</v>
      </c>
      <c r="P417" s="62">
        <f t="shared" si="257"/>
        <v>0</v>
      </c>
      <c r="Q417" s="62">
        <f t="shared" si="257"/>
        <v>4091</v>
      </c>
      <c r="R417" s="62">
        <f t="shared" si="257"/>
        <v>0</v>
      </c>
      <c r="S417" s="62">
        <f t="shared" si="257"/>
        <v>0</v>
      </c>
      <c r="T417" s="62">
        <f t="shared" si="257"/>
        <v>4091</v>
      </c>
      <c r="U417" s="62">
        <f t="shared" si="257"/>
        <v>4091</v>
      </c>
      <c r="V417" s="62">
        <f t="shared" si="258"/>
        <v>0</v>
      </c>
      <c r="W417" s="62">
        <f t="shared" si="258"/>
        <v>0</v>
      </c>
      <c r="X417" s="62">
        <f t="shared" si="258"/>
        <v>4091</v>
      </c>
      <c r="Y417" s="62">
        <f t="shared" si="258"/>
        <v>4091</v>
      </c>
      <c r="Z417" s="62">
        <f t="shared" si="258"/>
        <v>0</v>
      </c>
      <c r="AA417" s="62">
        <f t="shared" si="258"/>
        <v>4091</v>
      </c>
      <c r="AB417" s="62">
        <f t="shared" si="258"/>
        <v>4091</v>
      </c>
      <c r="AC417" s="62">
        <f t="shared" si="258"/>
        <v>0</v>
      </c>
      <c r="AD417" s="62">
        <f t="shared" si="258"/>
        <v>0</v>
      </c>
      <c r="AE417" s="62"/>
      <c r="AF417" s="62">
        <f t="shared" si="258"/>
        <v>4091</v>
      </c>
      <c r="AG417" s="62">
        <f t="shared" si="258"/>
        <v>0</v>
      </c>
      <c r="AH417" s="62">
        <f t="shared" si="258"/>
        <v>4091</v>
      </c>
      <c r="AI417" s="62">
        <f aca="true" t="shared" si="259" ref="AI417:AO417">AI418</f>
        <v>0</v>
      </c>
      <c r="AJ417" s="62">
        <f t="shared" si="259"/>
        <v>0</v>
      </c>
      <c r="AK417" s="62">
        <f t="shared" si="259"/>
        <v>4091</v>
      </c>
      <c r="AL417" s="62">
        <f t="shared" si="259"/>
        <v>0</v>
      </c>
      <c r="AM417" s="62">
        <f t="shared" si="259"/>
        <v>-4091</v>
      </c>
      <c r="AN417" s="62">
        <f t="shared" si="259"/>
        <v>0</v>
      </c>
      <c r="AO417" s="62">
        <f t="shared" si="259"/>
        <v>0</v>
      </c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</row>
    <row r="418" spans="1:65" s="16" customFormat="1" ht="36.75" customHeight="1">
      <c r="A418" s="69" t="s">
        <v>128</v>
      </c>
      <c r="B418" s="70" t="s">
        <v>151</v>
      </c>
      <c r="C418" s="70" t="s">
        <v>131</v>
      </c>
      <c r="D418" s="71" t="s">
        <v>93</v>
      </c>
      <c r="E418" s="70" t="s">
        <v>129</v>
      </c>
      <c r="F418" s="62">
        <v>4856</v>
      </c>
      <c r="G418" s="62">
        <f>H418-F418</f>
        <v>309</v>
      </c>
      <c r="H418" s="73">
        <v>5165</v>
      </c>
      <c r="I418" s="73"/>
      <c r="J418" s="73">
        <v>5552</v>
      </c>
      <c r="K418" s="74"/>
      <c r="L418" s="74"/>
      <c r="M418" s="62">
        <v>5552</v>
      </c>
      <c r="N418" s="62">
        <f>O418-M418</f>
        <v>-1461</v>
      </c>
      <c r="O418" s="62">
        <v>4091</v>
      </c>
      <c r="P418" s="62"/>
      <c r="Q418" s="62">
        <v>4091</v>
      </c>
      <c r="R418" s="64"/>
      <c r="S418" s="64"/>
      <c r="T418" s="62">
        <f>O418+R418</f>
        <v>4091</v>
      </c>
      <c r="U418" s="62">
        <f>Q418+S418</f>
        <v>4091</v>
      </c>
      <c r="V418" s="64"/>
      <c r="W418" s="64"/>
      <c r="X418" s="62">
        <f>T418+V418</f>
        <v>4091</v>
      </c>
      <c r="Y418" s="62">
        <f>U418+W418</f>
        <v>4091</v>
      </c>
      <c r="Z418" s="64"/>
      <c r="AA418" s="62">
        <f>X418+Z418</f>
        <v>4091</v>
      </c>
      <c r="AB418" s="62">
        <f>Y418</f>
        <v>4091</v>
      </c>
      <c r="AC418" s="64"/>
      <c r="AD418" s="64"/>
      <c r="AE418" s="64"/>
      <c r="AF418" s="62">
        <f>AA418+AC418</f>
        <v>4091</v>
      </c>
      <c r="AG418" s="64"/>
      <c r="AH418" s="62">
        <f>AB418</f>
        <v>4091</v>
      </c>
      <c r="AI418" s="64"/>
      <c r="AJ418" s="64"/>
      <c r="AK418" s="62">
        <f>AF418+AI418</f>
        <v>4091</v>
      </c>
      <c r="AL418" s="62">
        <f>AG418</f>
        <v>0</v>
      </c>
      <c r="AM418" s="62">
        <f>AN418-AK418</f>
        <v>-4091</v>
      </c>
      <c r="AN418" s="62"/>
      <c r="AO418" s="64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</row>
    <row r="419" spans="1:65" s="16" customFormat="1" ht="16.5">
      <c r="A419" s="69"/>
      <c r="B419" s="70"/>
      <c r="C419" s="70"/>
      <c r="D419" s="71"/>
      <c r="E419" s="70"/>
      <c r="F419" s="135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64"/>
      <c r="S419" s="64"/>
      <c r="T419" s="64"/>
      <c r="U419" s="64"/>
      <c r="V419" s="64"/>
      <c r="W419" s="64"/>
      <c r="X419" s="64"/>
      <c r="Y419" s="64"/>
      <c r="Z419" s="64"/>
      <c r="AA419" s="64"/>
      <c r="AB419" s="64"/>
      <c r="AC419" s="64"/>
      <c r="AD419" s="64"/>
      <c r="AE419" s="64"/>
      <c r="AF419" s="64"/>
      <c r="AG419" s="64"/>
      <c r="AH419" s="64"/>
      <c r="AI419" s="64"/>
      <c r="AJ419" s="64"/>
      <c r="AK419" s="62"/>
      <c r="AL419" s="62"/>
      <c r="AM419" s="64"/>
      <c r="AN419" s="64"/>
      <c r="AO419" s="64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</row>
    <row r="420" spans="1:65" s="16" customFormat="1" ht="54.75" customHeight="1">
      <c r="A420" s="56" t="s">
        <v>173</v>
      </c>
      <c r="B420" s="57" t="s">
        <v>151</v>
      </c>
      <c r="C420" s="57" t="s">
        <v>148</v>
      </c>
      <c r="D420" s="67"/>
      <c r="E420" s="57"/>
      <c r="F420" s="59">
        <f aca="true" t="shared" si="260" ref="F420:V421">F421</f>
        <v>780</v>
      </c>
      <c r="G420" s="59">
        <f t="shared" si="260"/>
        <v>-113</v>
      </c>
      <c r="H420" s="59">
        <f t="shared" si="260"/>
        <v>667</v>
      </c>
      <c r="I420" s="59">
        <f t="shared" si="260"/>
        <v>0</v>
      </c>
      <c r="J420" s="59">
        <f t="shared" si="260"/>
        <v>715</v>
      </c>
      <c r="K420" s="59">
        <f t="shared" si="260"/>
        <v>0</v>
      </c>
      <c r="L420" s="59">
        <f t="shared" si="260"/>
        <v>0</v>
      </c>
      <c r="M420" s="59">
        <f t="shared" si="260"/>
        <v>715</v>
      </c>
      <c r="N420" s="59">
        <f t="shared" si="260"/>
        <v>-319</v>
      </c>
      <c r="O420" s="59">
        <f t="shared" si="260"/>
        <v>396</v>
      </c>
      <c r="P420" s="59">
        <f t="shared" si="260"/>
        <v>0</v>
      </c>
      <c r="Q420" s="59">
        <f t="shared" si="260"/>
        <v>396</v>
      </c>
      <c r="R420" s="59">
        <f t="shared" si="260"/>
        <v>0</v>
      </c>
      <c r="S420" s="59">
        <f t="shared" si="260"/>
        <v>0</v>
      </c>
      <c r="T420" s="59">
        <f t="shared" si="260"/>
        <v>396</v>
      </c>
      <c r="U420" s="59">
        <f t="shared" si="260"/>
        <v>396</v>
      </c>
      <c r="V420" s="59">
        <f t="shared" si="260"/>
        <v>0</v>
      </c>
      <c r="W420" s="59">
        <f aca="true" t="shared" si="261" ref="V420:AL421">W421</f>
        <v>0</v>
      </c>
      <c r="X420" s="59">
        <f t="shared" si="261"/>
        <v>396</v>
      </c>
      <c r="Y420" s="59">
        <f t="shared" si="261"/>
        <v>396</v>
      </c>
      <c r="Z420" s="59">
        <f t="shared" si="261"/>
        <v>0</v>
      </c>
      <c r="AA420" s="59">
        <f t="shared" si="261"/>
        <v>396</v>
      </c>
      <c r="AB420" s="59">
        <f t="shared" si="261"/>
        <v>396</v>
      </c>
      <c r="AC420" s="59">
        <f t="shared" si="261"/>
        <v>0</v>
      </c>
      <c r="AD420" s="59">
        <f t="shared" si="261"/>
        <v>0</v>
      </c>
      <c r="AE420" s="59"/>
      <c r="AF420" s="59">
        <f t="shared" si="261"/>
        <v>396</v>
      </c>
      <c r="AG420" s="59">
        <f t="shared" si="261"/>
        <v>0</v>
      </c>
      <c r="AH420" s="59">
        <f t="shared" si="261"/>
        <v>396</v>
      </c>
      <c r="AI420" s="59">
        <f t="shared" si="261"/>
        <v>0</v>
      </c>
      <c r="AJ420" s="59">
        <f t="shared" si="261"/>
        <v>0</v>
      </c>
      <c r="AK420" s="59">
        <f t="shared" si="261"/>
        <v>396</v>
      </c>
      <c r="AL420" s="59">
        <f t="shared" si="261"/>
        <v>0</v>
      </c>
      <c r="AM420" s="59">
        <f>AM421</f>
        <v>-396</v>
      </c>
      <c r="AN420" s="59">
        <f>AN421</f>
        <v>0</v>
      </c>
      <c r="AO420" s="59">
        <f>AO421</f>
        <v>0</v>
      </c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</row>
    <row r="421" spans="1:65" s="14" customFormat="1" ht="39" customHeight="1">
      <c r="A421" s="69" t="s">
        <v>90</v>
      </c>
      <c r="B421" s="70" t="s">
        <v>151</v>
      </c>
      <c r="C421" s="70" t="s">
        <v>148</v>
      </c>
      <c r="D421" s="71" t="s">
        <v>91</v>
      </c>
      <c r="E421" s="70"/>
      <c r="F421" s="62">
        <f t="shared" si="260"/>
        <v>780</v>
      </c>
      <c r="G421" s="62">
        <f t="shared" si="260"/>
        <v>-113</v>
      </c>
      <c r="H421" s="62">
        <f t="shared" si="260"/>
        <v>667</v>
      </c>
      <c r="I421" s="62">
        <f t="shared" si="260"/>
        <v>0</v>
      </c>
      <c r="J421" s="62">
        <f t="shared" si="260"/>
        <v>715</v>
      </c>
      <c r="K421" s="62">
        <f t="shared" si="260"/>
        <v>0</v>
      </c>
      <c r="L421" s="62">
        <f t="shared" si="260"/>
        <v>0</v>
      </c>
      <c r="M421" s="62">
        <f t="shared" si="260"/>
        <v>715</v>
      </c>
      <c r="N421" s="62">
        <f t="shared" si="260"/>
        <v>-319</v>
      </c>
      <c r="O421" s="62">
        <f t="shared" si="260"/>
        <v>396</v>
      </c>
      <c r="P421" s="62">
        <f t="shared" si="260"/>
        <v>0</v>
      </c>
      <c r="Q421" s="62">
        <f t="shared" si="260"/>
        <v>396</v>
      </c>
      <c r="R421" s="62">
        <f t="shared" si="260"/>
        <v>0</v>
      </c>
      <c r="S421" s="62">
        <f t="shared" si="260"/>
        <v>0</v>
      </c>
      <c r="T421" s="62">
        <f t="shared" si="260"/>
        <v>396</v>
      </c>
      <c r="U421" s="62">
        <f t="shared" si="260"/>
        <v>396</v>
      </c>
      <c r="V421" s="62">
        <f t="shared" si="261"/>
        <v>0</v>
      </c>
      <c r="W421" s="62">
        <f t="shared" si="261"/>
        <v>0</v>
      </c>
      <c r="X421" s="62">
        <f t="shared" si="261"/>
        <v>396</v>
      </c>
      <c r="Y421" s="62">
        <f t="shared" si="261"/>
        <v>396</v>
      </c>
      <c r="Z421" s="62">
        <f t="shared" si="261"/>
        <v>0</v>
      </c>
      <c r="AA421" s="62">
        <f t="shared" si="261"/>
        <v>396</v>
      </c>
      <c r="AB421" s="62">
        <f t="shared" si="261"/>
        <v>396</v>
      </c>
      <c r="AC421" s="62">
        <f t="shared" si="261"/>
        <v>0</v>
      </c>
      <c r="AD421" s="62">
        <f t="shared" si="261"/>
        <v>0</v>
      </c>
      <c r="AE421" s="62"/>
      <c r="AF421" s="62">
        <f t="shared" si="261"/>
        <v>396</v>
      </c>
      <c r="AG421" s="62">
        <f t="shared" si="261"/>
        <v>0</v>
      </c>
      <c r="AH421" s="62">
        <f t="shared" si="261"/>
        <v>396</v>
      </c>
      <c r="AI421" s="62">
        <f aca="true" t="shared" si="262" ref="AI421:AO421">AI422</f>
        <v>0</v>
      </c>
      <c r="AJ421" s="62">
        <f t="shared" si="262"/>
        <v>0</v>
      </c>
      <c r="AK421" s="62">
        <f t="shared" si="262"/>
        <v>396</v>
      </c>
      <c r="AL421" s="62">
        <f t="shared" si="262"/>
        <v>0</v>
      </c>
      <c r="AM421" s="62">
        <f t="shared" si="262"/>
        <v>-396</v>
      </c>
      <c r="AN421" s="62">
        <f t="shared" si="262"/>
        <v>0</v>
      </c>
      <c r="AO421" s="62">
        <f t="shared" si="262"/>
        <v>0</v>
      </c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</row>
    <row r="422" spans="1:65" s="16" customFormat="1" ht="53.25" customHeight="1">
      <c r="A422" s="69" t="s">
        <v>136</v>
      </c>
      <c r="B422" s="70" t="s">
        <v>151</v>
      </c>
      <c r="C422" s="70" t="s">
        <v>148</v>
      </c>
      <c r="D422" s="71" t="s">
        <v>91</v>
      </c>
      <c r="E422" s="70" t="s">
        <v>137</v>
      </c>
      <c r="F422" s="62">
        <v>780</v>
      </c>
      <c r="G422" s="62">
        <f>H422-F422</f>
        <v>-113</v>
      </c>
      <c r="H422" s="73">
        <v>667</v>
      </c>
      <c r="I422" s="73"/>
      <c r="J422" s="73">
        <v>715</v>
      </c>
      <c r="K422" s="74"/>
      <c r="L422" s="74"/>
      <c r="M422" s="62">
        <v>715</v>
      </c>
      <c r="N422" s="62">
        <f>O422-M422</f>
        <v>-319</v>
      </c>
      <c r="O422" s="62">
        <v>396</v>
      </c>
      <c r="P422" s="62"/>
      <c r="Q422" s="62">
        <v>396</v>
      </c>
      <c r="R422" s="64"/>
      <c r="S422" s="64"/>
      <c r="T422" s="62">
        <f>O422+R422</f>
        <v>396</v>
      </c>
      <c r="U422" s="62">
        <f>Q422+S422</f>
        <v>396</v>
      </c>
      <c r="V422" s="64"/>
      <c r="W422" s="64"/>
      <c r="X422" s="62">
        <f>T422+V422</f>
        <v>396</v>
      </c>
      <c r="Y422" s="62">
        <f>U422+W422</f>
        <v>396</v>
      </c>
      <c r="Z422" s="64"/>
      <c r="AA422" s="62">
        <f>X422+Z422</f>
        <v>396</v>
      </c>
      <c r="AB422" s="62">
        <f>Y422</f>
        <v>396</v>
      </c>
      <c r="AC422" s="64"/>
      <c r="AD422" s="64"/>
      <c r="AE422" s="64"/>
      <c r="AF422" s="62">
        <f>AA422+AC422</f>
        <v>396</v>
      </c>
      <c r="AG422" s="64"/>
      <c r="AH422" s="62">
        <f>AB422</f>
        <v>396</v>
      </c>
      <c r="AI422" s="64"/>
      <c r="AJ422" s="64"/>
      <c r="AK422" s="62">
        <f>AF422+AI422</f>
        <v>396</v>
      </c>
      <c r="AL422" s="62">
        <f>AG422</f>
        <v>0</v>
      </c>
      <c r="AM422" s="62">
        <f>AN422-AK422</f>
        <v>-396</v>
      </c>
      <c r="AN422" s="63"/>
      <c r="AO422" s="64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</row>
    <row r="423" spans="1:41" ht="15">
      <c r="A423" s="92"/>
      <c r="B423" s="93"/>
      <c r="C423" s="93"/>
      <c r="D423" s="94"/>
      <c r="E423" s="93"/>
      <c r="F423" s="46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  <c r="AJ423" s="48"/>
      <c r="AK423" s="49"/>
      <c r="AL423" s="49"/>
      <c r="AM423" s="48"/>
      <c r="AN423" s="48"/>
      <c r="AO423" s="48"/>
    </row>
    <row r="424" spans="1:65" s="8" customFormat="1" ht="33.75" customHeight="1">
      <c r="A424" s="50" t="s">
        <v>371</v>
      </c>
      <c r="B424" s="51" t="s">
        <v>94</v>
      </c>
      <c r="C424" s="51"/>
      <c r="D424" s="52"/>
      <c r="E424" s="51"/>
      <c r="F424" s="126" t="e">
        <f aca="true" t="shared" si="263" ref="F424:AD424">F426+F432+F438+F442+F446+F472</f>
        <v>#REF!</v>
      </c>
      <c r="G424" s="126" t="e">
        <f t="shared" si="263"/>
        <v>#REF!</v>
      </c>
      <c r="H424" s="126" t="e">
        <f t="shared" si="263"/>
        <v>#REF!</v>
      </c>
      <c r="I424" s="126" t="e">
        <f t="shared" si="263"/>
        <v>#REF!</v>
      </c>
      <c r="J424" s="126" t="e">
        <f t="shared" si="263"/>
        <v>#REF!</v>
      </c>
      <c r="K424" s="126" t="e">
        <f t="shared" si="263"/>
        <v>#REF!</v>
      </c>
      <c r="L424" s="126" t="e">
        <f t="shared" si="263"/>
        <v>#REF!</v>
      </c>
      <c r="M424" s="126" t="e">
        <f t="shared" si="263"/>
        <v>#REF!</v>
      </c>
      <c r="N424" s="126" t="e">
        <f t="shared" si="263"/>
        <v>#REF!</v>
      </c>
      <c r="O424" s="126" t="e">
        <f t="shared" si="263"/>
        <v>#REF!</v>
      </c>
      <c r="P424" s="126" t="e">
        <f t="shared" si="263"/>
        <v>#REF!</v>
      </c>
      <c r="Q424" s="126" t="e">
        <f t="shared" si="263"/>
        <v>#REF!</v>
      </c>
      <c r="R424" s="126" t="e">
        <f t="shared" si="263"/>
        <v>#REF!</v>
      </c>
      <c r="S424" s="126" t="e">
        <f t="shared" si="263"/>
        <v>#REF!</v>
      </c>
      <c r="T424" s="126" t="e">
        <f t="shared" si="263"/>
        <v>#REF!</v>
      </c>
      <c r="U424" s="126" t="e">
        <f t="shared" si="263"/>
        <v>#REF!</v>
      </c>
      <c r="V424" s="126" t="e">
        <f t="shared" si="263"/>
        <v>#REF!</v>
      </c>
      <c r="W424" s="126" t="e">
        <f t="shared" si="263"/>
        <v>#REF!</v>
      </c>
      <c r="X424" s="126" t="e">
        <f t="shared" si="263"/>
        <v>#REF!</v>
      </c>
      <c r="Y424" s="126" t="e">
        <f t="shared" si="263"/>
        <v>#REF!</v>
      </c>
      <c r="Z424" s="126" t="e">
        <f t="shared" si="263"/>
        <v>#REF!</v>
      </c>
      <c r="AA424" s="126" t="e">
        <f t="shared" si="263"/>
        <v>#REF!</v>
      </c>
      <c r="AB424" s="126" t="e">
        <f t="shared" si="263"/>
        <v>#REF!</v>
      </c>
      <c r="AC424" s="126" t="e">
        <f t="shared" si="263"/>
        <v>#REF!</v>
      </c>
      <c r="AD424" s="126" t="e">
        <f t="shared" si="263"/>
        <v>#REF!</v>
      </c>
      <c r="AE424" s="126"/>
      <c r="AF424" s="126" t="e">
        <f aca="true" t="shared" si="264" ref="AF424:AL424">AF426+AF432+AF438+AF442+AF446+AF472</f>
        <v>#REF!</v>
      </c>
      <c r="AG424" s="126" t="e">
        <f t="shared" si="264"/>
        <v>#REF!</v>
      </c>
      <c r="AH424" s="126" t="e">
        <f t="shared" si="264"/>
        <v>#REF!</v>
      </c>
      <c r="AI424" s="126" t="e">
        <f t="shared" si="264"/>
        <v>#REF!</v>
      </c>
      <c r="AJ424" s="126" t="e">
        <f t="shared" si="264"/>
        <v>#REF!</v>
      </c>
      <c r="AK424" s="126" t="e">
        <f t="shared" si="264"/>
        <v>#REF!</v>
      </c>
      <c r="AL424" s="126" t="e">
        <f t="shared" si="264"/>
        <v>#REF!</v>
      </c>
      <c r="AM424" s="126">
        <f>AM426+AM432+AM438+AM442+AM446+AM460+AM472</f>
        <v>247057</v>
      </c>
      <c r="AN424" s="126">
        <f>AN426+AN432+AN438+AN442+AN446+AN460+AN472</f>
        <v>1151365</v>
      </c>
      <c r="AO424" s="126">
        <f>AO426+AO432+AO438+AO442+AO446+AO460+AO472</f>
        <v>0</v>
      </c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</row>
    <row r="425" spans="1:41" ht="19.5" customHeight="1">
      <c r="A425" s="92"/>
      <c r="B425" s="93"/>
      <c r="C425" s="93"/>
      <c r="D425" s="94"/>
      <c r="E425" s="93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  <c r="AA425" s="62"/>
      <c r="AB425" s="62"/>
      <c r="AC425" s="62"/>
      <c r="AD425" s="62"/>
      <c r="AE425" s="62"/>
      <c r="AF425" s="62"/>
      <c r="AG425" s="62"/>
      <c r="AH425" s="62"/>
      <c r="AI425" s="62"/>
      <c r="AJ425" s="62"/>
      <c r="AK425" s="62"/>
      <c r="AL425" s="62"/>
      <c r="AM425" s="62"/>
      <c r="AN425" s="62"/>
      <c r="AO425" s="48"/>
    </row>
    <row r="426" spans="1:65" s="12" customFormat="1" ht="22.5" customHeight="1">
      <c r="A426" s="56" t="s">
        <v>167</v>
      </c>
      <c r="B426" s="57" t="s">
        <v>145</v>
      </c>
      <c r="C426" s="57" t="s">
        <v>126</v>
      </c>
      <c r="D426" s="67"/>
      <c r="E426" s="57"/>
      <c r="F426" s="68">
        <f aca="true" t="shared" si="265" ref="F426:O426">F427+F429</f>
        <v>456040</v>
      </c>
      <c r="G426" s="68">
        <f t="shared" si="265"/>
        <v>183629</v>
      </c>
      <c r="H426" s="68">
        <f t="shared" si="265"/>
        <v>639669</v>
      </c>
      <c r="I426" s="68">
        <f t="shared" si="265"/>
        <v>0</v>
      </c>
      <c r="J426" s="68">
        <f t="shared" si="265"/>
        <v>710554</v>
      </c>
      <c r="K426" s="68">
        <f t="shared" si="265"/>
        <v>0</v>
      </c>
      <c r="L426" s="68">
        <f t="shared" si="265"/>
        <v>0</v>
      </c>
      <c r="M426" s="68">
        <f t="shared" si="265"/>
        <v>710554</v>
      </c>
      <c r="N426" s="68">
        <f t="shared" si="265"/>
        <v>-352038</v>
      </c>
      <c r="O426" s="68">
        <f t="shared" si="265"/>
        <v>358516</v>
      </c>
      <c r="P426" s="68">
        <f aca="true" t="shared" si="266" ref="P426:U426">P427+P429</f>
        <v>0</v>
      </c>
      <c r="Q426" s="68">
        <f t="shared" si="266"/>
        <v>383048</v>
      </c>
      <c r="R426" s="68">
        <f t="shared" si="266"/>
        <v>0</v>
      </c>
      <c r="S426" s="68">
        <f t="shared" si="266"/>
        <v>0</v>
      </c>
      <c r="T426" s="68">
        <f t="shared" si="266"/>
        <v>358516</v>
      </c>
      <c r="U426" s="68">
        <f t="shared" si="266"/>
        <v>383048</v>
      </c>
      <c r="V426" s="68">
        <f aca="true" t="shared" si="267" ref="V426:AB426">V427+V429</f>
        <v>0</v>
      </c>
      <c r="W426" s="68">
        <f t="shared" si="267"/>
        <v>0</v>
      </c>
      <c r="X426" s="68">
        <f t="shared" si="267"/>
        <v>358516</v>
      </c>
      <c r="Y426" s="68">
        <f t="shared" si="267"/>
        <v>383048</v>
      </c>
      <c r="Z426" s="68">
        <f t="shared" si="267"/>
        <v>0</v>
      </c>
      <c r="AA426" s="68">
        <f t="shared" si="267"/>
        <v>358516</v>
      </c>
      <c r="AB426" s="68">
        <f t="shared" si="267"/>
        <v>383048</v>
      </c>
      <c r="AC426" s="68">
        <f>AC427+AC429</f>
        <v>0</v>
      </c>
      <c r="AD426" s="68">
        <f>AD427+AD429</f>
        <v>0</v>
      </c>
      <c r="AE426" s="68"/>
      <c r="AF426" s="68">
        <f aca="true" t="shared" si="268" ref="AF426:AK426">AF427+AF429</f>
        <v>358516</v>
      </c>
      <c r="AG426" s="68">
        <f t="shared" si="268"/>
        <v>0</v>
      </c>
      <c r="AH426" s="68">
        <f t="shared" si="268"/>
        <v>383048</v>
      </c>
      <c r="AI426" s="68">
        <f t="shared" si="268"/>
        <v>0</v>
      </c>
      <c r="AJ426" s="68">
        <f t="shared" si="268"/>
        <v>0</v>
      </c>
      <c r="AK426" s="68">
        <f t="shared" si="268"/>
        <v>358516</v>
      </c>
      <c r="AL426" s="68">
        <f>AL427+AL429</f>
        <v>0</v>
      </c>
      <c r="AM426" s="68">
        <f>AM427+AM429</f>
        <v>177373</v>
      </c>
      <c r="AN426" s="68">
        <f>AN427+AN429</f>
        <v>535889</v>
      </c>
      <c r="AO426" s="68">
        <f>AO427+AO429</f>
        <v>0</v>
      </c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</row>
    <row r="427" spans="1:65" s="12" customFormat="1" ht="54" customHeight="1" hidden="1">
      <c r="A427" s="69" t="s">
        <v>149</v>
      </c>
      <c r="B427" s="70" t="s">
        <v>145</v>
      </c>
      <c r="C427" s="70" t="s">
        <v>126</v>
      </c>
      <c r="D427" s="71" t="s">
        <v>37</v>
      </c>
      <c r="E427" s="70"/>
      <c r="F427" s="72">
        <f aca="true" t="shared" si="269" ref="F427:AH427">F428</f>
        <v>10425</v>
      </c>
      <c r="G427" s="72">
        <f t="shared" si="269"/>
        <v>5711</v>
      </c>
      <c r="H427" s="72">
        <f t="shared" si="269"/>
        <v>16136</v>
      </c>
      <c r="I427" s="72">
        <f t="shared" si="269"/>
        <v>0</v>
      </c>
      <c r="J427" s="72">
        <f t="shared" si="269"/>
        <v>14288</v>
      </c>
      <c r="K427" s="72">
        <f t="shared" si="269"/>
        <v>0</v>
      </c>
      <c r="L427" s="72">
        <f t="shared" si="269"/>
        <v>0</v>
      </c>
      <c r="M427" s="72">
        <f t="shared" si="269"/>
        <v>14288</v>
      </c>
      <c r="N427" s="72">
        <f t="shared" si="269"/>
        <v>-14288</v>
      </c>
      <c r="O427" s="72">
        <f t="shared" si="269"/>
        <v>0</v>
      </c>
      <c r="P427" s="72">
        <f t="shared" si="269"/>
        <v>0</v>
      </c>
      <c r="Q427" s="72">
        <f t="shared" si="269"/>
        <v>0</v>
      </c>
      <c r="R427" s="72">
        <f t="shared" si="269"/>
        <v>0</v>
      </c>
      <c r="S427" s="72">
        <f t="shared" si="269"/>
        <v>0</v>
      </c>
      <c r="T427" s="72">
        <f t="shared" si="269"/>
        <v>0</v>
      </c>
      <c r="U427" s="72">
        <f t="shared" si="269"/>
        <v>0</v>
      </c>
      <c r="V427" s="72">
        <f t="shared" si="269"/>
        <v>0</v>
      </c>
      <c r="W427" s="72">
        <f t="shared" si="269"/>
        <v>0</v>
      </c>
      <c r="X427" s="72">
        <f t="shared" si="269"/>
        <v>0</v>
      </c>
      <c r="Y427" s="72">
        <f t="shared" si="269"/>
        <v>0</v>
      </c>
      <c r="Z427" s="72">
        <f t="shared" si="269"/>
        <v>0</v>
      </c>
      <c r="AA427" s="72">
        <f t="shared" si="269"/>
        <v>0</v>
      </c>
      <c r="AB427" s="72">
        <f t="shared" si="269"/>
        <v>0</v>
      </c>
      <c r="AC427" s="72">
        <f t="shared" si="269"/>
        <v>0</v>
      </c>
      <c r="AD427" s="72">
        <f t="shared" si="269"/>
        <v>0</v>
      </c>
      <c r="AE427" s="72"/>
      <c r="AF427" s="72">
        <f t="shared" si="269"/>
        <v>0</v>
      </c>
      <c r="AG427" s="72">
        <f t="shared" si="269"/>
        <v>0</v>
      </c>
      <c r="AH427" s="72">
        <f t="shared" si="269"/>
        <v>0</v>
      </c>
      <c r="AI427" s="89"/>
      <c r="AJ427" s="89"/>
      <c r="AK427" s="101"/>
      <c r="AL427" s="101"/>
      <c r="AM427" s="89"/>
      <c r="AN427" s="89"/>
      <c r="AO427" s="89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</row>
    <row r="428" spans="1:65" s="12" customFormat="1" ht="83.25" customHeight="1" hidden="1">
      <c r="A428" s="69" t="s">
        <v>248</v>
      </c>
      <c r="B428" s="70" t="s">
        <v>145</v>
      </c>
      <c r="C428" s="70" t="s">
        <v>126</v>
      </c>
      <c r="D428" s="71" t="s">
        <v>37</v>
      </c>
      <c r="E428" s="70" t="s">
        <v>150</v>
      </c>
      <c r="F428" s="62">
        <v>10425</v>
      </c>
      <c r="G428" s="62">
        <f>H428-F428</f>
        <v>5711</v>
      </c>
      <c r="H428" s="62">
        <v>16136</v>
      </c>
      <c r="I428" s="62"/>
      <c r="J428" s="62">
        <v>14288</v>
      </c>
      <c r="K428" s="136"/>
      <c r="L428" s="136"/>
      <c r="M428" s="62">
        <v>14288</v>
      </c>
      <c r="N428" s="62">
        <f>O428-M428</f>
        <v>-14288</v>
      </c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  <c r="AA428" s="62"/>
      <c r="AB428" s="62"/>
      <c r="AC428" s="62"/>
      <c r="AD428" s="62"/>
      <c r="AE428" s="62"/>
      <c r="AF428" s="62"/>
      <c r="AG428" s="62"/>
      <c r="AH428" s="62"/>
      <c r="AI428" s="89"/>
      <c r="AJ428" s="89"/>
      <c r="AK428" s="101"/>
      <c r="AL428" s="101"/>
      <c r="AM428" s="89"/>
      <c r="AN428" s="89"/>
      <c r="AO428" s="89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</row>
    <row r="429" spans="1:65" s="14" customFormat="1" ht="36.75" customHeight="1">
      <c r="A429" s="69" t="s">
        <v>413</v>
      </c>
      <c r="B429" s="70" t="s">
        <v>145</v>
      </c>
      <c r="C429" s="70" t="s">
        <v>126</v>
      </c>
      <c r="D429" s="71" t="s">
        <v>97</v>
      </c>
      <c r="E429" s="70"/>
      <c r="F429" s="72">
        <f aca="true" t="shared" si="270" ref="F429:AO429">F430</f>
        <v>445615</v>
      </c>
      <c r="G429" s="72">
        <f t="shared" si="270"/>
        <v>177918</v>
      </c>
      <c r="H429" s="72">
        <f t="shared" si="270"/>
        <v>623533</v>
      </c>
      <c r="I429" s="72">
        <f t="shared" si="270"/>
        <v>0</v>
      </c>
      <c r="J429" s="72">
        <f t="shared" si="270"/>
        <v>696266</v>
      </c>
      <c r="K429" s="72">
        <f t="shared" si="270"/>
        <v>0</v>
      </c>
      <c r="L429" s="72">
        <f t="shared" si="270"/>
        <v>0</v>
      </c>
      <c r="M429" s="72">
        <f t="shared" si="270"/>
        <v>696266</v>
      </c>
      <c r="N429" s="72">
        <f t="shared" si="270"/>
        <v>-337750</v>
      </c>
      <c r="O429" s="72">
        <f t="shared" si="270"/>
        <v>358516</v>
      </c>
      <c r="P429" s="72">
        <f t="shared" si="270"/>
        <v>0</v>
      </c>
      <c r="Q429" s="72">
        <f t="shared" si="270"/>
        <v>383048</v>
      </c>
      <c r="R429" s="72">
        <f t="shared" si="270"/>
        <v>0</v>
      </c>
      <c r="S429" s="72">
        <f t="shared" si="270"/>
        <v>0</v>
      </c>
      <c r="T429" s="72">
        <f t="shared" si="270"/>
        <v>358516</v>
      </c>
      <c r="U429" s="72">
        <f t="shared" si="270"/>
        <v>383048</v>
      </c>
      <c r="V429" s="72">
        <f t="shared" si="270"/>
        <v>0</v>
      </c>
      <c r="W429" s="72">
        <f t="shared" si="270"/>
        <v>0</v>
      </c>
      <c r="X429" s="72">
        <f t="shared" si="270"/>
        <v>358516</v>
      </c>
      <c r="Y429" s="72">
        <f t="shared" si="270"/>
        <v>383048</v>
      </c>
      <c r="Z429" s="72">
        <f t="shared" si="270"/>
        <v>0</v>
      </c>
      <c r="AA429" s="72">
        <f t="shared" si="270"/>
        <v>358516</v>
      </c>
      <c r="AB429" s="72">
        <f t="shared" si="270"/>
        <v>383048</v>
      </c>
      <c r="AC429" s="72">
        <f t="shared" si="270"/>
        <v>0</v>
      </c>
      <c r="AD429" s="72">
        <f t="shared" si="270"/>
        <v>0</v>
      </c>
      <c r="AE429" s="72"/>
      <c r="AF429" s="72">
        <f t="shared" si="270"/>
        <v>358516</v>
      </c>
      <c r="AG429" s="72">
        <f t="shared" si="270"/>
        <v>0</v>
      </c>
      <c r="AH429" s="72">
        <f t="shared" si="270"/>
        <v>383048</v>
      </c>
      <c r="AI429" s="72">
        <f t="shared" si="270"/>
        <v>0</v>
      </c>
      <c r="AJ429" s="72">
        <f t="shared" si="270"/>
        <v>0</v>
      </c>
      <c r="AK429" s="72">
        <f t="shared" si="270"/>
        <v>358516</v>
      </c>
      <c r="AL429" s="72">
        <f t="shared" si="270"/>
        <v>0</v>
      </c>
      <c r="AM429" s="72">
        <f t="shared" si="270"/>
        <v>177373</v>
      </c>
      <c r="AN429" s="72">
        <f t="shared" si="270"/>
        <v>535889</v>
      </c>
      <c r="AO429" s="72">
        <f t="shared" si="270"/>
        <v>0</v>
      </c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</row>
    <row r="430" spans="1:65" s="16" customFormat="1" ht="36.75" customHeight="1">
      <c r="A430" s="69" t="s">
        <v>128</v>
      </c>
      <c r="B430" s="70" t="s">
        <v>145</v>
      </c>
      <c r="C430" s="70" t="s">
        <v>126</v>
      </c>
      <c r="D430" s="71" t="s">
        <v>97</v>
      </c>
      <c r="E430" s="70" t="s">
        <v>129</v>
      </c>
      <c r="F430" s="62">
        <v>445615</v>
      </c>
      <c r="G430" s="62">
        <f>H430-F430</f>
        <v>177918</v>
      </c>
      <c r="H430" s="62">
        <v>623533</v>
      </c>
      <c r="I430" s="63"/>
      <c r="J430" s="62">
        <v>696266</v>
      </c>
      <c r="K430" s="63"/>
      <c r="L430" s="63"/>
      <c r="M430" s="62">
        <v>696266</v>
      </c>
      <c r="N430" s="62">
        <f>O430-M430</f>
        <v>-337750</v>
      </c>
      <c r="O430" s="62">
        <v>358516</v>
      </c>
      <c r="P430" s="62"/>
      <c r="Q430" s="62">
        <v>383048</v>
      </c>
      <c r="R430" s="64"/>
      <c r="S430" s="64"/>
      <c r="T430" s="62">
        <f>O430+R430</f>
        <v>358516</v>
      </c>
      <c r="U430" s="62">
        <f>Q430+S430</f>
        <v>383048</v>
      </c>
      <c r="V430" s="64"/>
      <c r="W430" s="64"/>
      <c r="X430" s="62">
        <f>T430+V430</f>
        <v>358516</v>
      </c>
      <c r="Y430" s="62">
        <f>U430+W430</f>
        <v>383048</v>
      </c>
      <c r="Z430" s="64"/>
      <c r="AA430" s="62">
        <f>X430+Z430</f>
        <v>358516</v>
      </c>
      <c r="AB430" s="62">
        <f>Y430</f>
        <v>383048</v>
      </c>
      <c r="AC430" s="64"/>
      <c r="AD430" s="64"/>
      <c r="AE430" s="64"/>
      <c r="AF430" s="62">
        <f>AA430+AC430</f>
        <v>358516</v>
      </c>
      <c r="AG430" s="64"/>
      <c r="AH430" s="62">
        <f>AB430</f>
        <v>383048</v>
      </c>
      <c r="AI430" s="64"/>
      <c r="AJ430" s="64"/>
      <c r="AK430" s="62">
        <f>AF430+AI430</f>
        <v>358516</v>
      </c>
      <c r="AL430" s="62">
        <f>AG430</f>
        <v>0</v>
      </c>
      <c r="AM430" s="62">
        <f>AN430-AK430</f>
        <v>177373</v>
      </c>
      <c r="AN430" s="62">
        <v>535889</v>
      </c>
      <c r="AO430" s="64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</row>
    <row r="431" spans="1:65" s="16" customFormat="1" ht="21.75" customHeight="1">
      <c r="A431" s="69"/>
      <c r="B431" s="70"/>
      <c r="C431" s="70"/>
      <c r="D431" s="71"/>
      <c r="E431" s="70"/>
      <c r="F431" s="62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4"/>
      <c r="S431" s="64"/>
      <c r="T431" s="64"/>
      <c r="U431" s="64"/>
      <c r="V431" s="64"/>
      <c r="W431" s="64"/>
      <c r="X431" s="64"/>
      <c r="Y431" s="64"/>
      <c r="Z431" s="64"/>
      <c r="AA431" s="64"/>
      <c r="AB431" s="64"/>
      <c r="AC431" s="64"/>
      <c r="AD431" s="64"/>
      <c r="AE431" s="64"/>
      <c r="AF431" s="64"/>
      <c r="AG431" s="64"/>
      <c r="AH431" s="64"/>
      <c r="AI431" s="64"/>
      <c r="AJ431" s="64"/>
      <c r="AK431" s="62"/>
      <c r="AL431" s="62"/>
      <c r="AM431" s="64"/>
      <c r="AN431" s="64"/>
      <c r="AO431" s="64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</row>
    <row r="432" spans="1:65" s="10" customFormat="1" ht="18.75">
      <c r="A432" s="56" t="s">
        <v>168</v>
      </c>
      <c r="B432" s="57" t="s">
        <v>145</v>
      </c>
      <c r="C432" s="57" t="s">
        <v>127</v>
      </c>
      <c r="D432" s="67"/>
      <c r="E432" s="57"/>
      <c r="F432" s="68">
        <f aca="true" t="shared" si="271" ref="F432:O432">F435+F433</f>
        <v>176479</v>
      </c>
      <c r="G432" s="68">
        <f t="shared" si="271"/>
        <v>81172</v>
      </c>
      <c r="H432" s="68">
        <f t="shared" si="271"/>
        <v>257651</v>
      </c>
      <c r="I432" s="68">
        <f t="shared" si="271"/>
        <v>0</v>
      </c>
      <c r="J432" s="68">
        <f t="shared" si="271"/>
        <v>275294</v>
      </c>
      <c r="K432" s="68">
        <f t="shared" si="271"/>
        <v>0</v>
      </c>
      <c r="L432" s="68">
        <f t="shared" si="271"/>
        <v>0</v>
      </c>
      <c r="M432" s="68">
        <f t="shared" si="271"/>
        <v>275294</v>
      </c>
      <c r="N432" s="68">
        <f t="shared" si="271"/>
        <v>-151829</v>
      </c>
      <c r="O432" s="68">
        <f t="shared" si="271"/>
        <v>123465</v>
      </c>
      <c r="P432" s="68">
        <f aca="true" t="shared" si="272" ref="P432:U432">P435+P433</f>
        <v>0</v>
      </c>
      <c r="Q432" s="68">
        <f t="shared" si="272"/>
        <v>121078</v>
      </c>
      <c r="R432" s="68">
        <f t="shared" si="272"/>
        <v>-669</v>
      </c>
      <c r="S432" s="68">
        <f t="shared" si="272"/>
        <v>0</v>
      </c>
      <c r="T432" s="68">
        <f t="shared" si="272"/>
        <v>122796</v>
      </c>
      <c r="U432" s="68">
        <f t="shared" si="272"/>
        <v>121078</v>
      </c>
      <c r="V432" s="68">
        <f aca="true" t="shared" si="273" ref="V432:AB432">V435+V433</f>
        <v>0</v>
      </c>
      <c r="W432" s="68">
        <f t="shared" si="273"/>
        <v>0</v>
      </c>
      <c r="X432" s="68">
        <f t="shared" si="273"/>
        <v>122796</v>
      </c>
      <c r="Y432" s="68">
        <f t="shared" si="273"/>
        <v>121078</v>
      </c>
      <c r="Z432" s="68">
        <f t="shared" si="273"/>
        <v>0</v>
      </c>
      <c r="AA432" s="68">
        <f t="shared" si="273"/>
        <v>122796</v>
      </c>
      <c r="AB432" s="68">
        <f t="shared" si="273"/>
        <v>121078</v>
      </c>
      <c r="AC432" s="68">
        <f>AC435+AC433</f>
        <v>0</v>
      </c>
      <c r="AD432" s="68">
        <f>AD435+AD433</f>
        <v>0</v>
      </c>
      <c r="AE432" s="68"/>
      <c r="AF432" s="68">
        <f aca="true" t="shared" si="274" ref="AF432:AM432">AF435+AF433</f>
        <v>122796</v>
      </c>
      <c r="AG432" s="68">
        <f t="shared" si="274"/>
        <v>0</v>
      </c>
      <c r="AH432" s="68">
        <f t="shared" si="274"/>
        <v>121078</v>
      </c>
      <c r="AI432" s="68">
        <f t="shared" si="274"/>
        <v>0</v>
      </c>
      <c r="AJ432" s="68">
        <f t="shared" si="274"/>
        <v>0</v>
      </c>
      <c r="AK432" s="68">
        <f t="shared" si="274"/>
        <v>122796</v>
      </c>
      <c r="AL432" s="68">
        <f t="shared" si="274"/>
        <v>0</v>
      </c>
      <c r="AM432" s="68">
        <f t="shared" si="274"/>
        <v>36771</v>
      </c>
      <c r="AN432" s="68">
        <f>AN435+AN433</f>
        <v>159567</v>
      </c>
      <c r="AO432" s="68">
        <f>AO435+AO433</f>
        <v>0</v>
      </c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</row>
    <row r="433" spans="1:65" s="10" customFormat="1" ht="54" customHeight="1">
      <c r="A433" s="69" t="s">
        <v>149</v>
      </c>
      <c r="B433" s="70" t="s">
        <v>145</v>
      </c>
      <c r="C433" s="70" t="s">
        <v>127</v>
      </c>
      <c r="D433" s="71" t="s">
        <v>37</v>
      </c>
      <c r="E433" s="70"/>
      <c r="F433" s="72">
        <f aca="true" t="shared" si="275" ref="F433:AO433">F434</f>
        <v>0</v>
      </c>
      <c r="G433" s="72">
        <f t="shared" si="275"/>
        <v>7008</v>
      </c>
      <c r="H433" s="72">
        <f t="shared" si="275"/>
        <v>7008</v>
      </c>
      <c r="I433" s="72">
        <f t="shared" si="275"/>
        <v>0</v>
      </c>
      <c r="J433" s="72">
        <f t="shared" si="275"/>
        <v>0</v>
      </c>
      <c r="K433" s="72">
        <f t="shared" si="275"/>
        <v>0</v>
      </c>
      <c r="L433" s="72">
        <f t="shared" si="275"/>
        <v>0</v>
      </c>
      <c r="M433" s="72">
        <f t="shared" si="275"/>
        <v>0</v>
      </c>
      <c r="N433" s="72">
        <f t="shared" si="275"/>
        <v>3000</v>
      </c>
      <c r="O433" s="72">
        <f t="shared" si="275"/>
        <v>3000</v>
      </c>
      <c r="P433" s="72">
        <f t="shared" si="275"/>
        <v>0</v>
      </c>
      <c r="Q433" s="72">
        <f t="shared" si="275"/>
        <v>2500</v>
      </c>
      <c r="R433" s="72">
        <f t="shared" si="275"/>
        <v>-669</v>
      </c>
      <c r="S433" s="72">
        <f t="shared" si="275"/>
        <v>0</v>
      </c>
      <c r="T433" s="72">
        <f t="shared" si="275"/>
        <v>2331</v>
      </c>
      <c r="U433" s="72">
        <f t="shared" si="275"/>
        <v>2500</v>
      </c>
      <c r="V433" s="72">
        <f t="shared" si="275"/>
        <v>0</v>
      </c>
      <c r="W433" s="72">
        <f t="shared" si="275"/>
        <v>0</v>
      </c>
      <c r="X433" s="72">
        <f t="shared" si="275"/>
        <v>2331</v>
      </c>
      <c r="Y433" s="72">
        <f t="shared" si="275"/>
        <v>2500</v>
      </c>
      <c r="Z433" s="72">
        <f t="shared" si="275"/>
        <v>0</v>
      </c>
      <c r="AA433" s="72">
        <f t="shared" si="275"/>
        <v>2331</v>
      </c>
      <c r="AB433" s="72">
        <f t="shared" si="275"/>
        <v>2500</v>
      </c>
      <c r="AC433" s="72">
        <f t="shared" si="275"/>
        <v>0</v>
      </c>
      <c r="AD433" s="72">
        <f t="shared" si="275"/>
        <v>0</v>
      </c>
      <c r="AE433" s="72"/>
      <c r="AF433" s="72">
        <f t="shared" si="275"/>
        <v>2331</v>
      </c>
      <c r="AG433" s="72">
        <f t="shared" si="275"/>
        <v>0</v>
      </c>
      <c r="AH433" s="72">
        <f t="shared" si="275"/>
        <v>2500</v>
      </c>
      <c r="AI433" s="72">
        <f t="shared" si="275"/>
        <v>0</v>
      </c>
      <c r="AJ433" s="72">
        <f t="shared" si="275"/>
        <v>0</v>
      </c>
      <c r="AK433" s="72">
        <f t="shared" si="275"/>
        <v>2331</v>
      </c>
      <c r="AL433" s="72">
        <f t="shared" si="275"/>
        <v>0</v>
      </c>
      <c r="AM433" s="72">
        <f t="shared" si="275"/>
        <v>-2331</v>
      </c>
      <c r="AN433" s="72">
        <f t="shared" si="275"/>
        <v>0</v>
      </c>
      <c r="AO433" s="72">
        <f t="shared" si="275"/>
        <v>0</v>
      </c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</row>
    <row r="434" spans="1:65" s="10" customFormat="1" ht="84" customHeight="1">
      <c r="A434" s="69" t="s">
        <v>248</v>
      </c>
      <c r="B434" s="70" t="s">
        <v>145</v>
      </c>
      <c r="C434" s="70" t="s">
        <v>127</v>
      </c>
      <c r="D434" s="71" t="s">
        <v>37</v>
      </c>
      <c r="E434" s="70" t="s">
        <v>150</v>
      </c>
      <c r="F434" s="62"/>
      <c r="G434" s="62">
        <f>H434-F434</f>
        <v>7008</v>
      </c>
      <c r="H434" s="62">
        <v>7008</v>
      </c>
      <c r="I434" s="66"/>
      <c r="J434" s="66"/>
      <c r="K434" s="66"/>
      <c r="L434" s="66"/>
      <c r="M434" s="62"/>
      <c r="N434" s="62">
        <f>O434-M434</f>
        <v>3000</v>
      </c>
      <c r="O434" s="62">
        <v>3000</v>
      </c>
      <c r="P434" s="62"/>
      <c r="Q434" s="62">
        <v>2500</v>
      </c>
      <c r="R434" s="63">
        <v>-669</v>
      </c>
      <c r="S434" s="55"/>
      <c r="T434" s="62">
        <f>O434+R434</f>
        <v>2331</v>
      </c>
      <c r="U434" s="62">
        <f>Q434+S434</f>
        <v>2500</v>
      </c>
      <c r="V434" s="55"/>
      <c r="W434" s="55"/>
      <c r="X434" s="62">
        <f>T434+V434</f>
        <v>2331</v>
      </c>
      <c r="Y434" s="62">
        <f>U434+W434</f>
        <v>2500</v>
      </c>
      <c r="Z434" s="55"/>
      <c r="AA434" s="62">
        <f>X434+Z434</f>
        <v>2331</v>
      </c>
      <c r="AB434" s="62">
        <f>Y434</f>
        <v>2500</v>
      </c>
      <c r="AC434" s="55"/>
      <c r="AD434" s="55"/>
      <c r="AE434" s="55"/>
      <c r="AF434" s="62">
        <f>AA434+AC434</f>
        <v>2331</v>
      </c>
      <c r="AG434" s="55"/>
      <c r="AH434" s="62">
        <f>AB434</f>
        <v>2500</v>
      </c>
      <c r="AI434" s="55"/>
      <c r="AJ434" s="55"/>
      <c r="AK434" s="62">
        <f>AF434+AI434</f>
        <v>2331</v>
      </c>
      <c r="AL434" s="62">
        <f>AG434</f>
        <v>0</v>
      </c>
      <c r="AM434" s="62">
        <f>AN434-AK434</f>
        <v>-2331</v>
      </c>
      <c r="AN434" s="64"/>
      <c r="AO434" s="55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</row>
    <row r="435" spans="1:65" s="14" customFormat="1" ht="32.25" customHeight="1">
      <c r="A435" s="69" t="s">
        <v>98</v>
      </c>
      <c r="B435" s="70" t="s">
        <v>145</v>
      </c>
      <c r="C435" s="70" t="s">
        <v>127</v>
      </c>
      <c r="D435" s="71" t="s">
        <v>99</v>
      </c>
      <c r="E435" s="70"/>
      <c r="F435" s="72">
        <f aca="true" t="shared" si="276" ref="F435:AO435">F436</f>
        <v>176479</v>
      </c>
      <c r="G435" s="72">
        <f t="shared" si="276"/>
        <v>74164</v>
      </c>
      <c r="H435" s="72">
        <f t="shared" si="276"/>
        <v>250643</v>
      </c>
      <c r="I435" s="72">
        <f t="shared" si="276"/>
        <v>0</v>
      </c>
      <c r="J435" s="72">
        <f t="shared" si="276"/>
        <v>275294</v>
      </c>
      <c r="K435" s="72">
        <f t="shared" si="276"/>
        <v>0</v>
      </c>
      <c r="L435" s="72">
        <f t="shared" si="276"/>
        <v>0</v>
      </c>
      <c r="M435" s="72">
        <f t="shared" si="276"/>
        <v>275294</v>
      </c>
      <c r="N435" s="72">
        <f t="shared" si="276"/>
        <v>-154829</v>
      </c>
      <c r="O435" s="72">
        <f t="shared" si="276"/>
        <v>120465</v>
      </c>
      <c r="P435" s="72">
        <f t="shared" si="276"/>
        <v>0</v>
      </c>
      <c r="Q435" s="72">
        <f t="shared" si="276"/>
        <v>118578</v>
      </c>
      <c r="R435" s="72">
        <f t="shared" si="276"/>
        <v>0</v>
      </c>
      <c r="S435" s="72">
        <f t="shared" si="276"/>
        <v>0</v>
      </c>
      <c r="T435" s="72">
        <f t="shared" si="276"/>
        <v>120465</v>
      </c>
      <c r="U435" s="72">
        <f t="shared" si="276"/>
        <v>118578</v>
      </c>
      <c r="V435" s="72">
        <f t="shared" si="276"/>
        <v>0</v>
      </c>
      <c r="W435" s="72">
        <f t="shared" si="276"/>
        <v>0</v>
      </c>
      <c r="X435" s="72">
        <f t="shared" si="276"/>
        <v>120465</v>
      </c>
      <c r="Y435" s="72">
        <f t="shared" si="276"/>
        <v>118578</v>
      </c>
      <c r="Z435" s="72">
        <f t="shared" si="276"/>
        <v>0</v>
      </c>
      <c r="AA435" s="72">
        <f t="shared" si="276"/>
        <v>120465</v>
      </c>
      <c r="AB435" s="72">
        <f t="shared" si="276"/>
        <v>118578</v>
      </c>
      <c r="AC435" s="72">
        <f t="shared" si="276"/>
        <v>0</v>
      </c>
      <c r="AD435" s="72">
        <f t="shared" si="276"/>
        <v>0</v>
      </c>
      <c r="AE435" s="72"/>
      <c r="AF435" s="72">
        <f t="shared" si="276"/>
        <v>120465</v>
      </c>
      <c r="AG435" s="72">
        <f t="shared" si="276"/>
        <v>0</v>
      </c>
      <c r="AH435" s="72">
        <f t="shared" si="276"/>
        <v>118578</v>
      </c>
      <c r="AI435" s="72">
        <f t="shared" si="276"/>
        <v>0</v>
      </c>
      <c r="AJ435" s="72">
        <f t="shared" si="276"/>
        <v>0</v>
      </c>
      <c r="AK435" s="72">
        <f t="shared" si="276"/>
        <v>120465</v>
      </c>
      <c r="AL435" s="72">
        <f t="shared" si="276"/>
        <v>0</v>
      </c>
      <c r="AM435" s="72">
        <f t="shared" si="276"/>
        <v>39102</v>
      </c>
      <c r="AN435" s="72">
        <f t="shared" si="276"/>
        <v>159567</v>
      </c>
      <c r="AO435" s="72">
        <f t="shared" si="276"/>
        <v>0</v>
      </c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</row>
    <row r="436" spans="1:65" s="16" customFormat="1" ht="35.25" customHeight="1">
      <c r="A436" s="69" t="s">
        <v>128</v>
      </c>
      <c r="B436" s="70" t="s">
        <v>145</v>
      </c>
      <c r="C436" s="70" t="s">
        <v>127</v>
      </c>
      <c r="D436" s="71" t="s">
        <v>99</v>
      </c>
      <c r="E436" s="70" t="s">
        <v>129</v>
      </c>
      <c r="F436" s="62">
        <v>176479</v>
      </c>
      <c r="G436" s="62">
        <f>H436-F436</f>
        <v>74164</v>
      </c>
      <c r="H436" s="62">
        <v>250643</v>
      </c>
      <c r="I436" s="62"/>
      <c r="J436" s="62">
        <v>275294</v>
      </c>
      <c r="K436" s="63"/>
      <c r="L436" s="63"/>
      <c r="M436" s="62">
        <v>275294</v>
      </c>
      <c r="N436" s="62">
        <f>O436-M436</f>
        <v>-154829</v>
      </c>
      <c r="O436" s="62">
        <v>120465</v>
      </c>
      <c r="P436" s="62"/>
      <c r="Q436" s="62">
        <v>118578</v>
      </c>
      <c r="R436" s="64"/>
      <c r="S436" s="64"/>
      <c r="T436" s="62">
        <f>O436+R436</f>
        <v>120465</v>
      </c>
      <c r="U436" s="62">
        <f>Q436+S436</f>
        <v>118578</v>
      </c>
      <c r="V436" s="64"/>
      <c r="W436" s="64"/>
      <c r="X436" s="62">
        <f>T436+V436</f>
        <v>120465</v>
      </c>
      <c r="Y436" s="62">
        <f>U436+W436</f>
        <v>118578</v>
      </c>
      <c r="Z436" s="64"/>
      <c r="AA436" s="62">
        <f>X436+Z436</f>
        <v>120465</v>
      </c>
      <c r="AB436" s="62">
        <f>Y436</f>
        <v>118578</v>
      </c>
      <c r="AC436" s="64"/>
      <c r="AD436" s="64"/>
      <c r="AE436" s="64"/>
      <c r="AF436" s="62">
        <f>AA436+AC436</f>
        <v>120465</v>
      </c>
      <c r="AG436" s="64"/>
      <c r="AH436" s="62">
        <f>AB436</f>
        <v>118578</v>
      </c>
      <c r="AI436" s="64"/>
      <c r="AJ436" s="64"/>
      <c r="AK436" s="62">
        <f>AF436+AI436</f>
        <v>120465</v>
      </c>
      <c r="AL436" s="62">
        <f>AG436</f>
        <v>0</v>
      </c>
      <c r="AM436" s="62">
        <f>AN436-AK436</f>
        <v>39102</v>
      </c>
      <c r="AN436" s="62">
        <v>159567</v>
      </c>
      <c r="AO436" s="64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</row>
    <row r="437" spans="1:65" s="16" customFormat="1" ht="16.5">
      <c r="A437" s="69"/>
      <c r="B437" s="70"/>
      <c r="C437" s="70"/>
      <c r="D437" s="71"/>
      <c r="E437" s="70"/>
      <c r="F437" s="62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4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64"/>
      <c r="AG437" s="64"/>
      <c r="AH437" s="64"/>
      <c r="AI437" s="64"/>
      <c r="AJ437" s="64"/>
      <c r="AK437" s="62"/>
      <c r="AL437" s="62"/>
      <c r="AM437" s="64"/>
      <c r="AN437" s="64"/>
      <c r="AO437" s="64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</row>
    <row r="438" spans="1:65" s="16" customFormat="1" ht="24.75" customHeight="1">
      <c r="A438" s="56" t="s">
        <v>0</v>
      </c>
      <c r="B438" s="57" t="s">
        <v>145</v>
      </c>
      <c r="C438" s="57" t="s">
        <v>134</v>
      </c>
      <c r="D438" s="67"/>
      <c r="E438" s="57"/>
      <c r="F438" s="68">
        <f aca="true" t="shared" si="277" ref="F438:V439">F439</f>
        <v>229141</v>
      </c>
      <c r="G438" s="68">
        <f t="shared" si="277"/>
        <v>28032</v>
      </c>
      <c r="H438" s="68">
        <f t="shared" si="277"/>
        <v>257173</v>
      </c>
      <c r="I438" s="68">
        <f t="shared" si="277"/>
        <v>0</v>
      </c>
      <c r="J438" s="68">
        <f t="shared" si="277"/>
        <v>275614</v>
      </c>
      <c r="K438" s="68">
        <f t="shared" si="277"/>
        <v>0</v>
      </c>
      <c r="L438" s="68">
        <f t="shared" si="277"/>
        <v>0</v>
      </c>
      <c r="M438" s="68">
        <f t="shared" si="277"/>
        <v>275614</v>
      </c>
      <c r="N438" s="68">
        <f t="shared" si="277"/>
        <v>-60549</v>
      </c>
      <c r="O438" s="68">
        <f t="shared" si="277"/>
        <v>215065</v>
      </c>
      <c r="P438" s="68">
        <f t="shared" si="277"/>
        <v>0</v>
      </c>
      <c r="Q438" s="68">
        <f t="shared" si="277"/>
        <v>200287</v>
      </c>
      <c r="R438" s="68">
        <f t="shared" si="277"/>
        <v>0</v>
      </c>
      <c r="S438" s="68">
        <f t="shared" si="277"/>
        <v>0</v>
      </c>
      <c r="T438" s="68">
        <f t="shared" si="277"/>
        <v>215065</v>
      </c>
      <c r="U438" s="68">
        <f t="shared" si="277"/>
        <v>200287</v>
      </c>
      <c r="V438" s="68">
        <f t="shared" si="277"/>
        <v>0</v>
      </c>
      <c r="W438" s="68">
        <f aca="true" t="shared" si="278" ref="V438:AL439">W439</f>
        <v>0</v>
      </c>
      <c r="X438" s="68">
        <f t="shared" si="278"/>
        <v>215065</v>
      </c>
      <c r="Y438" s="68">
        <f t="shared" si="278"/>
        <v>200287</v>
      </c>
      <c r="Z438" s="68">
        <f t="shared" si="278"/>
        <v>0</v>
      </c>
      <c r="AA438" s="68">
        <f t="shared" si="278"/>
        <v>215065</v>
      </c>
      <c r="AB438" s="68">
        <f t="shared" si="278"/>
        <v>200287</v>
      </c>
      <c r="AC438" s="68">
        <f t="shared" si="278"/>
        <v>0</v>
      </c>
      <c r="AD438" s="68">
        <f t="shared" si="278"/>
        <v>0</v>
      </c>
      <c r="AE438" s="68"/>
      <c r="AF438" s="68">
        <f t="shared" si="278"/>
        <v>215065</v>
      </c>
      <c r="AG438" s="68">
        <f t="shared" si="278"/>
        <v>0</v>
      </c>
      <c r="AH438" s="68">
        <f t="shared" si="278"/>
        <v>200287</v>
      </c>
      <c r="AI438" s="68">
        <f t="shared" si="278"/>
        <v>0</v>
      </c>
      <c r="AJ438" s="68">
        <f t="shared" si="278"/>
        <v>0</v>
      </c>
      <c r="AK438" s="68">
        <f t="shared" si="278"/>
        <v>215065</v>
      </c>
      <c r="AL438" s="68">
        <f t="shared" si="278"/>
        <v>0</v>
      </c>
      <c r="AM438" s="68">
        <f>AM439</f>
        <v>51020</v>
      </c>
      <c r="AN438" s="68">
        <f>AN439</f>
        <v>266085</v>
      </c>
      <c r="AO438" s="68">
        <f>AO439</f>
        <v>0</v>
      </c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</row>
    <row r="439" spans="1:65" s="16" customFormat="1" ht="22.5" customHeight="1">
      <c r="A439" s="69" t="s">
        <v>102</v>
      </c>
      <c r="B439" s="70" t="s">
        <v>145</v>
      </c>
      <c r="C439" s="70" t="s">
        <v>134</v>
      </c>
      <c r="D439" s="71" t="s">
        <v>103</v>
      </c>
      <c r="E439" s="70"/>
      <c r="F439" s="72">
        <f t="shared" si="277"/>
        <v>229141</v>
      </c>
      <c r="G439" s="72">
        <f t="shared" si="277"/>
        <v>28032</v>
      </c>
      <c r="H439" s="72">
        <f t="shared" si="277"/>
        <v>257173</v>
      </c>
      <c r="I439" s="72">
        <f t="shared" si="277"/>
        <v>0</v>
      </c>
      <c r="J439" s="72">
        <f t="shared" si="277"/>
        <v>275614</v>
      </c>
      <c r="K439" s="72">
        <f t="shared" si="277"/>
        <v>0</v>
      </c>
      <c r="L439" s="72">
        <f t="shared" si="277"/>
        <v>0</v>
      </c>
      <c r="M439" s="72">
        <f t="shared" si="277"/>
        <v>275614</v>
      </c>
      <c r="N439" s="72">
        <f t="shared" si="277"/>
        <v>-60549</v>
      </c>
      <c r="O439" s="72">
        <f t="shared" si="277"/>
        <v>215065</v>
      </c>
      <c r="P439" s="72">
        <f t="shared" si="277"/>
        <v>0</v>
      </c>
      <c r="Q439" s="72">
        <f t="shared" si="277"/>
        <v>200287</v>
      </c>
      <c r="R439" s="72">
        <f t="shared" si="277"/>
        <v>0</v>
      </c>
      <c r="S439" s="72">
        <f t="shared" si="277"/>
        <v>0</v>
      </c>
      <c r="T439" s="72">
        <f t="shared" si="277"/>
        <v>215065</v>
      </c>
      <c r="U439" s="72">
        <f t="shared" si="277"/>
        <v>200287</v>
      </c>
      <c r="V439" s="72">
        <f t="shared" si="278"/>
        <v>0</v>
      </c>
      <c r="W439" s="72">
        <f t="shared" si="278"/>
        <v>0</v>
      </c>
      <c r="X439" s="72">
        <f t="shared" si="278"/>
        <v>215065</v>
      </c>
      <c r="Y439" s="72">
        <f t="shared" si="278"/>
        <v>200287</v>
      </c>
      <c r="Z439" s="72">
        <f t="shared" si="278"/>
        <v>0</v>
      </c>
      <c r="AA439" s="72">
        <f t="shared" si="278"/>
        <v>215065</v>
      </c>
      <c r="AB439" s="72">
        <f t="shared" si="278"/>
        <v>200287</v>
      </c>
      <c r="AC439" s="72">
        <f t="shared" si="278"/>
        <v>0</v>
      </c>
      <c r="AD439" s="72">
        <f t="shared" si="278"/>
        <v>0</v>
      </c>
      <c r="AE439" s="72"/>
      <c r="AF439" s="72">
        <f t="shared" si="278"/>
        <v>215065</v>
      </c>
      <c r="AG439" s="72">
        <f t="shared" si="278"/>
        <v>0</v>
      </c>
      <c r="AH439" s="72">
        <f t="shared" si="278"/>
        <v>200287</v>
      </c>
      <c r="AI439" s="72">
        <f aca="true" t="shared" si="279" ref="AI439:AO439">AI440</f>
        <v>0</v>
      </c>
      <c r="AJ439" s="72">
        <f t="shared" si="279"/>
        <v>0</v>
      </c>
      <c r="AK439" s="72">
        <f t="shared" si="279"/>
        <v>215065</v>
      </c>
      <c r="AL439" s="72">
        <f t="shared" si="279"/>
        <v>0</v>
      </c>
      <c r="AM439" s="72">
        <f t="shared" si="279"/>
        <v>51020</v>
      </c>
      <c r="AN439" s="72">
        <f t="shared" si="279"/>
        <v>266085</v>
      </c>
      <c r="AO439" s="72">
        <f t="shared" si="279"/>
        <v>0</v>
      </c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</row>
    <row r="440" spans="1:65" s="16" customFormat="1" ht="36" customHeight="1">
      <c r="A440" s="69" t="s">
        <v>128</v>
      </c>
      <c r="B440" s="70" t="s">
        <v>145</v>
      </c>
      <c r="C440" s="70" t="s">
        <v>134</v>
      </c>
      <c r="D440" s="71" t="s">
        <v>103</v>
      </c>
      <c r="E440" s="70" t="s">
        <v>129</v>
      </c>
      <c r="F440" s="62">
        <v>229141</v>
      </c>
      <c r="G440" s="62">
        <f>H440-F440</f>
        <v>28032</v>
      </c>
      <c r="H440" s="62">
        <v>257173</v>
      </c>
      <c r="I440" s="62"/>
      <c r="J440" s="62">
        <v>275614</v>
      </c>
      <c r="K440" s="63"/>
      <c r="L440" s="63"/>
      <c r="M440" s="62">
        <v>275614</v>
      </c>
      <c r="N440" s="62">
        <f>O440-M440</f>
        <v>-60549</v>
      </c>
      <c r="O440" s="62">
        <v>215065</v>
      </c>
      <c r="P440" s="62"/>
      <c r="Q440" s="62">
        <v>200287</v>
      </c>
      <c r="R440" s="64"/>
      <c r="S440" s="64"/>
      <c r="T440" s="62">
        <f>O440+R440</f>
        <v>215065</v>
      </c>
      <c r="U440" s="62">
        <f>Q440+S440</f>
        <v>200287</v>
      </c>
      <c r="V440" s="64"/>
      <c r="W440" s="64"/>
      <c r="X440" s="62">
        <f>T440+V440</f>
        <v>215065</v>
      </c>
      <c r="Y440" s="62">
        <f>U440+W440</f>
        <v>200287</v>
      </c>
      <c r="Z440" s="64"/>
      <c r="AA440" s="62">
        <f>X440+Z440</f>
        <v>215065</v>
      </c>
      <c r="AB440" s="62">
        <f>Y440</f>
        <v>200287</v>
      </c>
      <c r="AC440" s="64"/>
      <c r="AD440" s="64"/>
      <c r="AE440" s="64"/>
      <c r="AF440" s="62">
        <f>AA440+AC440</f>
        <v>215065</v>
      </c>
      <c r="AG440" s="64"/>
      <c r="AH440" s="62">
        <f>AB440</f>
        <v>200287</v>
      </c>
      <c r="AI440" s="64"/>
      <c r="AJ440" s="64"/>
      <c r="AK440" s="62">
        <f>AF440+AI440</f>
        <v>215065</v>
      </c>
      <c r="AL440" s="62">
        <f>AG440</f>
        <v>0</v>
      </c>
      <c r="AM440" s="62">
        <f>AN440-AK440</f>
        <v>51020</v>
      </c>
      <c r="AN440" s="62">
        <v>266085</v>
      </c>
      <c r="AO440" s="64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</row>
    <row r="441" spans="1:65" s="16" customFormat="1" ht="23.25" customHeight="1">
      <c r="A441" s="69"/>
      <c r="B441" s="70"/>
      <c r="C441" s="70"/>
      <c r="D441" s="71"/>
      <c r="E441" s="70"/>
      <c r="F441" s="62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4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64"/>
      <c r="AG441" s="64"/>
      <c r="AH441" s="64"/>
      <c r="AI441" s="64"/>
      <c r="AJ441" s="64"/>
      <c r="AK441" s="62"/>
      <c r="AL441" s="62"/>
      <c r="AM441" s="64"/>
      <c r="AN441" s="64"/>
      <c r="AO441" s="64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</row>
    <row r="442" spans="1:65" s="10" customFormat="1" ht="22.5" customHeight="1">
      <c r="A442" s="56" t="s">
        <v>1</v>
      </c>
      <c r="B442" s="57" t="s">
        <v>145</v>
      </c>
      <c r="C442" s="57" t="s">
        <v>155</v>
      </c>
      <c r="D442" s="67"/>
      <c r="E442" s="57"/>
      <c r="F442" s="68">
        <f aca="true" t="shared" si="280" ref="F442:V443">F443</f>
        <v>90724</v>
      </c>
      <c r="G442" s="68">
        <f t="shared" si="280"/>
        <v>20756</v>
      </c>
      <c r="H442" s="68">
        <f t="shared" si="280"/>
        <v>111480</v>
      </c>
      <c r="I442" s="68">
        <f t="shared" si="280"/>
        <v>0</v>
      </c>
      <c r="J442" s="68">
        <f t="shared" si="280"/>
        <v>120990</v>
      </c>
      <c r="K442" s="68">
        <f t="shared" si="280"/>
        <v>0</v>
      </c>
      <c r="L442" s="68">
        <f t="shared" si="280"/>
        <v>0</v>
      </c>
      <c r="M442" s="68">
        <f t="shared" si="280"/>
        <v>120990</v>
      </c>
      <c r="N442" s="68">
        <f t="shared" si="280"/>
        <v>-44708</v>
      </c>
      <c r="O442" s="68">
        <f t="shared" si="280"/>
        <v>76282</v>
      </c>
      <c r="P442" s="68">
        <f t="shared" si="280"/>
        <v>0</v>
      </c>
      <c r="Q442" s="68">
        <f t="shared" si="280"/>
        <v>73821</v>
      </c>
      <c r="R442" s="68">
        <f t="shared" si="280"/>
        <v>0</v>
      </c>
      <c r="S442" s="68">
        <f t="shared" si="280"/>
        <v>0</v>
      </c>
      <c r="T442" s="68">
        <f t="shared" si="280"/>
        <v>76282</v>
      </c>
      <c r="U442" s="68">
        <f t="shared" si="280"/>
        <v>73821</v>
      </c>
      <c r="V442" s="68">
        <f t="shared" si="280"/>
        <v>0</v>
      </c>
      <c r="W442" s="68">
        <f aca="true" t="shared" si="281" ref="V442:AL443">W443</f>
        <v>0</v>
      </c>
      <c r="X442" s="68">
        <f t="shared" si="281"/>
        <v>76282</v>
      </c>
      <c r="Y442" s="68">
        <f t="shared" si="281"/>
        <v>73821</v>
      </c>
      <c r="Z442" s="68">
        <f t="shared" si="281"/>
        <v>0</v>
      </c>
      <c r="AA442" s="68">
        <f t="shared" si="281"/>
        <v>76282</v>
      </c>
      <c r="AB442" s="68">
        <f t="shared" si="281"/>
        <v>73821</v>
      </c>
      <c r="AC442" s="68">
        <f t="shared" si="281"/>
        <v>0</v>
      </c>
      <c r="AD442" s="68">
        <f t="shared" si="281"/>
        <v>0</v>
      </c>
      <c r="AE442" s="68"/>
      <c r="AF442" s="68">
        <f t="shared" si="281"/>
        <v>76282</v>
      </c>
      <c r="AG442" s="68">
        <f t="shared" si="281"/>
        <v>0</v>
      </c>
      <c r="AH442" s="68">
        <f t="shared" si="281"/>
        <v>73821</v>
      </c>
      <c r="AI442" s="68">
        <f t="shared" si="281"/>
        <v>0</v>
      </c>
      <c r="AJ442" s="68">
        <f t="shared" si="281"/>
        <v>0</v>
      </c>
      <c r="AK442" s="68">
        <f t="shared" si="281"/>
        <v>76282</v>
      </c>
      <c r="AL442" s="68">
        <f t="shared" si="281"/>
        <v>0</v>
      </c>
      <c r="AM442" s="68">
        <f>AM443</f>
        <v>15811</v>
      </c>
      <c r="AN442" s="68">
        <f>AN443</f>
        <v>92093</v>
      </c>
      <c r="AO442" s="68">
        <f>AO443</f>
        <v>0</v>
      </c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</row>
    <row r="443" spans="1:65" s="26" customFormat="1" ht="22.5" customHeight="1">
      <c r="A443" s="69" t="s">
        <v>100</v>
      </c>
      <c r="B443" s="70" t="s">
        <v>145</v>
      </c>
      <c r="C443" s="70" t="s">
        <v>155</v>
      </c>
      <c r="D443" s="71" t="s">
        <v>101</v>
      </c>
      <c r="E443" s="70"/>
      <c r="F443" s="72">
        <f t="shared" si="280"/>
        <v>90724</v>
      </c>
      <c r="G443" s="72">
        <f t="shared" si="280"/>
        <v>20756</v>
      </c>
      <c r="H443" s="72">
        <f t="shared" si="280"/>
        <v>111480</v>
      </c>
      <c r="I443" s="72">
        <f t="shared" si="280"/>
        <v>0</v>
      </c>
      <c r="J443" s="72">
        <f t="shared" si="280"/>
        <v>120990</v>
      </c>
      <c r="K443" s="72">
        <f t="shared" si="280"/>
        <v>0</v>
      </c>
      <c r="L443" s="72">
        <f t="shared" si="280"/>
        <v>0</v>
      </c>
      <c r="M443" s="72">
        <f t="shared" si="280"/>
        <v>120990</v>
      </c>
      <c r="N443" s="72">
        <f t="shared" si="280"/>
        <v>-44708</v>
      </c>
      <c r="O443" s="72">
        <f t="shared" si="280"/>
        <v>76282</v>
      </c>
      <c r="P443" s="72">
        <f t="shared" si="280"/>
        <v>0</v>
      </c>
      <c r="Q443" s="72">
        <f t="shared" si="280"/>
        <v>73821</v>
      </c>
      <c r="R443" s="72">
        <f t="shared" si="280"/>
        <v>0</v>
      </c>
      <c r="S443" s="72">
        <f t="shared" si="280"/>
        <v>0</v>
      </c>
      <c r="T443" s="72">
        <f t="shared" si="280"/>
        <v>76282</v>
      </c>
      <c r="U443" s="72">
        <f t="shared" si="280"/>
        <v>73821</v>
      </c>
      <c r="V443" s="72">
        <f t="shared" si="281"/>
        <v>0</v>
      </c>
      <c r="W443" s="72">
        <f t="shared" si="281"/>
        <v>0</v>
      </c>
      <c r="X443" s="72">
        <f t="shared" si="281"/>
        <v>76282</v>
      </c>
      <c r="Y443" s="72">
        <f t="shared" si="281"/>
        <v>73821</v>
      </c>
      <c r="Z443" s="72">
        <f t="shared" si="281"/>
        <v>0</v>
      </c>
      <c r="AA443" s="72">
        <f t="shared" si="281"/>
        <v>76282</v>
      </c>
      <c r="AB443" s="72">
        <f t="shared" si="281"/>
        <v>73821</v>
      </c>
      <c r="AC443" s="72">
        <f t="shared" si="281"/>
        <v>0</v>
      </c>
      <c r="AD443" s="72">
        <f t="shared" si="281"/>
        <v>0</v>
      </c>
      <c r="AE443" s="72"/>
      <c r="AF443" s="72">
        <f t="shared" si="281"/>
        <v>76282</v>
      </c>
      <c r="AG443" s="72">
        <f t="shared" si="281"/>
        <v>0</v>
      </c>
      <c r="AH443" s="72">
        <f t="shared" si="281"/>
        <v>73821</v>
      </c>
      <c r="AI443" s="72">
        <f aca="true" t="shared" si="282" ref="AI443:AO443">AI444</f>
        <v>0</v>
      </c>
      <c r="AJ443" s="72">
        <f t="shared" si="282"/>
        <v>0</v>
      </c>
      <c r="AK443" s="72">
        <f t="shared" si="282"/>
        <v>76282</v>
      </c>
      <c r="AL443" s="72">
        <f t="shared" si="282"/>
        <v>0</v>
      </c>
      <c r="AM443" s="72">
        <f t="shared" si="282"/>
        <v>15811</v>
      </c>
      <c r="AN443" s="72">
        <f t="shared" si="282"/>
        <v>92093</v>
      </c>
      <c r="AO443" s="72">
        <f t="shared" si="282"/>
        <v>0</v>
      </c>
      <c r="AP443" s="25"/>
      <c r="AQ443" s="25"/>
      <c r="AR443" s="25"/>
      <c r="AS443" s="25"/>
      <c r="AT443" s="25"/>
      <c r="AU443" s="25"/>
      <c r="AV443" s="25"/>
      <c r="AW443" s="25"/>
      <c r="AX443" s="25"/>
      <c r="AY443" s="25"/>
      <c r="AZ443" s="25"/>
      <c r="BA443" s="25"/>
      <c r="BB443" s="25"/>
      <c r="BC443" s="25"/>
      <c r="BD443" s="25"/>
      <c r="BE443" s="25"/>
      <c r="BF443" s="25"/>
      <c r="BG443" s="25"/>
      <c r="BH443" s="25"/>
      <c r="BI443" s="25"/>
      <c r="BJ443" s="25"/>
      <c r="BK443" s="25"/>
      <c r="BL443" s="25"/>
      <c r="BM443" s="25"/>
    </row>
    <row r="444" spans="1:65" s="10" customFormat="1" ht="33">
      <c r="A444" s="69" t="s">
        <v>128</v>
      </c>
      <c r="B444" s="70" t="s">
        <v>145</v>
      </c>
      <c r="C444" s="70" t="s">
        <v>155</v>
      </c>
      <c r="D444" s="71" t="s">
        <v>101</v>
      </c>
      <c r="E444" s="70" t="s">
        <v>129</v>
      </c>
      <c r="F444" s="62">
        <v>90724</v>
      </c>
      <c r="G444" s="62">
        <f>H444-F444</f>
        <v>20756</v>
      </c>
      <c r="H444" s="62">
        <v>111480</v>
      </c>
      <c r="I444" s="62"/>
      <c r="J444" s="62">
        <v>120990</v>
      </c>
      <c r="K444" s="66"/>
      <c r="L444" s="66"/>
      <c r="M444" s="62">
        <v>120990</v>
      </c>
      <c r="N444" s="62">
        <f>O444-M444</f>
        <v>-44708</v>
      </c>
      <c r="O444" s="62">
        <v>76282</v>
      </c>
      <c r="P444" s="62"/>
      <c r="Q444" s="62">
        <v>73821</v>
      </c>
      <c r="R444" s="55"/>
      <c r="S444" s="55"/>
      <c r="T444" s="62">
        <f>O444+R444</f>
        <v>76282</v>
      </c>
      <c r="U444" s="62">
        <f>Q444+S444</f>
        <v>73821</v>
      </c>
      <c r="V444" s="55"/>
      <c r="W444" s="55"/>
      <c r="X444" s="62">
        <f>T444+V444</f>
        <v>76282</v>
      </c>
      <c r="Y444" s="62">
        <f>U444+W444</f>
        <v>73821</v>
      </c>
      <c r="Z444" s="55"/>
      <c r="AA444" s="62">
        <f>X444+Z444</f>
        <v>76282</v>
      </c>
      <c r="AB444" s="62">
        <f>Y444</f>
        <v>73821</v>
      </c>
      <c r="AC444" s="55"/>
      <c r="AD444" s="55"/>
      <c r="AE444" s="55"/>
      <c r="AF444" s="62">
        <f>AA444+AC444</f>
        <v>76282</v>
      </c>
      <c r="AG444" s="55"/>
      <c r="AH444" s="62">
        <f>AB444</f>
        <v>73821</v>
      </c>
      <c r="AI444" s="55"/>
      <c r="AJ444" s="55"/>
      <c r="AK444" s="62">
        <f>AF444+AI444</f>
        <v>76282</v>
      </c>
      <c r="AL444" s="62">
        <f>AG444</f>
        <v>0</v>
      </c>
      <c r="AM444" s="62">
        <f>AN444-AK444</f>
        <v>15811</v>
      </c>
      <c r="AN444" s="62">
        <v>92093</v>
      </c>
      <c r="AO444" s="55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</row>
    <row r="445" spans="1:65" s="10" customFormat="1" ht="16.5">
      <c r="A445" s="69"/>
      <c r="B445" s="70"/>
      <c r="C445" s="70"/>
      <c r="D445" s="71"/>
      <c r="E445" s="70"/>
      <c r="F445" s="54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  <c r="AD445" s="55"/>
      <c r="AE445" s="55"/>
      <c r="AF445" s="55"/>
      <c r="AG445" s="55"/>
      <c r="AH445" s="55"/>
      <c r="AI445" s="55"/>
      <c r="AJ445" s="55"/>
      <c r="AK445" s="54"/>
      <c r="AL445" s="54"/>
      <c r="AM445" s="55"/>
      <c r="AN445" s="55"/>
      <c r="AO445" s="55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</row>
    <row r="446" spans="1:65" s="10" customFormat="1" ht="18" customHeight="1">
      <c r="A446" s="56" t="s">
        <v>3</v>
      </c>
      <c r="B446" s="57" t="s">
        <v>145</v>
      </c>
      <c r="C446" s="57" t="s">
        <v>151</v>
      </c>
      <c r="D446" s="67"/>
      <c r="E446" s="57"/>
      <c r="F446" s="68" t="e">
        <f aca="true" t="shared" si="283" ref="F446:O446">F447+F449+F451+F453</f>
        <v>#REF!</v>
      </c>
      <c r="G446" s="68" t="e">
        <f t="shared" si="283"/>
        <v>#REF!</v>
      </c>
      <c r="H446" s="68" t="e">
        <f t="shared" si="283"/>
        <v>#REF!</v>
      </c>
      <c r="I446" s="68" t="e">
        <f t="shared" si="283"/>
        <v>#REF!</v>
      </c>
      <c r="J446" s="68" t="e">
        <f t="shared" si="283"/>
        <v>#REF!</v>
      </c>
      <c r="K446" s="68" t="e">
        <f t="shared" si="283"/>
        <v>#REF!</v>
      </c>
      <c r="L446" s="68" t="e">
        <f t="shared" si="283"/>
        <v>#REF!</v>
      </c>
      <c r="M446" s="68" t="e">
        <f t="shared" si="283"/>
        <v>#REF!</v>
      </c>
      <c r="N446" s="68" t="e">
        <f t="shared" si="283"/>
        <v>#REF!</v>
      </c>
      <c r="O446" s="68" t="e">
        <f t="shared" si="283"/>
        <v>#REF!</v>
      </c>
      <c r="P446" s="68" t="e">
        <f aca="true" t="shared" si="284" ref="P446:Y446">P447+P449+P451+P453</f>
        <v>#REF!</v>
      </c>
      <c r="Q446" s="68" t="e">
        <f t="shared" si="284"/>
        <v>#REF!</v>
      </c>
      <c r="R446" s="68" t="e">
        <f t="shared" si="284"/>
        <v>#REF!</v>
      </c>
      <c r="S446" s="68" t="e">
        <f t="shared" si="284"/>
        <v>#REF!</v>
      </c>
      <c r="T446" s="68" t="e">
        <f t="shared" si="284"/>
        <v>#REF!</v>
      </c>
      <c r="U446" s="68" t="e">
        <f t="shared" si="284"/>
        <v>#REF!</v>
      </c>
      <c r="V446" s="68" t="e">
        <f t="shared" si="284"/>
        <v>#REF!</v>
      </c>
      <c r="W446" s="68" t="e">
        <f t="shared" si="284"/>
        <v>#REF!</v>
      </c>
      <c r="X446" s="68" t="e">
        <f t="shared" si="284"/>
        <v>#REF!</v>
      </c>
      <c r="Y446" s="68" t="e">
        <f t="shared" si="284"/>
        <v>#REF!</v>
      </c>
      <c r="Z446" s="68" t="e">
        <f>Z447+Z449+Z451+Z453</f>
        <v>#REF!</v>
      </c>
      <c r="AA446" s="68" t="e">
        <f>AA447+AA449+AA451+AA453</f>
        <v>#REF!</v>
      </c>
      <c r="AB446" s="68" t="e">
        <f>AB447+AB449+AB451+AB453</f>
        <v>#REF!</v>
      </c>
      <c r="AC446" s="68" t="e">
        <f>AC447+AC449+AC451+AC453</f>
        <v>#REF!</v>
      </c>
      <c r="AD446" s="68" t="e">
        <f>AD447+AD449+AD451+AD453</f>
        <v>#REF!</v>
      </c>
      <c r="AE446" s="68"/>
      <c r="AF446" s="68" t="e">
        <f aca="true" t="shared" si="285" ref="AF446:AM446">AF447+AF449+AF451+AF453</f>
        <v>#REF!</v>
      </c>
      <c r="AG446" s="68" t="e">
        <f t="shared" si="285"/>
        <v>#REF!</v>
      </c>
      <c r="AH446" s="68" t="e">
        <f t="shared" si="285"/>
        <v>#REF!</v>
      </c>
      <c r="AI446" s="68" t="e">
        <f t="shared" si="285"/>
        <v>#REF!</v>
      </c>
      <c r="AJ446" s="68" t="e">
        <f t="shared" si="285"/>
        <v>#REF!</v>
      </c>
      <c r="AK446" s="68" t="e">
        <f t="shared" si="285"/>
        <v>#REF!</v>
      </c>
      <c r="AL446" s="68" t="e">
        <f t="shared" si="285"/>
        <v>#REF!</v>
      </c>
      <c r="AM446" s="68">
        <f t="shared" si="285"/>
        <v>-58513</v>
      </c>
      <c r="AN446" s="68">
        <f>AN447+AN449+AN451+AN453</f>
        <v>0</v>
      </c>
      <c r="AO446" s="68">
        <f>AO447+AO449+AO451+AO453</f>
        <v>0</v>
      </c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</row>
    <row r="447" spans="1:65" s="10" customFormat="1" ht="53.25" customHeight="1">
      <c r="A447" s="69" t="s">
        <v>149</v>
      </c>
      <c r="B447" s="70" t="s">
        <v>145</v>
      </c>
      <c r="C447" s="70" t="s">
        <v>151</v>
      </c>
      <c r="D447" s="71" t="s">
        <v>4</v>
      </c>
      <c r="E447" s="70"/>
      <c r="F447" s="72">
        <f aca="true" t="shared" si="286" ref="F447:AO447">F448</f>
        <v>6269</v>
      </c>
      <c r="G447" s="72">
        <f t="shared" si="286"/>
        <v>6880</v>
      </c>
      <c r="H447" s="72">
        <f t="shared" si="286"/>
        <v>13149</v>
      </c>
      <c r="I447" s="72">
        <f t="shared" si="286"/>
        <v>0</v>
      </c>
      <c r="J447" s="72">
        <f t="shared" si="286"/>
        <v>0</v>
      </c>
      <c r="K447" s="72">
        <f t="shared" si="286"/>
        <v>0</v>
      </c>
      <c r="L447" s="72">
        <f t="shared" si="286"/>
        <v>0</v>
      </c>
      <c r="M447" s="72">
        <f t="shared" si="286"/>
        <v>0</v>
      </c>
      <c r="N447" s="72">
        <f t="shared" si="286"/>
        <v>0</v>
      </c>
      <c r="O447" s="72">
        <f t="shared" si="286"/>
        <v>0</v>
      </c>
      <c r="P447" s="72">
        <f t="shared" si="286"/>
        <v>0</v>
      </c>
      <c r="Q447" s="72">
        <f t="shared" si="286"/>
        <v>0</v>
      </c>
      <c r="R447" s="72">
        <f t="shared" si="286"/>
        <v>1869</v>
      </c>
      <c r="S447" s="72">
        <f t="shared" si="286"/>
        <v>0</v>
      </c>
      <c r="T447" s="72">
        <f t="shared" si="286"/>
        <v>1869</v>
      </c>
      <c r="U447" s="72">
        <f t="shared" si="286"/>
        <v>0</v>
      </c>
      <c r="V447" s="72">
        <f t="shared" si="286"/>
        <v>0</v>
      </c>
      <c r="W447" s="72">
        <f t="shared" si="286"/>
        <v>0</v>
      </c>
      <c r="X447" s="72">
        <f t="shared" si="286"/>
        <v>1869</v>
      </c>
      <c r="Y447" s="72">
        <f t="shared" si="286"/>
        <v>0</v>
      </c>
      <c r="Z447" s="72">
        <f t="shared" si="286"/>
        <v>0</v>
      </c>
      <c r="AA447" s="72">
        <f t="shared" si="286"/>
        <v>1869</v>
      </c>
      <c r="AB447" s="72">
        <f t="shared" si="286"/>
        <v>0</v>
      </c>
      <c r="AC447" s="72">
        <f t="shared" si="286"/>
        <v>0</v>
      </c>
      <c r="AD447" s="72">
        <f t="shared" si="286"/>
        <v>0</v>
      </c>
      <c r="AE447" s="72"/>
      <c r="AF447" s="72">
        <f t="shared" si="286"/>
        <v>1869</v>
      </c>
      <c r="AG447" s="72">
        <f t="shared" si="286"/>
        <v>0</v>
      </c>
      <c r="AH447" s="72">
        <f t="shared" si="286"/>
        <v>0</v>
      </c>
      <c r="AI447" s="72">
        <f t="shared" si="286"/>
        <v>0</v>
      </c>
      <c r="AJ447" s="72">
        <f t="shared" si="286"/>
        <v>0</v>
      </c>
      <c r="AK447" s="72">
        <f t="shared" si="286"/>
        <v>1869</v>
      </c>
      <c r="AL447" s="72">
        <f t="shared" si="286"/>
        <v>0</v>
      </c>
      <c r="AM447" s="72">
        <f t="shared" si="286"/>
        <v>-1869</v>
      </c>
      <c r="AN447" s="72">
        <f t="shared" si="286"/>
        <v>0</v>
      </c>
      <c r="AO447" s="72">
        <f t="shared" si="286"/>
        <v>0</v>
      </c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</row>
    <row r="448" spans="1:65" s="10" customFormat="1" ht="83.25" customHeight="1">
      <c r="A448" s="69" t="s">
        <v>248</v>
      </c>
      <c r="B448" s="70" t="s">
        <v>145</v>
      </c>
      <c r="C448" s="70" t="s">
        <v>151</v>
      </c>
      <c r="D448" s="71" t="s">
        <v>37</v>
      </c>
      <c r="E448" s="70" t="s">
        <v>150</v>
      </c>
      <c r="F448" s="62">
        <v>6269</v>
      </c>
      <c r="G448" s="62">
        <f>H448-F448</f>
        <v>6880</v>
      </c>
      <c r="H448" s="62">
        <v>13149</v>
      </c>
      <c r="I448" s="66"/>
      <c r="J448" s="66"/>
      <c r="K448" s="66"/>
      <c r="L448" s="66"/>
      <c r="M448" s="62"/>
      <c r="N448" s="62">
        <f>O448-M448</f>
        <v>0</v>
      </c>
      <c r="O448" s="62"/>
      <c r="P448" s="62"/>
      <c r="Q448" s="62"/>
      <c r="R448" s="62">
        <v>1869</v>
      </c>
      <c r="S448" s="62"/>
      <c r="T448" s="62">
        <f>O448+R448</f>
        <v>1869</v>
      </c>
      <c r="U448" s="62">
        <f>Q448+S448</f>
        <v>0</v>
      </c>
      <c r="V448" s="55"/>
      <c r="W448" s="55"/>
      <c r="X448" s="62">
        <f>T448+V448</f>
        <v>1869</v>
      </c>
      <c r="Y448" s="62">
        <f>U448+W448</f>
        <v>0</v>
      </c>
      <c r="Z448" s="55"/>
      <c r="AA448" s="62">
        <f>X448+Z448</f>
        <v>1869</v>
      </c>
      <c r="AB448" s="62">
        <f>Y448</f>
        <v>0</v>
      </c>
      <c r="AC448" s="55"/>
      <c r="AD448" s="55"/>
      <c r="AE448" s="55"/>
      <c r="AF448" s="62">
        <f>AA448+AC448</f>
        <v>1869</v>
      </c>
      <c r="AG448" s="55"/>
      <c r="AH448" s="62">
        <f>AB448</f>
        <v>0</v>
      </c>
      <c r="AI448" s="55"/>
      <c r="AJ448" s="55"/>
      <c r="AK448" s="62">
        <f>AF448+AI448</f>
        <v>1869</v>
      </c>
      <c r="AL448" s="62">
        <f>AG448</f>
        <v>0</v>
      </c>
      <c r="AM448" s="62">
        <f>AN448-AK448</f>
        <v>-1869</v>
      </c>
      <c r="AN448" s="64"/>
      <c r="AO448" s="55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</row>
    <row r="449" spans="1:65" s="10" customFormat="1" ht="33">
      <c r="A449" s="69" t="s">
        <v>106</v>
      </c>
      <c r="B449" s="70" t="s">
        <v>145</v>
      </c>
      <c r="C449" s="70" t="s">
        <v>151</v>
      </c>
      <c r="D449" s="71" t="s">
        <v>107</v>
      </c>
      <c r="E449" s="70"/>
      <c r="F449" s="72">
        <f aca="true" t="shared" si="287" ref="F449:AO449">F450</f>
        <v>26085</v>
      </c>
      <c r="G449" s="72">
        <f t="shared" si="287"/>
        <v>1792</v>
      </c>
      <c r="H449" s="72">
        <f t="shared" si="287"/>
        <v>27877</v>
      </c>
      <c r="I449" s="72">
        <f t="shared" si="287"/>
        <v>0</v>
      </c>
      <c r="J449" s="72">
        <f t="shared" si="287"/>
        <v>31107</v>
      </c>
      <c r="K449" s="72">
        <f t="shared" si="287"/>
        <v>0</v>
      </c>
      <c r="L449" s="72">
        <f t="shared" si="287"/>
        <v>0</v>
      </c>
      <c r="M449" s="72">
        <f t="shared" si="287"/>
        <v>31107</v>
      </c>
      <c r="N449" s="72">
        <f t="shared" si="287"/>
        <v>25537</v>
      </c>
      <c r="O449" s="72">
        <f t="shared" si="287"/>
        <v>56644</v>
      </c>
      <c r="P449" s="72">
        <f t="shared" si="287"/>
        <v>0</v>
      </c>
      <c r="Q449" s="72">
        <f t="shared" si="287"/>
        <v>56644</v>
      </c>
      <c r="R449" s="72">
        <f t="shared" si="287"/>
        <v>0</v>
      </c>
      <c r="S449" s="72">
        <f t="shared" si="287"/>
        <v>0</v>
      </c>
      <c r="T449" s="72">
        <f t="shared" si="287"/>
        <v>56644</v>
      </c>
      <c r="U449" s="72">
        <f t="shared" si="287"/>
        <v>56644</v>
      </c>
      <c r="V449" s="72">
        <f t="shared" si="287"/>
        <v>0</v>
      </c>
      <c r="W449" s="72">
        <f t="shared" si="287"/>
        <v>0</v>
      </c>
      <c r="X449" s="72">
        <f t="shared" si="287"/>
        <v>56644</v>
      </c>
      <c r="Y449" s="72">
        <f t="shared" si="287"/>
        <v>56644</v>
      </c>
      <c r="Z449" s="72">
        <f t="shared" si="287"/>
        <v>0</v>
      </c>
      <c r="AA449" s="72">
        <f t="shared" si="287"/>
        <v>56644</v>
      </c>
      <c r="AB449" s="72">
        <f t="shared" si="287"/>
        <v>56644</v>
      </c>
      <c r="AC449" s="72">
        <f t="shared" si="287"/>
        <v>0</v>
      </c>
      <c r="AD449" s="72">
        <f t="shared" si="287"/>
        <v>0</v>
      </c>
      <c r="AE449" s="72"/>
      <c r="AF449" s="72">
        <f t="shared" si="287"/>
        <v>56644</v>
      </c>
      <c r="AG449" s="72">
        <f t="shared" si="287"/>
        <v>0</v>
      </c>
      <c r="AH449" s="72">
        <f t="shared" si="287"/>
        <v>56644</v>
      </c>
      <c r="AI449" s="72">
        <f t="shared" si="287"/>
        <v>0</v>
      </c>
      <c r="AJ449" s="72">
        <f t="shared" si="287"/>
        <v>0</v>
      </c>
      <c r="AK449" s="72">
        <f t="shared" si="287"/>
        <v>56644</v>
      </c>
      <c r="AL449" s="72">
        <f t="shared" si="287"/>
        <v>0</v>
      </c>
      <c r="AM449" s="72">
        <f t="shared" si="287"/>
        <v>-56644</v>
      </c>
      <c r="AN449" s="72">
        <f t="shared" si="287"/>
        <v>0</v>
      </c>
      <c r="AO449" s="72">
        <f t="shared" si="287"/>
        <v>0</v>
      </c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</row>
    <row r="450" spans="1:65" s="10" customFormat="1" ht="34.5" customHeight="1">
      <c r="A450" s="69" t="s">
        <v>128</v>
      </c>
      <c r="B450" s="70" t="s">
        <v>145</v>
      </c>
      <c r="C450" s="70" t="s">
        <v>151</v>
      </c>
      <c r="D450" s="71" t="s">
        <v>107</v>
      </c>
      <c r="E450" s="70" t="s">
        <v>129</v>
      </c>
      <c r="F450" s="62">
        <v>26085</v>
      </c>
      <c r="G450" s="62">
        <f>H450-F450</f>
        <v>1792</v>
      </c>
      <c r="H450" s="62">
        <v>27877</v>
      </c>
      <c r="I450" s="62"/>
      <c r="J450" s="62">
        <v>31107</v>
      </c>
      <c r="K450" s="66"/>
      <c r="L450" s="66"/>
      <c r="M450" s="62">
        <v>31107</v>
      </c>
      <c r="N450" s="62">
        <f>O450-M450</f>
        <v>25537</v>
      </c>
      <c r="O450" s="62">
        <v>56644</v>
      </c>
      <c r="P450" s="62"/>
      <c r="Q450" s="62">
        <v>56644</v>
      </c>
      <c r="R450" s="55"/>
      <c r="S450" s="55"/>
      <c r="T450" s="62">
        <f>O450+R450</f>
        <v>56644</v>
      </c>
      <c r="U450" s="62">
        <f>Q450+S450</f>
        <v>56644</v>
      </c>
      <c r="V450" s="55"/>
      <c r="W450" s="55"/>
      <c r="X450" s="62">
        <f>T450+V450</f>
        <v>56644</v>
      </c>
      <c r="Y450" s="62">
        <f>U450+W450</f>
        <v>56644</v>
      </c>
      <c r="Z450" s="55"/>
      <c r="AA450" s="62">
        <f>X450+Z450</f>
        <v>56644</v>
      </c>
      <c r="AB450" s="62">
        <f>Y450</f>
        <v>56644</v>
      </c>
      <c r="AC450" s="55"/>
      <c r="AD450" s="55"/>
      <c r="AE450" s="55"/>
      <c r="AF450" s="62">
        <f>AA450+AC450</f>
        <v>56644</v>
      </c>
      <c r="AG450" s="55"/>
      <c r="AH450" s="62">
        <f>AB450</f>
        <v>56644</v>
      </c>
      <c r="AI450" s="55"/>
      <c r="AJ450" s="55"/>
      <c r="AK450" s="62">
        <f>AF450+AI450</f>
        <v>56644</v>
      </c>
      <c r="AL450" s="62">
        <f>AG450</f>
        <v>0</v>
      </c>
      <c r="AM450" s="62">
        <f>AN450-AK450</f>
        <v>-56644</v>
      </c>
      <c r="AN450" s="62"/>
      <c r="AO450" s="62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</row>
    <row r="451" spans="1:65" s="10" customFormat="1" ht="33" hidden="1">
      <c r="A451" s="69" t="s">
        <v>108</v>
      </c>
      <c r="B451" s="70" t="s">
        <v>145</v>
      </c>
      <c r="C451" s="70" t="s">
        <v>151</v>
      </c>
      <c r="D451" s="71" t="s">
        <v>109</v>
      </c>
      <c r="E451" s="70"/>
      <c r="F451" s="72">
        <f aca="true" t="shared" si="288" ref="F451:Q451">F452</f>
        <v>23949</v>
      </c>
      <c r="G451" s="72">
        <f t="shared" si="288"/>
        <v>-6765</v>
      </c>
      <c r="H451" s="72">
        <f t="shared" si="288"/>
        <v>17184</v>
      </c>
      <c r="I451" s="72">
        <f t="shared" si="288"/>
        <v>0</v>
      </c>
      <c r="J451" s="72">
        <f t="shared" si="288"/>
        <v>18327</v>
      </c>
      <c r="K451" s="72">
        <f t="shared" si="288"/>
        <v>0</v>
      </c>
      <c r="L451" s="72">
        <f t="shared" si="288"/>
        <v>0</v>
      </c>
      <c r="M451" s="72">
        <f t="shared" si="288"/>
        <v>18327</v>
      </c>
      <c r="N451" s="72">
        <f t="shared" si="288"/>
        <v>-18327</v>
      </c>
      <c r="O451" s="72">
        <f t="shared" si="288"/>
        <v>0</v>
      </c>
      <c r="P451" s="72">
        <f t="shared" si="288"/>
        <v>0</v>
      </c>
      <c r="Q451" s="72">
        <f t="shared" si="288"/>
        <v>0</v>
      </c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/>
      <c r="AE451" s="55"/>
      <c r="AF451" s="55"/>
      <c r="AG451" s="55"/>
      <c r="AH451" s="55"/>
      <c r="AI451" s="55"/>
      <c r="AJ451" s="55"/>
      <c r="AK451" s="54"/>
      <c r="AL451" s="54"/>
      <c r="AM451" s="62">
        <f>AM452</f>
        <v>0</v>
      </c>
      <c r="AN451" s="62">
        <f>AN452</f>
        <v>0</v>
      </c>
      <c r="AO451" s="55">
        <f>AO452</f>
        <v>0</v>
      </c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</row>
    <row r="452" spans="1:65" s="10" customFormat="1" ht="51" customHeight="1" hidden="1">
      <c r="A452" s="69" t="s">
        <v>136</v>
      </c>
      <c r="B452" s="70" t="s">
        <v>145</v>
      </c>
      <c r="C452" s="70" t="s">
        <v>151</v>
      </c>
      <c r="D452" s="71" t="s">
        <v>5</v>
      </c>
      <c r="E452" s="70" t="s">
        <v>137</v>
      </c>
      <c r="F452" s="62">
        <v>23949</v>
      </c>
      <c r="G452" s="62">
        <f>H452-F452</f>
        <v>-6765</v>
      </c>
      <c r="H452" s="62">
        <v>17184</v>
      </c>
      <c r="I452" s="62"/>
      <c r="J452" s="62">
        <v>18327</v>
      </c>
      <c r="K452" s="66"/>
      <c r="L452" s="66"/>
      <c r="M452" s="62">
        <v>18327</v>
      </c>
      <c r="N452" s="62">
        <f>O452-M452</f>
        <v>-18327</v>
      </c>
      <c r="O452" s="62"/>
      <c r="P452" s="62"/>
      <c r="Q452" s="62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  <c r="AD452" s="55"/>
      <c r="AE452" s="55"/>
      <c r="AF452" s="55"/>
      <c r="AG452" s="55"/>
      <c r="AH452" s="55"/>
      <c r="AI452" s="55"/>
      <c r="AJ452" s="55"/>
      <c r="AK452" s="54"/>
      <c r="AL452" s="54"/>
      <c r="AM452" s="62">
        <f>AN452-AK452</f>
        <v>0</v>
      </c>
      <c r="AN452" s="62"/>
      <c r="AO452" s="55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</row>
    <row r="453" spans="1:65" s="10" customFormat="1" ht="23.25" customHeight="1" hidden="1">
      <c r="A453" s="69" t="s">
        <v>120</v>
      </c>
      <c r="B453" s="70" t="s">
        <v>145</v>
      </c>
      <c r="C453" s="70" t="s">
        <v>151</v>
      </c>
      <c r="D453" s="71" t="s">
        <v>122</v>
      </c>
      <c r="E453" s="70"/>
      <c r="F453" s="72" t="e">
        <f>#REF!+#REF!</f>
        <v>#REF!</v>
      </c>
      <c r="G453" s="72" t="e">
        <f>#REF!+#REF!</f>
        <v>#REF!</v>
      </c>
      <c r="H453" s="72" t="e">
        <f>#REF!+#REF!</f>
        <v>#REF!</v>
      </c>
      <c r="I453" s="72" t="e">
        <f>#REF!+#REF!</f>
        <v>#REF!</v>
      </c>
      <c r="J453" s="72" t="e">
        <f>#REF!+#REF!</f>
        <v>#REF!</v>
      </c>
      <c r="K453" s="72" t="e">
        <f>#REF!+#REF!</f>
        <v>#REF!</v>
      </c>
      <c r="L453" s="72" t="e">
        <f>#REF!+#REF!</f>
        <v>#REF!</v>
      </c>
      <c r="M453" s="72" t="e">
        <f>#REF!+#REF!</f>
        <v>#REF!</v>
      </c>
      <c r="N453" s="72" t="e">
        <f>#REF!+#REF!+N454</f>
        <v>#REF!</v>
      </c>
      <c r="O453" s="72" t="e">
        <f>#REF!+#REF!+O454</f>
        <v>#REF!</v>
      </c>
      <c r="P453" s="72" t="e">
        <f>#REF!+#REF!+P454</f>
        <v>#REF!</v>
      </c>
      <c r="Q453" s="72" t="e">
        <f>#REF!+#REF!+Q454</f>
        <v>#REF!</v>
      </c>
      <c r="R453" s="72" t="e">
        <f>#REF!+#REF!+R454</f>
        <v>#REF!</v>
      </c>
      <c r="S453" s="72" t="e">
        <f>#REF!+#REF!+S454</f>
        <v>#REF!</v>
      </c>
      <c r="T453" s="72" t="e">
        <f>#REF!+#REF!+T454</f>
        <v>#REF!</v>
      </c>
      <c r="U453" s="72" t="e">
        <f>#REF!+#REF!+U454</f>
        <v>#REF!</v>
      </c>
      <c r="V453" s="72" t="e">
        <f>#REF!+#REF!+V454</f>
        <v>#REF!</v>
      </c>
      <c r="W453" s="72" t="e">
        <f>#REF!+#REF!+W454</f>
        <v>#REF!</v>
      </c>
      <c r="X453" s="72" t="e">
        <f>#REF!+#REF!+X454</f>
        <v>#REF!</v>
      </c>
      <c r="Y453" s="72" t="e">
        <f>#REF!+#REF!+Y454</f>
        <v>#REF!</v>
      </c>
      <c r="Z453" s="72" t="e">
        <f>#REF!+#REF!+Z454</f>
        <v>#REF!</v>
      </c>
      <c r="AA453" s="72" t="e">
        <f>#REF!+#REF!+AA454</f>
        <v>#REF!</v>
      </c>
      <c r="AB453" s="72" t="e">
        <f>#REF!+#REF!+AB454</f>
        <v>#REF!</v>
      </c>
      <c r="AC453" s="72" t="e">
        <f>#REF!+#REF!+AC454</f>
        <v>#REF!</v>
      </c>
      <c r="AD453" s="72" t="e">
        <f>#REF!+#REF!+AD454</f>
        <v>#REF!</v>
      </c>
      <c r="AE453" s="72"/>
      <c r="AF453" s="72" t="e">
        <f>#REF!+#REF!+AF454</f>
        <v>#REF!</v>
      </c>
      <c r="AG453" s="72" t="e">
        <f>#REF!+#REF!+AG454</f>
        <v>#REF!</v>
      </c>
      <c r="AH453" s="72" t="e">
        <f>#REF!+#REF!+AH454</f>
        <v>#REF!</v>
      </c>
      <c r="AI453" s="72" t="e">
        <f>#REF!+#REF!+AI454</f>
        <v>#REF!</v>
      </c>
      <c r="AJ453" s="72" t="e">
        <f>#REF!+#REF!+AJ454</f>
        <v>#REF!</v>
      </c>
      <c r="AK453" s="72" t="e">
        <f>#REF!+#REF!+AK454</f>
        <v>#REF!</v>
      </c>
      <c r="AL453" s="72" t="e">
        <f>#REF!+#REF!+AL454</f>
        <v>#REF!</v>
      </c>
      <c r="AM453" s="62">
        <f>AM457</f>
        <v>0</v>
      </c>
      <c r="AN453" s="62">
        <f>AN457</f>
        <v>0</v>
      </c>
      <c r="AO453" s="55">
        <f>AO457</f>
        <v>0</v>
      </c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</row>
    <row r="454" spans="1:65" s="10" customFormat="1" ht="20.25" customHeight="1" hidden="1">
      <c r="A454" s="69" t="s">
        <v>273</v>
      </c>
      <c r="B454" s="70" t="s">
        <v>145</v>
      </c>
      <c r="C454" s="70" t="s">
        <v>151</v>
      </c>
      <c r="D454" s="71" t="s">
        <v>271</v>
      </c>
      <c r="E454" s="70"/>
      <c r="F454" s="62"/>
      <c r="G454" s="62"/>
      <c r="H454" s="62"/>
      <c r="I454" s="62"/>
      <c r="J454" s="62"/>
      <c r="K454" s="66"/>
      <c r="L454" s="66"/>
      <c r="M454" s="62"/>
      <c r="N454" s="62">
        <f>N455</f>
        <v>606</v>
      </c>
      <c r="O454" s="62">
        <f aca="true" t="shared" si="289" ref="O454:AG455">O455</f>
        <v>606</v>
      </c>
      <c r="P454" s="62">
        <f t="shared" si="289"/>
        <v>0</v>
      </c>
      <c r="Q454" s="62">
        <f t="shared" si="289"/>
        <v>606</v>
      </c>
      <c r="R454" s="62">
        <f t="shared" si="289"/>
        <v>0</v>
      </c>
      <c r="S454" s="62">
        <f t="shared" si="289"/>
        <v>0</v>
      </c>
      <c r="T454" s="62">
        <f t="shared" si="289"/>
        <v>606</v>
      </c>
      <c r="U454" s="62">
        <f t="shared" si="289"/>
        <v>606</v>
      </c>
      <c r="V454" s="62">
        <f t="shared" si="289"/>
        <v>0</v>
      </c>
      <c r="W454" s="62">
        <f t="shared" si="289"/>
        <v>0</v>
      </c>
      <c r="X454" s="62">
        <f t="shared" si="289"/>
        <v>606</v>
      </c>
      <c r="Y454" s="62">
        <f t="shared" si="289"/>
        <v>606</v>
      </c>
      <c r="Z454" s="62">
        <f t="shared" si="289"/>
        <v>0</v>
      </c>
      <c r="AA454" s="62">
        <f t="shared" si="289"/>
        <v>606</v>
      </c>
      <c r="AB454" s="62">
        <f t="shared" si="289"/>
        <v>606</v>
      </c>
      <c r="AC454" s="62">
        <f t="shared" si="289"/>
        <v>0</v>
      </c>
      <c r="AD454" s="62">
        <f t="shared" si="289"/>
        <v>0</v>
      </c>
      <c r="AE454" s="62"/>
      <c r="AF454" s="62">
        <f t="shared" si="289"/>
        <v>606</v>
      </c>
      <c r="AG454" s="62">
        <f t="shared" si="289"/>
        <v>0</v>
      </c>
      <c r="AH454" s="62">
        <f aca="true" t="shared" si="290" ref="AC454:AL455">AH455</f>
        <v>606</v>
      </c>
      <c r="AI454" s="62">
        <f t="shared" si="290"/>
        <v>-606</v>
      </c>
      <c r="AJ454" s="62">
        <f t="shared" si="290"/>
        <v>-606</v>
      </c>
      <c r="AK454" s="62">
        <f t="shared" si="290"/>
        <v>0</v>
      </c>
      <c r="AL454" s="62">
        <f t="shared" si="290"/>
        <v>0</v>
      </c>
      <c r="AM454" s="62"/>
      <c r="AN454" s="62"/>
      <c r="AO454" s="55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</row>
    <row r="455" spans="1:65" s="10" customFormat="1" ht="66" hidden="1">
      <c r="A455" s="69" t="s">
        <v>274</v>
      </c>
      <c r="B455" s="70" t="s">
        <v>145</v>
      </c>
      <c r="C455" s="70" t="s">
        <v>151</v>
      </c>
      <c r="D455" s="71" t="s">
        <v>272</v>
      </c>
      <c r="E455" s="70"/>
      <c r="F455" s="62"/>
      <c r="G455" s="62"/>
      <c r="H455" s="62"/>
      <c r="I455" s="62"/>
      <c r="J455" s="62"/>
      <c r="K455" s="66"/>
      <c r="L455" s="66"/>
      <c r="M455" s="62"/>
      <c r="N455" s="62">
        <f>N456</f>
        <v>606</v>
      </c>
      <c r="O455" s="62">
        <f t="shared" si="289"/>
        <v>606</v>
      </c>
      <c r="P455" s="62">
        <f t="shared" si="289"/>
        <v>0</v>
      </c>
      <c r="Q455" s="62">
        <f t="shared" si="289"/>
        <v>606</v>
      </c>
      <c r="R455" s="62">
        <f t="shared" si="289"/>
        <v>0</v>
      </c>
      <c r="S455" s="62">
        <f t="shared" si="289"/>
        <v>0</v>
      </c>
      <c r="T455" s="62">
        <f t="shared" si="289"/>
        <v>606</v>
      </c>
      <c r="U455" s="62">
        <f t="shared" si="289"/>
        <v>606</v>
      </c>
      <c r="V455" s="62">
        <f t="shared" si="289"/>
        <v>0</v>
      </c>
      <c r="W455" s="62">
        <f t="shared" si="289"/>
        <v>0</v>
      </c>
      <c r="X455" s="62">
        <f t="shared" si="289"/>
        <v>606</v>
      </c>
      <c r="Y455" s="62">
        <f t="shared" si="289"/>
        <v>606</v>
      </c>
      <c r="Z455" s="62">
        <f t="shared" si="289"/>
        <v>0</v>
      </c>
      <c r="AA455" s="62">
        <f t="shared" si="289"/>
        <v>606</v>
      </c>
      <c r="AB455" s="62">
        <f t="shared" si="289"/>
        <v>606</v>
      </c>
      <c r="AC455" s="62">
        <f t="shared" si="290"/>
        <v>0</v>
      </c>
      <c r="AD455" s="62">
        <f t="shared" si="290"/>
        <v>0</v>
      </c>
      <c r="AE455" s="62"/>
      <c r="AF455" s="62">
        <f t="shared" si="290"/>
        <v>606</v>
      </c>
      <c r="AG455" s="62">
        <f t="shared" si="290"/>
        <v>0</v>
      </c>
      <c r="AH455" s="62">
        <f t="shared" si="290"/>
        <v>606</v>
      </c>
      <c r="AI455" s="62">
        <f t="shared" si="290"/>
        <v>-606</v>
      </c>
      <c r="AJ455" s="62">
        <f t="shared" si="290"/>
        <v>-606</v>
      </c>
      <c r="AK455" s="62">
        <f t="shared" si="290"/>
        <v>0</v>
      </c>
      <c r="AL455" s="62">
        <f t="shared" si="290"/>
        <v>0</v>
      </c>
      <c r="AM455" s="62"/>
      <c r="AN455" s="62"/>
      <c r="AO455" s="55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</row>
    <row r="456" spans="1:65" s="10" customFormat="1" ht="16.5" hidden="1">
      <c r="A456" s="69" t="s">
        <v>9</v>
      </c>
      <c r="B456" s="70" t="s">
        <v>145</v>
      </c>
      <c r="C456" s="70" t="s">
        <v>151</v>
      </c>
      <c r="D456" s="71" t="s">
        <v>272</v>
      </c>
      <c r="E456" s="70" t="s">
        <v>16</v>
      </c>
      <c r="F456" s="62"/>
      <c r="G456" s="62"/>
      <c r="H456" s="62"/>
      <c r="I456" s="62"/>
      <c r="J456" s="62"/>
      <c r="K456" s="66"/>
      <c r="L456" s="66"/>
      <c r="M456" s="62"/>
      <c r="N456" s="62">
        <f>O456-M456</f>
        <v>606</v>
      </c>
      <c r="O456" s="62">
        <v>606</v>
      </c>
      <c r="P456" s="62"/>
      <c r="Q456" s="62">
        <v>606</v>
      </c>
      <c r="R456" s="55"/>
      <c r="S456" s="55"/>
      <c r="T456" s="62">
        <f>O456+R456</f>
        <v>606</v>
      </c>
      <c r="U456" s="62">
        <f>Q456+S456</f>
        <v>606</v>
      </c>
      <c r="V456" s="55"/>
      <c r="W456" s="55"/>
      <c r="X456" s="62">
        <f>T456+V456</f>
        <v>606</v>
      </c>
      <c r="Y456" s="62">
        <f>U456+W456</f>
        <v>606</v>
      </c>
      <c r="Z456" s="55"/>
      <c r="AA456" s="62">
        <f>X456+Z456</f>
        <v>606</v>
      </c>
      <c r="AB456" s="62">
        <f>Y456</f>
        <v>606</v>
      </c>
      <c r="AC456" s="55"/>
      <c r="AD456" s="55"/>
      <c r="AE456" s="55"/>
      <c r="AF456" s="62">
        <f>AA456+AC456</f>
        <v>606</v>
      </c>
      <c r="AG456" s="55"/>
      <c r="AH456" s="62">
        <f>AB456</f>
        <v>606</v>
      </c>
      <c r="AI456" s="63">
        <v>-606</v>
      </c>
      <c r="AJ456" s="63">
        <v>-606</v>
      </c>
      <c r="AK456" s="62">
        <f>AF456+AI456</f>
        <v>0</v>
      </c>
      <c r="AL456" s="62">
        <f>AG456</f>
        <v>0</v>
      </c>
      <c r="AM456" s="62"/>
      <c r="AN456" s="62"/>
      <c r="AO456" s="55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</row>
    <row r="457" spans="1:65" s="10" customFormat="1" ht="55.5" customHeight="1" hidden="1">
      <c r="A457" s="69" t="s">
        <v>357</v>
      </c>
      <c r="B457" s="70" t="s">
        <v>145</v>
      </c>
      <c r="C457" s="70" t="s">
        <v>151</v>
      </c>
      <c r="D457" s="71" t="s">
        <v>356</v>
      </c>
      <c r="E457" s="70"/>
      <c r="F457" s="62"/>
      <c r="G457" s="62"/>
      <c r="H457" s="62"/>
      <c r="I457" s="62"/>
      <c r="J457" s="62"/>
      <c r="K457" s="66"/>
      <c r="L457" s="66"/>
      <c r="M457" s="62"/>
      <c r="N457" s="62"/>
      <c r="O457" s="62"/>
      <c r="P457" s="62"/>
      <c r="Q457" s="62"/>
      <c r="R457" s="55"/>
      <c r="S457" s="55"/>
      <c r="T457" s="62"/>
      <c r="U457" s="62"/>
      <c r="V457" s="55"/>
      <c r="W457" s="55"/>
      <c r="X457" s="62"/>
      <c r="Y457" s="62"/>
      <c r="Z457" s="55"/>
      <c r="AA457" s="62"/>
      <c r="AB457" s="62"/>
      <c r="AC457" s="55"/>
      <c r="AD457" s="55"/>
      <c r="AE457" s="55"/>
      <c r="AF457" s="62"/>
      <c r="AG457" s="55"/>
      <c r="AH457" s="62"/>
      <c r="AI457" s="63"/>
      <c r="AJ457" s="63"/>
      <c r="AK457" s="62"/>
      <c r="AL457" s="62"/>
      <c r="AM457" s="62">
        <f>AM458</f>
        <v>0</v>
      </c>
      <c r="AN457" s="62">
        <f>AN458</f>
        <v>0</v>
      </c>
      <c r="AO457" s="55">
        <f>AO458</f>
        <v>0</v>
      </c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</row>
    <row r="458" spans="1:65" s="10" customFormat="1" ht="82.5" hidden="1">
      <c r="A458" s="69" t="s">
        <v>248</v>
      </c>
      <c r="B458" s="70" t="s">
        <v>145</v>
      </c>
      <c r="C458" s="70" t="s">
        <v>151</v>
      </c>
      <c r="D458" s="71" t="s">
        <v>356</v>
      </c>
      <c r="E458" s="70" t="s">
        <v>150</v>
      </c>
      <c r="F458" s="62"/>
      <c r="G458" s="62"/>
      <c r="H458" s="62"/>
      <c r="I458" s="62"/>
      <c r="J458" s="62"/>
      <c r="K458" s="66"/>
      <c r="L458" s="66"/>
      <c r="M458" s="62"/>
      <c r="N458" s="62"/>
      <c r="O458" s="62"/>
      <c r="P458" s="62"/>
      <c r="Q458" s="62"/>
      <c r="R458" s="55"/>
      <c r="S458" s="55"/>
      <c r="T458" s="62"/>
      <c r="U458" s="62"/>
      <c r="V458" s="55"/>
      <c r="W458" s="55"/>
      <c r="X458" s="62"/>
      <c r="Y458" s="62"/>
      <c r="Z458" s="55"/>
      <c r="AA458" s="62"/>
      <c r="AB458" s="62"/>
      <c r="AC458" s="55"/>
      <c r="AD458" s="55"/>
      <c r="AE458" s="55"/>
      <c r="AF458" s="62"/>
      <c r="AG458" s="55"/>
      <c r="AH458" s="62"/>
      <c r="AI458" s="63"/>
      <c r="AJ458" s="63"/>
      <c r="AK458" s="62"/>
      <c r="AL458" s="62"/>
      <c r="AM458" s="62">
        <f>AN458-AK458</f>
        <v>0</v>
      </c>
      <c r="AN458" s="62"/>
      <c r="AO458" s="55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</row>
    <row r="459" spans="1:65" s="10" customFormat="1" ht="16.5">
      <c r="A459" s="69"/>
      <c r="B459" s="70"/>
      <c r="C459" s="70"/>
      <c r="D459" s="71"/>
      <c r="E459" s="70"/>
      <c r="F459" s="62"/>
      <c r="G459" s="62"/>
      <c r="H459" s="62"/>
      <c r="I459" s="62"/>
      <c r="J459" s="62"/>
      <c r="K459" s="66"/>
      <c r="L459" s="66"/>
      <c r="M459" s="62"/>
      <c r="N459" s="62"/>
      <c r="O459" s="62"/>
      <c r="P459" s="62"/>
      <c r="Q459" s="62"/>
      <c r="R459" s="55"/>
      <c r="S459" s="55"/>
      <c r="T459" s="62"/>
      <c r="U459" s="62"/>
      <c r="V459" s="55"/>
      <c r="W459" s="55"/>
      <c r="X459" s="62"/>
      <c r="Y459" s="62"/>
      <c r="Z459" s="55"/>
      <c r="AA459" s="62"/>
      <c r="AB459" s="62"/>
      <c r="AC459" s="55"/>
      <c r="AD459" s="55"/>
      <c r="AE459" s="55"/>
      <c r="AF459" s="62"/>
      <c r="AG459" s="55"/>
      <c r="AH459" s="62"/>
      <c r="AI459" s="63"/>
      <c r="AJ459" s="63"/>
      <c r="AK459" s="62"/>
      <c r="AL459" s="62"/>
      <c r="AM459" s="62"/>
      <c r="AN459" s="62"/>
      <c r="AO459" s="55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</row>
    <row r="460" spans="1:65" s="10" customFormat="1" ht="37.5">
      <c r="A460" s="56" t="s">
        <v>374</v>
      </c>
      <c r="B460" s="57" t="s">
        <v>145</v>
      </c>
      <c r="C460" s="57" t="s">
        <v>145</v>
      </c>
      <c r="D460" s="67"/>
      <c r="E460" s="57"/>
      <c r="F460" s="62"/>
      <c r="G460" s="62"/>
      <c r="H460" s="62"/>
      <c r="I460" s="62"/>
      <c r="J460" s="62"/>
      <c r="K460" s="66"/>
      <c r="L460" s="66"/>
      <c r="M460" s="62"/>
      <c r="N460" s="62"/>
      <c r="O460" s="62"/>
      <c r="P460" s="62"/>
      <c r="Q460" s="62"/>
      <c r="R460" s="55"/>
      <c r="S460" s="55"/>
      <c r="T460" s="62"/>
      <c r="U460" s="62"/>
      <c r="V460" s="55"/>
      <c r="W460" s="55"/>
      <c r="X460" s="62"/>
      <c r="Y460" s="62"/>
      <c r="Z460" s="55"/>
      <c r="AA460" s="62"/>
      <c r="AB460" s="62"/>
      <c r="AC460" s="55"/>
      <c r="AD460" s="55"/>
      <c r="AE460" s="55"/>
      <c r="AF460" s="62"/>
      <c r="AG460" s="55"/>
      <c r="AH460" s="62"/>
      <c r="AI460" s="63"/>
      <c r="AJ460" s="63"/>
      <c r="AK460" s="62"/>
      <c r="AL460" s="62"/>
      <c r="AM460" s="59">
        <f>AM461+AM465+AM467</f>
        <v>97731</v>
      </c>
      <c r="AN460" s="59">
        <f>AN461+AN465+AN467</f>
        <v>97731</v>
      </c>
      <c r="AO460" s="59">
        <f>AO461+AO465+AO467</f>
        <v>0</v>
      </c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</row>
    <row r="461" spans="1:65" s="10" customFormat="1" ht="33">
      <c r="A461" s="69" t="s">
        <v>95</v>
      </c>
      <c r="B461" s="70" t="s">
        <v>145</v>
      </c>
      <c r="C461" s="70" t="s">
        <v>145</v>
      </c>
      <c r="D461" s="71" t="s">
        <v>96</v>
      </c>
      <c r="E461" s="70"/>
      <c r="F461" s="62"/>
      <c r="G461" s="62"/>
      <c r="H461" s="62"/>
      <c r="I461" s="62"/>
      <c r="J461" s="62"/>
      <c r="K461" s="66"/>
      <c r="L461" s="66"/>
      <c r="M461" s="62"/>
      <c r="N461" s="62"/>
      <c r="O461" s="62"/>
      <c r="P461" s="62"/>
      <c r="Q461" s="62"/>
      <c r="R461" s="55"/>
      <c r="S461" s="55"/>
      <c r="T461" s="62"/>
      <c r="U461" s="62"/>
      <c r="V461" s="55"/>
      <c r="W461" s="55"/>
      <c r="X461" s="62"/>
      <c r="Y461" s="62"/>
      <c r="Z461" s="55"/>
      <c r="AA461" s="62"/>
      <c r="AB461" s="62"/>
      <c r="AC461" s="55"/>
      <c r="AD461" s="55"/>
      <c r="AE461" s="55"/>
      <c r="AF461" s="62"/>
      <c r="AG461" s="55"/>
      <c r="AH461" s="62"/>
      <c r="AI461" s="63"/>
      <c r="AJ461" s="63"/>
      <c r="AK461" s="62"/>
      <c r="AL461" s="62"/>
      <c r="AM461" s="62">
        <f>AM462+AM463</f>
        <v>40830</v>
      </c>
      <c r="AN461" s="62">
        <f>AN462+AN463</f>
        <v>40830</v>
      </c>
      <c r="AO461" s="62">
        <f>AO462+AO463</f>
        <v>0</v>
      </c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</row>
    <row r="462" spans="1:65" s="10" customFormat="1" ht="33">
      <c r="A462" s="69" t="s">
        <v>128</v>
      </c>
      <c r="B462" s="70" t="s">
        <v>145</v>
      </c>
      <c r="C462" s="70" t="s">
        <v>145</v>
      </c>
      <c r="D462" s="71" t="s">
        <v>96</v>
      </c>
      <c r="E462" s="70" t="s">
        <v>129</v>
      </c>
      <c r="F462" s="62"/>
      <c r="G462" s="62"/>
      <c r="H462" s="62"/>
      <c r="I462" s="62"/>
      <c r="J462" s="62"/>
      <c r="K462" s="66"/>
      <c r="L462" s="66"/>
      <c r="M462" s="62"/>
      <c r="N462" s="62"/>
      <c r="O462" s="62"/>
      <c r="P462" s="62"/>
      <c r="Q462" s="62"/>
      <c r="R462" s="55"/>
      <c r="S462" s="55"/>
      <c r="T462" s="62"/>
      <c r="U462" s="62"/>
      <c r="V462" s="55"/>
      <c r="W462" s="55"/>
      <c r="X462" s="62"/>
      <c r="Y462" s="62"/>
      <c r="Z462" s="55"/>
      <c r="AA462" s="62"/>
      <c r="AB462" s="62"/>
      <c r="AC462" s="55"/>
      <c r="AD462" s="55"/>
      <c r="AE462" s="55"/>
      <c r="AF462" s="62"/>
      <c r="AG462" s="55"/>
      <c r="AH462" s="62"/>
      <c r="AI462" s="63"/>
      <c r="AJ462" s="63"/>
      <c r="AK462" s="62"/>
      <c r="AL462" s="62"/>
      <c r="AM462" s="62">
        <f>AN462-AK462</f>
        <v>40830</v>
      </c>
      <c r="AN462" s="62">
        <v>40830</v>
      </c>
      <c r="AO462" s="55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</row>
    <row r="463" spans="1:65" s="10" customFormat="1" ht="100.5" customHeight="1" hidden="1">
      <c r="A463" s="90" t="s">
        <v>336</v>
      </c>
      <c r="B463" s="70" t="s">
        <v>145</v>
      </c>
      <c r="C463" s="70" t="s">
        <v>145</v>
      </c>
      <c r="D463" s="71" t="s">
        <v>335</v>
      </c>
      <c r="E463" s="70"/>
      <c r="F463" s="62"/>
      <c r="G463" s="62"/>
      <c r="H463" s="62"/>
      <c r="I463" s="62"/>
      <c r="J463" s="62"/>
      <c r="K463" s="66"/>
      <c r="L463" s="66"/>
      <c r="M463" s="62"/>
      <c r="N463" s="62"/>
      <c r="O463" s="62"/>
      <c r="P463" s="62"/>
      <c r="Q463" s="62"/>
      <c r="R463" s="55"/>
      <c r="S463" s="55"/>
      <c r="T463" s="62"/>
      <c r="U463" s="62"/>
      <c r="V463" s="55"/>
      <c r="W463" s="55"/>
      <c r="X463" s="62"/>
      <c r="Y463" s="62"/>
      <c r="Z463" s="55"/>
      <c r="AA463" s="62"/>
      <c r="AB463" s="62"/>
      <c r="AC463" s="55"/>
      <c r="AD463" s="55"/>
      <c r="AE463" s="55"/>
      <c r="AF463" s="62"/>
      <c r="AG463" s="55"/>
      <c r="AH463" s="62"/>
      <c r="AI463" s="63"/>
      <c r="AJ463" s="63"/>
      <c r="AK463" s="62"/>
      <c r="AL463" s="62"/>
      <c r="AM463" s="62">
        <f>AM464</f>
        <v>0</v>
      </c>
      <c r="AN463" s="62">
        <f>AN464</f>
        <v>0</v>
      </c>
      <c r="AO463" s="62">
        <f>AO464</f>
        <v>0</v>
      </c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</row>
    <row r="464" spans="1:65" s="10" customFormat="1" ht="82.5" hidden="1">
      <c r="A464" s="69" t="s">
        <v>293</v>
      </c>
      <c r="B464" s="70" t="s">
        <v>145</v>
      </c>
      <c r="C464" s="70" t="s">
        <v>145</v>
      </c>
      <c r="D464" s="71" t="s">
        <v>335</v>
      </c>
      <c r="E464" s="70" t="s">
        <v>235</v>
      </c>
      <c r="F464" s="62"/>
      <c r="G464" s="62"/>
      <c r="H464" s="62"/>
      <c r="I464" s="62"/>
      <c r="J464" s="62"/>
      <c r="K464" s="66"/>
      <c r="L464" s="66"/>
      <c r="M464" s="62"/>
      <c r="N464" s="62"/>
      <c r="O464" s="62"/>
      <c r="P464" s="62"/>
      <c r="Q464" s="62"/>
      <c r="R464" s="55"/>
      <c r="S464" s="55"/>
      <c r="T464" s="62"/>
      <c r="U464" s="62"/>
      <c r="V464" s="55"/>
      <c r="W464" s="55"/>
      <c r="X464" s="62"/>
      <c r="Y464" s="62"/>
      <c r="Z464" s="55"/>
      <c r="AA464" s="62"/>
      <c r="AB464" s="62"/>
      <c r="AC464" s="55"/>
      <c r="AD464" s="55"/>
      <c r="AE464" s="55"/>
      <c r="AF464" s="62"/>
      <c r="AG464" s="55"/>
      <c r="AH464" s="62"/>
      <c r="AI464" s="63"/>
      <c r="AJ464" s="63"/>
      <c r="AK464" s="62"/>
      <c r="AL464" s="62"/>
      <c r="AM464" s="62">
        <f>AN464-AK464</f>
        <v>0</v>
      </c>
      <c r="AN464" s="62"/>
      <c r="AO464" s="55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</row>
    <row r="465" spans="1:65" s="10" customFormat="1" ht="16.5">
      <c r="A465" s="69" t="s">
        <v>104</v>
      </c>
      <c r="B465" s="70" t="s">
        <v>145</v>
      </c>
      <c r="C465" s="70" t="s">
        <v>145</v>
      </c>
      <c r="D465" s="71" t="s">
        <v>105</v>
      </c>
      <c r="E465" s="70"/>
      <c r="F465" s="62"/>
      <c r="G465" s="62"/>
      <c r="H465" s="62"/>
      <c r="I465" s="62"/>
      <c r="J465" s="62"/>
      <c r="K465" s="66"/>
      <c r="L465" s="66"/>
      <c r="M465" s="62"/>
      <c r="N465" s="62"/>
      <c r="O465" s="62"/>
      <c r="P465" s="62"/>
      <c r="Q465" s="62"/>
      <c r="R465" s="55"/>
      <c r="S465" s="55"/>
      <c r="T465" s="62"/>
      <c r="U465" s="62"/>
      <c r="V465" s="55"/>
      <c r="W465" s="55"/>
      <c r="X465" s="62"/>
      <c r="Y465" s="62"/>
      <c r="Z465" s="55"/>
      <c r="AA465" s="62"/>
      <c r="AB465" s="62"/>
      <c r="AC465" s="55"/>
      <c r="AD465" s="55"/>
      <c r="AE465" s="55"/>
      <c r="AF465" s="62"/>
      <c r="AG465" s="55"/>
      <c r="AH465" s="62"/>
      <c r="AI465" s="63"/>
      <c r="AJ465" s="63"/>
      <c r="AK465" s="62"/>
      <c r="AL465" s="62"/>
      <c r="AM465" s="62">
        <f>AM466</f>
        <v>49723</v>
      </c>
      <c r="AN465" s="62">
        <f>AN466</f>
        <v>49723</v>
      </c>
      <c r="AO465" s="62">
        <f>AO466</f>
        <v>0</v>
      </c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</row>
    <row r="466" spans="1:65" s="10" customFormat="1" ht="33">
      <c r="A466" s="69" t="s">
        <v>128</v>
      </c>
      <c r="B466" s="70" t="s">
        <v>145</v>
      </c>
      <c r="C466" s="70" t="s">
        <v>145</v>
      </c>
      <c r="D466" s="71" t="s">
        <v>105</v>
      </c>
      <c r="E466" s="70" t="s">
        <v>129</v>
      </c>
      <c r="F466" s="62"/>
      <c r="G466" s="62"/>
      <c r="H466" s="62"/>
      <c r="I466" s="62"/>
      <c r="J466" s="62"/>
      <c r="K466" s="66"/>
      <c r="L466" s="66"/>
      <c r="M466" s="62"/>
      <c r="N466" s="62"/>
      <c r="O466" s="62"/>
      <c r="P466" s="62"/>
      <c r="Q466" s="62"/>
      <c r="R466" s="55"/>
      <c r="S466" s="55"/>
      <c r="T466" s="62"/>
      <c r="U466" s="62"/>
      <c r="V466" s="55"/>
      <c r="W466" s="55"/>
      <c r="X466" s="62"/>
      <c r="Y466" s="62"/>
      <c r="Z466" s="55"/>
      <c r="AA466" s="62"/>
      <c r="AB466" s="62"/>
      <c r="AC466" s="55"/>
      <c r="AD466" s="55"/>
      <c r="AE466" s="55"/>
      <c r="AF466" s="62"/>
      <c r="AG466" s="55"/>
      <c r="AH466" s="62"/>
      <c r="AI466" s="63"/>
      <c r="AJ466" s="63"/>
      <c r="AK466" s="62"/>
      <c r="AL466" s="62"/>
      <c r="AM466" s="62">
        <f>AN466-AK466</f>
        <v>49723</v>
      </c>
      <c r="AN466" s="62">
        <v>49723</v>
      </c>
      <c r="AO466" s="55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</row>
    <row r="467" spans="1:65" s="10" customFormat="1" ht="16.5">
      <c r="A467" s="69" t="s">
        <v>120</v>
      </c>
      <c r="B467" s="70" t="s">
        <v>145</v>
      </c>
      <c r="C467" s="70" t="s">
        <v>145</v>
      </c>
      <c r="D467" s="71" t="s">
        <v>122</v>
      </c>
      <c r="E467" s="70"/>
      <c r="F467" s="62"/>
      <c r="G467" s="62"/>
      <c r="H467" s="62"/>
      <c r="I467" s="62"/>
      <c r="J467" s="62"/>
      <c r="K467" s="66"/>
      <c r="L467" s="66"/>
      <c r="M467" s="62"/>
      <c r="N467" s="62"/>
      <c r="O467" s="62"/>
      <c r="P467" s="62"/>
      <c r="Q467" s="62"/>
      <c r="R467" s="55"/>
      <c r="S467" s="55"/>
      <c r="T467" s="62"/>
      <c r="U467" s="62"/>
      <c r="V467" s="55"/>
      <c r="W467" s="55"/>
      <c r="X467" s="62"/>
      <c r="Y467" s="62"/>
      <c r="Z467" s="55"/>
      <c r="AA467" s="62"/>
      <c r="AB467" s="62"/>
      <c r="AC467" s="55"/>
      <c r="AD467" s="55"/>
      <c r="AE467" s="55"/>
      <c r="AF467" s="62"/>
      <c r="AG467" s="55"/>
      <c r="AH467" s="62"/>
      <c r="AI467" s="63"/>
      <c r="AJ467" s="63"/>
      <c r="AK467" s="62"/>
      <c r="AL467" s="62"/>
      <c r="AM467" s="62">
        <f>AM468</f>
        <v>7178</v>
      </c>
      <c r="AN467" s="62">
        <f aca="true" t="shared" si="291" ref="AN467:AO469">AN468</f>
        <v>7178</v>
      </c>
      <c r="AO467" s="62">
        <f t="shared" si="291"/>
        <v>0</v>
      </c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</row>
    <row r="468" spans="1:65" s="10" customFormat="1" ht="33">
      <c r="A468" s="69" t="s">
        <v>297</v>
      </c>
      <c r="B468" s="70" t="s">
        <v>145</v>
      </c>
      <c r="C468" s="70" t="s">
        <v>145</v>
      </c>
      <c r="D468" s="71" t="s">
        <v>277</v>
      </c>
      <c r="E468" s="70"/>
      <c r="F468" s="62"/>
      <c r="G468" s="62"/>
      <c r="H468" s="62"/>
      <c r="I468" s="62"/>
      <c r="J468" s="62"/>
      <c r="K468" s="66"/>
      <c r="L468" s="66"/>
      <c r="M468" s="62"/>
      <c r="N468" s="62"/>
      <c r="O468" s="62"/>
      <c r="P468" s="62"/>
      <c r="Q468" s="62"/>
      <c r="R468" s="55"/>
      <c r="S468" s="55"/>
      <c r="T468" s="62"/>
      <c r="U468" s="62"/>
      <c r="V468" s="55"/>
      <c r="W468" s="55"/>
      <c r="X468" s="62"/>
      <c r="Y468" s="62"/>
      <c r="Z468" s="55"/>
      <c r="AA468" s="62"/>
      <c r="AB468" s="62"/>
      <c r="AC468" s="55"/>
      <c r="AD468" s="55"/>
      <c r="AE468" s="55"/>
      <c r="AF468" s="62"/>
      <c r="AG468" s="55"/>
      <c r="AH468" s="62"/>
      <c r="AI468" s="63"/>
      <c r="AJ468" s="63"/>
      <c r="AK468" s="62"/>
      <c r="AL468" s="62"/>
      <c r="AM468" s="62">
        <f>AM469</f>
        <v>7178</v>
      </c>
      <c r="AN468" s="62">
        <f t="shared" si="291"/>
        <v>7178</v>
      </c>
      <c r="AO468" s="62">
        <f t="shared" si="291"/>
        <v>0</v>
      </c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</row>
    <row r="469" spans="1:65" s="10" customFormat="1" ht="49.5">
      <c r="A469" s="69" t="s">
        <v>298</v>
      </c>
      <c r="B469" s="70" t="s">
        <v>145</v>
      </c>
      <c r="C469" s="70" t="s">
        <v>145</v>
      </c>
      <c r="D469" s="71" t="s">
        <v>278</v>
      </c>
      <c r="E469" s="70"/>
      <c r="F469" s="62"/>
      <c r="G469" s="62"/>
      <c r="H469" s="62"/>
      <c r="I469" s="62"/>
      <c r="J469" s="62"/>
      <c r="K469" s="66"/>
      <c r="L469" s="66"/>
      <c r="M469" s="62"/>
      <c r="N469" s="62"/>
      <c r="O469" s="62"/>
      <c r="P469" s="62"/>
      <c r="Q469" s="62"/>
      <c r="R469" s="55"/>
      <c r="S469" s="55"/>
      <c r="T469" s="62"/>
      <c r="U469" s="62"/>
      <c r="V469" s="55"/>
      <c r="W469" s="55"/>
      <c r="X469" s="62"/>
      <c r="Y469" s="62"/>
      <c r="Z469" s="55"/>
      <c r="AA469" s="62"/>
      <c r="AB469" s="62"/>
      <c r="AC469" s="55"/>
      <c r="AD469" s="55"/>
      <c r="AE469" s="55"/>
      <c r="AF469" s="62"/>
      <c r="AG469" s="55"/>
      <c r="AH469" s="62"/>
      <c r="AI469" s="63"/>
      <c r="AJ469" s="63"/>
      <c r="AK469" s="62"/>
      <c r="AL469" s="62"/>
      <c r="AM469" s="62">
        <f>AM470</f>
        <v>7178</v>
      </c>
      <c r="AN469" s="62">
        <f t="shared" si="291"/>
        <v>7178</v>
      </c>
      <c r="AO469" s="62">
        <f t="shared" si="291"/>
        <v>0</v>
      </c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</row>
    <row r="470" spans="1:65" s="10" customFormat="1" ht="66">
      <c r="A470" s="69" t="s">
        <v>136</v>
      </c>
      <c r="B470" s="70" t="s">
        <v>145</v>
      </c>
      <c r="C470" s="70" t="s">
        <v>145</v>
      </c>
      <c r="D470" s="71" t="s">
        <v>278</v>
      </c>
      <c r="E470" s="70" t="s">
        <v>137</v>
      </c>
      <c r="F470" s="54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55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  <c r="AC470" s="55"/>
      <c r="AD470" s="55"/>
      <c r="AE470" s="55"/>
      <c r="AF470" s="55"/>
      <c r="AG470" s="55"/>
      <c r="AH470" s="55"/>
      <c r="AI470" s="55"/>
      <c r="AJ470" s="55"/>
      <c r="AK470" s="54"/>
      <c r="AL470" s="54"/>
      <c r="AM470" s="62">
        <f>AN470-AK470</f>
        <v>7178</v>
      </c>
      <c r="AN470" s="54">
        <v>7178</v>
      </c>
      <c r="AO470" s="55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</row>
    <row r="471" spans="1:65" s="10" customFormat="1" ht="16.5">
      <c r="A471" s="69"/>
      <c r="B471" s="70"/>
      <c r="C471" s="70"/>
      <c r="D471" s="71"/>
      <c r="E471" s="70"/>
      <c r="F471" s="54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55"/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  <c r="AD471" s="55"/>
      <c r="AE471" s="55"/>
      <c r="AF471" s="55"/>
      <c r="AG471" s="55"/>
      <c r="AH471" s="55"/>
      <c r="AI471" s="55"/>
      <c r="AJ471" s="55"/>
      <c r="AK471" s="54"/>
      <c r="AL471" s="54"/>
      <c r="AM471" s="55"/>
      <c r="AN471" s="55"/>
      <c r="AO471" s="55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</row>
    <row r="472" spans="1:65" s="16" customFormat="1" ht="56.25">
      <c r="A472" s="56" t="s">
        <v>380</v>
      </c>
      <c r="B472" s="57" t="s">
        <v>145</v>
      </c>
      <c r="C472" s="57" t="s">
        <v>2</v>
      </c>
      <c r="D472" s="67"/>
      <c r="E472" s="57"/>
      <c r="F472" s="68">
        <f>F473+F477</f>
        <v>229448</v>
      </c>
      <c r="G472" s="68">
        <f aca="true" t="shared" si="292" ref="G472:AD472">G473+G477+G479</f>
        <v>-114217</v>
      </c>
      <c r="H472" s="68">
        <f t="shared" si="292"/>
        <v>115231</v>
      </c>
      <c r="I472" s="68">
        <f t="shared" si="292"/>
        <v>0</v>
      </c>
      <c r="J472" s="68">
        <f t="shared" si="292"/>
        <v>123866</v>
      </c>
      <c r="K472" s="68">
        <f t="shared" si="292"/>
        <v>0</v>
      </c>
      <c r="L472" s="68">
        <f t="shared" si="292"/>
        <v>0</v>
      </c>
      <c r="M472" s="68">
        <f t="shared" si="292"/>
        <v>123866</v>
      </c>
      <c r="N472" s="68">
        <f t="shared" si="292"/>
        <v>-50730</v>
      </c>
      <c r="O472" s="68">
        <f t="shared" si="292"/>
        <v>73136</v>
      </c>
      <c r="P472" s="68">
        <f t="shared" si="292"/>
        <v>0</v>
      </c>
      <c r="Q472" s="68">
        <f t="shared" si="292"/>
        <v>67915</v>
      </c>
      <c r="R472" s="68">
        <f t="shared" si="292"/>
        <v>0</v>
      </c>
      <c r="S472" s="68">
        <f t="shared" si="292"/>
        <v>0</v>
      </c>
      <c r="T472" s="68">
        <f t="shared" si="292"/>
        <v>73136</v>
      </c>
      <c r="U472" s="68">
        <f t="shared" si="292"/>
        <v>67915</v>
      </c>
      <c r="V472" s="68">
        <f t="shared" si="292"/>
        <v>0</v>
      </c>
      <c r="W472" s="68">
        <f t="shared" si="292"/>
        <v>0</v>
      </c>
      <c r="X472" s="68">
        <f t="shared" si="292"/>
        <v>73136</v>
      </c>
      <c r="Y472" s="68">
        <f t="shared" si="292"/>
        <v>67915</v>
      </c>
      <c r="Z472" s="68">
        <f t="shared" si="292"/>
        <v>0</v>
      </c>
      <c r="AA472" s="68">
        <f t="shared" si="292"/>
        <v>73136</v>
      </c>
      <c r="AB472" s="68">
        <f t="shared" si="292"/>
        <v>67915</v>
      </c>
      <c r="AC472" s="68">
        <f t="shared" si="292"/>
        <v>0</v>
      </c>
      <c r="AD472" s="68">
        <f t="shared" si="292"/>
        <v>0</v>
      </c>
      <c r="AE472" s="68"/>
      <c r="AF472" s="68">
        <f aca="true" t="shared" si="293" ref="AF472:AO472">AF473+AF477+AF479</f>
        <v>73136</v>
      </c>
      <c r="AG472" s="68">
        <f t="shared" si="293"/>
        <v>0</v>
      </c>
      <c r="AH472" s="68">
        <f t="shared" si="293"/>
        <v>67915</v>
      </c>
      <c r="AI472" s="68">
        <f t="shared" si="293"/>
        <v>0</v>
      </c>
      <c r="AJ472" s="68">
        <f t="shared" si="293"/>
        <v>0</v>
      </c>
      <c r="AK472" s="68">
        <f t="shared" si="293"/>
        <v>73136</v>
      </c>
      <c r="AL472" s="68">
        <f t="shared" si="293"/>
        <v>0</v>
      </c>
      <c r="AM472" s="68">
        <f t="shared" si="293"/>
        <v>-73136</v>
      </c>
      <c r="AN472" s="68">
        <f t="shared" si="293"/>
        <v>0</v>
      </c>
      <c r="AO472" s="68">
        <f t="shared" si="293"/>
        <v>0</v>
      </c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</row>
    <row r="473" spans="1:65" s="24" customFormat="1" ht="35.25" customHeight="1">
      <c r="A473" s="69" t="s">
        <v>95</v>
      </c>
      <c r="B473" s="70" t="s">
        <v>145</v>
      </c>
      <c r="C473" s="70" t="s">
        <v>2</v>
      </c>
      <c r="D473" s="71" t="s">
        <v>96</v>
      </c>
      <c r="E473" s="70"/>
      <c r="F473" s="72">
        <f aca="true" t="shared" si="294" ref="F473:AL473">F474</f>
        <v>187028</v>
      </c>
      <c r="G473" s="72">
        <f t="shared" si="294"/>
        <v>-135458</v>
      </c>
      <c r="H473" s="72">
        <f t="shared" si="294"/>
        <v>51570</v>
      </c>
      <c r="I473" s="72">
        <f t="shared" si="294"/>
        <v>0</v>
      </c>
      <c r="J473" s="72">
        <f t="shared" si="294"/>
        <v>55314</v>
      </c>
      <c r="K473" s="72">
        <f t="shared" si="294"/>
        <v>0</v>
      </c>
      <c r="L473" s="72">
        <f t="shared" si="294"/>
        <v>0</v>
      </c>
      <c r="M473" s="72">
        <f t="shared" si="294"/>
        <v>55314</v>
      </c>
      <c r="N473" s="72">
        <f t="shared" si="294"/>
        <v>-23136</v>
      </c>
      <c r="O473" s="72">
        <f t="shared" si="294"/>
        <v>32178</v>
      </c>
      <c r="P473" s="72">
        <f t="shared" si="294"/>
        <v>0</v>
      </c>
      <c r="Q473" s="72">
        <f t="shared" si="294"/>
        <v>27969</v>
      </c>
      <c r="R473" s="72">
        <f t="shared" si="294"/>
        <v>0</v>
      </c>
      <c r="S473" s="72">
        <f t="shared" si="294"/>
        <v>0</v>
      </c>
      <c r="T473" s="72">
        <f t="shared" si="294"/>
        <v>32178</v>
      </c>
      <c r="U473" s="72">
        <f t="shared" si="294"/>
        <v>27969</v>
      </c>
      <c r="V473" s="72">
        <f t="shared" si="294"/>
        <v>0</v>
      </c>
      <c r="W473" s="72">
        <f t="shared" si="294"/>
        <v>0</v>
      </c>
      <c r="X473" s="72">
        <f t="shared" si="294"/>
        <v>32178</v>
      </c>
      <c r="Y473" s="72">
        <f t="shared" si="294"/>
        <v>27969</v>
      </c>
      <c r="Z473" s="72">
        <f t="shared" si="294"/>
        <v>0</v>
      </c>
      <c r="AA473" s="72">
        <f t="shared" si="294"/>
        <v>32178</v>
      </c>
      <c r="AB473" s="72">
        <f t="shared" si="294"/>
        <v>27969</v>
      </c>
      <c r="AC473" s="72">
        <f t="shared" si="294"/>
        <v>0</v>
      </c>
      <c r="AD473" s="72">
        <f t="shared" si="294"/>
        <v>0</v>
      </c>
      <c r="AE473" s="72"/>
      <c r="AF473" s="72">
        <f t="shared" si="294"/>
        <v>32178</v>
      </c>
      <c r="AG473" s="72">
        <f t="shared" si="294"/>
        <v>0</v>
      </c>
      <c r="AH473" s="72">
        <f t="shared" si="294"/>
        <v>27969</v>
      </c>
      <c r="AI473" s="72">
        <f t="shared" si="294"/>
        <v>0</v>
      </c>
      <c r="AJ473" s="72">
        <f t="shared" si="294"/>
        <v>0</v>
      </c>
      <c r="AK473" s="72">
        <f t="shared" si="294"/>
        <v>32178</v>
      </c>
      <c r="AL473" s="72">
        <f t="shared" si="294"/>
        <v>0</v>
      </c>
      <c r="AM473" s="72">
        <f>AM474+AM475</f>
        <v>-32178</v>
      </c>
      <c r="AN473" s="72">
        <f>AN474+AN475</f>
        <v>0</v>
      </c>
      <c r="AO473" s="72">
        <f>AO474+AO475</f>
        <v>0</v>
      </c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23"/>
      <c r="BC473" s="23"/>
      <c r="BD473" s="23"/>
      <c r="BE473" s="23"/>
      <c r="BF473" s="23"/>
      <c r="BG473" s="23"/>
      <c r="BH473" s="23"/>
      <c r="BI473" s="23"/>
      <c r="BJ473" s="23"/>
      <c r="BK473" s="23"/>
      <c r="BL473" s="23"/>
      <c r="BM473" s="23"/>
    </row>
    <row r="474" spans="1:65" s="16" customFormat="1" ht="36.75" customHeight="1">
      <c r="A474" s="69" t="s">
        <v>128</v>
      </c>
      <c r="B474" s="70" t="s">
        <v>145</v>
      </c>
      <c r="C474" s="70" t="s">
        <v>2</v>
      </c>
      <c r="D474" s="71" t="s">
        <v>96</v>
      </c>
      <c r="E474" s="70" t="s">
        <v>129</v>
      </c>
      <c r="F474" s="62">
        <v>187028</v>
      </c>
      <c r="G474" s="62">
        <f>H474-F474</f>
        <v>-135458</v>
      </c>
      <c r="H474" s="62">
        <v>51570</v>
      </c>
      <c r="I474" s="62"/>
      <c r="J474" s="62">
        <v>55314</v>
      </c>
      <c r="K474" s="63"/>
      <c r="L474" s="63"/>
      <c r="M474" s="62">
        <v>55314</v>
      </c>
      <c r="N474" s="62">
        <f>O474-M474</f>
        <v>-23136</v>
      </c>
      <c r="O474" s="62">
        <v>32178</v>
      </c>
      <c r="P474" s="62"/>
      <c r="Q474" s="62">
        <v>27969</v>
      </c>
      <c r="R474" s="64"/>
      <c r="S474" s="64"/>
      <c r="T474" s="62">
        <f>O474+R474</f>
        <v>32178</v>
      </c>
      <c r="U474" s="62">
        <f>Q474+S474</f>
        <v>27969</v>
      </c>
      <c r="V474" s="64"/>
      <c r="W474" s="64"/>
      <c r="X474" s="62">
        <f>T474+V474</f>
        <v>32178</v>
      </c>
      <c r="Y474" s="62">
        <f>U474+W474</f>
        <v>27969</v>
      </c>
      <c r="Z474" s="64"/>
      <c r="AA474" s="62">
        <f>X474+Z474</f>
        <v>32178</v>
      </c>
      <c r="AB474" s="62">
        <f>Y474</f>
        <v>27969</v>
      </c>
      <c r="AC474" s="64"/>
      <c r="AD474" s="64"/>
      <c r="AE474" s="64"/>
      <c r="AF474" s="62">
        <f>AA474+AC474</f>
        <v>32178</v>
      </c>
      <c r="AG474" s="64"/>
      <c r="AH474" s="62">
        <f>AB474</f>
        <v>27969</v>
      </c>
      <c r="AI474" s="64"/>
      <c r="AJ474" s="64"/>
      <c r="AK474" s="62">
        <f>AF474+AI474</f>
        <v>32178</v>
      </c>
      <c r="AL474" s="62">
        <f>AG474</f>
        <v>0</v>
      </c>
      <c r="AM474" s="62">
        <f>AN474-AK474</f>
        <v>-32178</v>
      </c>
      <c r="AN474" s="62"/>
      <c r="AO474" s="64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</row>
    <row r="475" spans="1:65" s="16" customFormat="1" ht="99.75" customHeight="1" hidden="1">
      <c r="A475" s="90" t="s">
        <v>336</v>
      </c>
      <c r="B475" s="70" t="s">
        <v>145</v>
      </c>
      <c r="C475" s="70" t="s">
        <v>2</v>
      </c>
      <c r="D475" s="71" t="s">
        <v>335</v>
      </c>
      <c r="E475" s="70"/>
      <c r="F475" s="62"/>
      <c r="G475" s="62"/>
      <c r="H475" s="62"/>
      <c r="I475" s="62"/>
      <c r="J475" s="62"/>
      <c r="K475" s="63"/>
      <c r="L475" s="63"/>
      <c r="M475" s="62"/>
      <c r="N475" s="62"/>
      <c r="O475" s="62"/>
      <c r="P475" s="62"/>
      <c r="Q475" s="62"/>
      <c r="R475" s="64"/>
      <c r="S475" s="64"/>
      <c r="T475" s="62"/>
      <c r="U475" s="62"/>
      <c r="V475" s="64"/>
      <c r="W475" s="64"/>
      <c r="X475" s="62"/>
      <c r="Y475" s="62"/>
      <c r="Z475" s="64"/>
      <c r="AA475" s="62"/>
      <c r="AB475" s="62"/>
      <c r="AC475" s="64"/>
      <c r="AD475" s="64"/>
      <c r="AE475" s="64"/>
      <c r="AF475" s="62"/>
      <c r="AG475" s="64"/>
      <c r="AH475" s="62"/>
      <c r="AI475" s="64"/>
      <c r="AJ475" s="64"/>
      <c r="AK475" s="62"/>
      <c r="AL475" s="62"/>
      <c r="AM475" s="62">
        <f>AM476</f>
        <v>0</v>
      </c>
      <c r="AN475" s="62">
        <f>AN476</f>
        <v>0</v>
      </c>
      <c r="AO475" s="64">
        <f>AO476</f>
        <v>0</v>
      </c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</row>
    <row r="476" spans="1:65" s="16" customFormat="1" ht="85.5" customHeight="1" hidden="1">
      <c r="A476" s="69" t="s">
        <v>293</v>
      </c>
      <c r="B476" s="70" t="s">
        <v>145</v>
      </c>
      <c r="C476" s="70" t="s">
        <v>2</v>
      </c>
      <c r="D476" s="71" t="s">
        <v>335</v>
      </c>
      <c r="E476" s="70" t="s">
        <v>235</v>
      </c>
      <c r="F476" s="62"/>
      <c r="G476" s="62"/>
      <c r="H476" s="62"/>
      <c r="I476" s="62"/>
      <c r="J476" s="62"/>
      <c r="K476" s="63"/>
      <c r="L476" s="63"/>
      <c r="M476" s="62"/>
      <c r="N476" s="62"/>
      <c r="O476" s="62"/>
      <c r="P476" s="62"/>
      <c r="Q476" s="62"/>
      <c r="R476" s="64"/>
      <c r="S476" s="64"/>
      <c r="T476" s="62"/>
      <c r="U476" s="62"/>
      <c r="V476" s="64"/>
      <c r="W476" s="64"/>
      <c r="X476" s="62"/>
      <c r="Y476" s="62"/>
      <c r="Z476" s="64"/>
      <c r="AA476" s="62"/>
      <c r="AB476" s="62"/>
      <c r="AC476" s="64"/>
      <c r="AD476" s="64"/>
      <c r="AE476" s="64"/>
      <c r="AF476" s="62"/>
      <c r="AG476" s="64"/>
      <c r="AH476" s="62"/>
      <c r="AI476" s="64"/>
      <c r="AJ476" s="64"/>
      <c r="AK476" s="62"/>
      <c r="AL476" s="62"/>
      <c r="AM476" s="62">
        <f>AN476-AK476</f>
        <v>0</v>
      </c>
      <c r="AN476" s="62"/>
      <c r="AO476" s="64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</row>
    <row r="477" spans="1:65" s="10" customFormat="1" ht="21.75" customHeight="1">
      <c r="A477" s="69" t="s">
        <v>104</v>
      </c>
      <c r="B477" s="70" t="s">
        <v>145</v>
      </c>
      <c r="C477" s="70" t="s">
        <v>2</v>
      </c>
      <c r="D477" s="71" t="s">
        <v>105</v>
      </c>
      <c r="E477" s="70"/>
      <c r="F477" s="72">
        <f aca="true" t="shared" si="295" ref="F477:AO477">F478</f>
        <v>42420</v>
      </c>
      <c r="G477" s="72">
        <f t="shared" si="295"/>
        <v>8013</v>
      </c>
      <c r="H477" s="72">
        <f t="shared" si="295"/>
        <v>50433</v>
      </c>
      <c r="I477" s="72">
        <f t="shared" si="295"/>
        <v>0</v>
      </c>
      <c r="J477" s="72">
        <f t="shared" si="295"/>
        <v>54197</v>
      </c>
      <c r="K477" s="72">
        <f t="shared" si="295"/>
        <v>0</v>
      </c>
      <c r="L477" s="72">
        <f t="shared" si="295"/>
        <v>0</v>
      </c>
      <c r="M477" s="72">
        <f t="shared" si="295"/>
        <v>54197</v>
      </c>
      <c r="N477" s="72">
        <f t="shared" si="295"/>
        <v>-13239</v>
      </c>
      <c r="O477" s="72">
        <f t="shared" si="295"/>
        <v>40958</v>
      </c>
      <c r="P477" s="72">
        <f t="shared" si="295"/>
        <v>0</v>
      </c>
      <c r="Q477" s="72">
        <f t="shared" si="295"/>
        <v>39946</v>
      </c>
      <c r="R477" s="72">
        <f t="shared" si="295"/>
        <v>0</v>
      </c>
      <c r="S477" s="72">
        <f t="shared" si="295"/>
        <v>0</v>
      </c>
      <c r="T477" s="72">
        <f t="shared" si="295"/>
        <v>40958</v>
      </c>
      <c r="U477" s="72">
        <f t="shared" si="295"/>
        <v>39946</v>
      </c>
      <c r="V477" s="72">
        <f t="shared" si="295"/>
        <v>0</v>
      </c>
      <c r="W477" s="72">
        <f t="shared" si="295"/>
        <v>0</v>
      </c>
      <c r="X477" s="72">
        <f t="shared" si="295"/>
        <v>40958</v>
      </c>
      <c r="Y477" s="72">
        <f t="shared" si="295"/>
        <v>39946</v>
      </c>
      <c r="Z477" s="72">
        <f t="shared" si="295"/>
        <v>0</v>
      </c>
      <c r="AA477" s="72">
        <f t="shared" si="295"/>
        <v>40958</v>
      </c>
      <c r="AB477" s="72">
        <f t="shared" si="295"/>
        <v>39946</v>
      </c>
      <c r="AC477" s="72">
        <f t="shared" si="295"/>
        <v>0</v>
      </c>
      <c r="AD477" s="72">
        <f t="shared" si="295"/>
        <v>0</v>
      </c>
      <c r="AE477" s="72"/>
      <c r="AF477" s="72">
        <f t="shared" si="295"/>
        <v>40958</v>
      </c>
      <c r="AG477" s="72">
        <f t="shared" si="295"/>
        <v>0</v>
      </c>
      <c r="AH477" s="72">
        <f t="shared" si="295"/>
        <v>39946</v>
      </c>
      <c r="AI477" s="72">
        <f t="shared" si="295"/>
        <v>0</v>
      </c>
      <c r="AJ477" s="72">
        <f t="shared" si="295"/>
        <v>0</v>
      </c>
      <c r="AK477" s="72">
        <f t="shared" si="295"/>
        <v>40958</v>
      </c>
      <c r="AL477" s="72">
        <f t="shared" si="295"/>
        <v>0</v>
      </c>
      <c r="AM477" s="72">
        <f t="shared" si="295"/>
        <v>-40958</v>
      </c>
      <c r="AN477" s="72">
        <f t="shared" si="295"/>
        <v>0</v>
      </c>
      <c r="AO477" s="72">
        <f t="shared" si="295"/>
        <v>0</v>
      </c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</row>
    <row r="478" spans="1:65" s="16" customFormat="1" ht="36" customHeight="1">
      <c r="A478" s="69" t="s">
        <v>128</v>
      </c>
      <c r="B478" s="70" t="s">
        <v>145</v>
      </c>
      <c r="C478" s="70" t="s">
        <v>2</v>
      </c>
      <c r="D478" s="71" t="s">
        <v>105</v>
      </c>
      <c r="E478" s="70" t="s">
        <v>129</v>
      </c>
      <c r="F478" s="62">
        <v>42420</v>
      </c>
      <c r="G478" s="62">
        <f>H478-F478</f>
        <v>8013</v>
      </c>
      <c r="H478" s="62">
        <v>50433</v>
      </c>
      <c r="I478" s="62"/>
      <c r="J478" s="62">
        <v>54197</v>
      </c>
      <c r="K478" s="63"/>
      <c r="L478" s="63"/>
      <c r="M478" s="62">
        <v>54197</v>
      </c>
      <c r="N478" s="62">
        <f>O478-M478</f>
        <v>-13239</v>
      </c>
      <c r="O478" s="62">
        <v>40958</v>
      </c>
      <c r="P478" s="62"/>
      <c r="Q478" s="62">
        <v>39946</v>
      </c>
      <c r="R478" s="64"/>
      <c r="S478" s="64"/>
      <c r="T478" s="62">
        <f>O478+R478</f>
        <v>40958</v>
      </c>
      <c r="U478" s="62">
        <f>Q478+S478</f>
        <v>39946</v>
      </c>
      <c r="V478" s="64"/>
      <c r="W478" s="64"/>
      <c r="X478" s="62">
        <f>T478+V478</f>
        <v>40958</v>
      </c>
      <c r="Y478" s="62">
        <f>U478+W478</f>
        <v>39946</v>
      </c>
      <c r="Z478" s="64"/>
      <c r="AA478" s="62">
        <f>X478+Z478</f>
        <v>40958</v>
      </c>
      <c r="AB478" s="62">
        <f>Y478</f>
        <v>39946</v>
      </c>
      <c r="AC478" s="64"/>
      <c r="AD478" s="64"/>
      <c r="AE478" s="64"/>
      <c r="AF478" s="62">
        <f>AA478+AC478</f>
        <v>40958</v>
      </c>
      <c r="AG478" s="64"/>
      <c r="AH478" s="62">
        <f>AB478</f>
        <v>39946</v>
      </c>
      <c r="AI478" s="64"/>
      <c r="AJ478" s="64"/>
      <c r="AK478" s="62">
        <f>AF478+AI478</f>
        <v>40958</v>
      </c>
      <c r="AL478" s="62">
        <f>AG478</f>
        <v>0</v>
      </c>
      <c r="AM478" s="62">
        <f>AN478-AK478</f>
        <v>-40958</v>
      </c>
      <c r="AN478" s="62"/>
      <c r="AO478" s="64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</row>
    <row r="479" spans="1:65" s="16" customFormat="1" ht="24.75" customHeight="1" hidden="1">
      <c r="A479" s="69" t="s">
        <v>120</v>
      </c>
      <c r="B479" s="70" t="s">
        <v>145</v>
      </c>
      <c r="C479" s="70" t="s">
        <v>2</v>
      </c>
      <c r="D479" s="71" t="s">
        <v>122</v>
      </c>
      <c r="E479" s="70"/>
      <c r="F479" s="62"/>
      <c r="G479" s="62">
        <f aca="true" t="shared" si="296" ref="G479:Q479">G482</f>
        <v>13228</v>
      </c>
      <c r="H479" s="62">
        <f t="shared" si="296"/>
        <v>13228</v>
      </c>
      <c r="I479" s="62">
        <f t="shared" si="296"/>
        <v>0</v>
      </c>
      <c r="J479" s="62">
        <f t="shared" si="296"/>
        <v>14355</v>
      </c>
      <c r="K479" s="62">
        <f t="shared" si="296"/>
        <v>0</v>
      </c>
      <c r="L479" s="62">
        <f t="shared" si="296"/>
        <v>0</v>
      </c>
      <c r="M479" s="62">
        <f t="shared" si="296"/>
        <v>14355</v>
      </c>
      <c r="N479" s="62">
        <f t="shared" si="296"/>
        <v>-14355</v>
      </c>
      <c r="O479" s="62">
        <f t="shared" si="296"/>
        <v>0</v>
      </c>
      <c r="P479" s="62">
        <f t="shared" si="296"/>
        <v>0</v>
      </c>
      <c r="Q479" s="62">
        <f t="shared" si="296"/>
        <v>0</v>
      </c>
      <c r="R479" s="64"/>
      <c r="S479" s="64"/>
      <c r="T479" s="64"/>
      <c r="U479" s="64"/>
      <c r="V479" s="64"/>
      <c r="W479" s="64"/>
      <c r="X479" s="64"/>
      <c r="Y479" s="64"/>
      <c r="Z479" s="64"/>
      <c r="AA479" s="64"/>
      <c r="AB479" s="64"/>
      <c r="AC479" s="64"/>
      <c r="AD479" s="64"/>
      <c r="AE479" s="64"/>
      <c r="AF479" s="64"/>
      <c r="AG479" s="64"/>
      <c r="AH479" s="64"/>
      <c r="AI479" s="64"/>
      <c r="AJ479" s="64"/>
      <c r="AK479" s="62"/>
      <c r="AL479" s="62"/>
      <c r="AM479" s="62">
        <f aca="true" t="shared" si="297" ref="AM479:AO481">AM480</f>
        <v>0</v>
      </c>
      <c r="AN479" s="62">
        <f t="shared" si="297"/>
        <v>0</v>
      </c>
      <c r="AO479" s="62">
        <f t="shared" si="297"/>
        <v>0</v>
      </c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</row>
    <row r="480" spans="1:65" s="16" customFormat="1" ht="39" customHeight="1" hidden="1">
      <c r="A480" s="69" t="s">
        <v>297</v>
      </c>
      <c r="B480" s="70" t="s">
        <v>145</v>
      </c>
      <c r="C480" s="70" t="s">
        <v>2</v>
      </c>
      <c r="D480" s="71" t="s">
        <v>277</v>
      </c>
      <c r="E480" s="70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4"/>
      <c r="S480" s="64"/>
      <c r="T480" s="64"/>
      <c r="U480" s="64"/>
      <c r="V480" s="64"/>
      <c r="W480" s="64"/>
      <c r="X480" s="64"/>
      <c r="Y480" s="64"/>
      <c r="Z480" s="64"/>
      <c r="AA480" s="64"/>
      <c r="AB480" s="64"/>
      <c r="AC480" s="64"/>
      <c r="AD480" s="64"/>
      <c r="AE480" s="64"/>
      <c r="AF480" s="64"/>
      <c r="AG480" s="64"/>
      <c r="AH480" s="64"/>
      <c r="AI480" s="64"/>
      <c r="AJ480" s="64"/>
      <c r="AK480" s="62"/>
      <c r="AL480" s="62"/>
      <c r="AM480" s="62">
        <f t="shared" si="297"/>
        <v>0</v>
      </c>
      <c r="AN480" s="62">
        <f t="shared" si="297"/>
        <v>0</v>
      </c>
      <c r="AO480" s="62">
        <f t="shared" si="297"/>
        <v>0</v>
      </c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</row>
    <row r="481" spans="1:65" s="16" customFormat="1" ht="53.25" customHeight="1" hidden="1">
      <c r="A481" s="69" t="s">
        <v>298</v>
      </c>
      <c r="B481" s="70" t="s">
        <v>145</v>
      </c>
      <c r="C481" s="70" t="s">
        <v>2</v>
      </c>
      <c r="D481" s="71" t="s">
        <v>278</v>
      </c>
      <c r="E481" s="70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4"/>
      <c r="S481" s="64"/>
      <c r="T481" s="64"/>
      <c r="U481" s="64"/>
      <c r="V481" s="64"/>
      <c r="W481" s="64"/>
      <c r="X481" s="64"/>
      <c r="Y481" s="64"/>
      <c r="Z481" s="64"/>
      <c r="AA481" s="64"/>
      <c r="AB481" s="64"/>
      <c r="AC481" s="64"/>
      <c r="AD481" s="64"/>
      <c r="AE481" s="64"/>
      <c r="AF481" s="64"/>
      <c r="AG481" s="64"/>
      <c r="AH481" s="64"/>
      <c r="AI481" s="64"/>
      <c r="AJ481" s="64"/>
      <c r="AK481" s="62"/>
      <c r="AL481" s="62"/>
      <c r="AM481" s="62">
        <f t="shared" si="297"/>
        <v>0</v>
      </c>
      <c r="AN481" s="62">
        <f t="shared" si="297"/>
        <v>0</v>
      </c>
      <c r="AO481" s="62">
        <f t="shared" si="297"/>
        <v>0</v>
      </c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</row>
    <row r="482" spans="1:65" s="16" customFormat="1" ht="51.75" customHeight="1" hidden="1">
      <c r="A482" s="69" t="s">
        <v>136</v>
      </c>
      <c r="B482" s="70" t="s">
        <v>145</v>
      </c>
      <c r="C482" s="70" t="s">
        <v>2</v>
      </c>
      <c r="D482" s="71" t="s">
        <v>278</v>
      </c>
      <c r="E482" s="70" t="s">
        <v>137</v>
      </c>
      <c r="F482" s="62"/>
      <c r="G482" s="62">
        <f>H482-F482</f>
        <v>13228</v>
      </c>
      <c r="H482" s="62">
        <v>13228</v>
      </c>
      <c r="I482" s="62"/>
      <c r="J482" s="62">
        <v>14355</v>
      </c>
      <c r="K482" s="63"/>
      <c r="L482" s="63"/>
      <c r="M482" s="62">
        <v>14355</v>
      </c>
      <c r="N482" s="62">
        <f>O482-M482</f>
        <v>-14355</v>
      </c>
      <c r="O482" s="62"/>
      <c r="P482" s="62"/>
      <c r="Q482" s="62"/>
      <c r="R482" s="64"/>
      <c r="S482" s="64"/>
      <c r="T482" s="64"/>
      <c r="U482" s="64"/>
      <c r="V482" s="64"/>
      <c r="W482" s="64"/>
      <c r="X482" s="64"/>
      <c r="Y482" s="64"/>
      <c r="Z482" s="64"/>
      <c r="AA482" s="64"/>
      <c r="AB482" s="64"/>
      <c r="AC482" s="64"/>
      <c r="AD482" s="64"/>
      <c r="AE482" s="64"/>
      <c r="AF482" s="64"/>
      <c r="AG482" s="64"/>
      <c r="AH482" s="64"/>
      <c r="AI482" s="64"/>
      <c r="AJ482" s="64"/>
      <c r="AK482" s="62"/>
      <c r="AL482" s="62"/>
      <c r="AM482" s="62">
        <f>AN482-AK482</f>
        <v>0</v>
      </c>
      <c r="AN482" s="62"/>
      <c r="AO482" s="64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</row>
    <row r="483" spans="1:41" ht="15.75">
      <c r="A483" s="137"/>
      <c r="B483" s="93"/>
      <c r="C483" s="93"/>
      <c r="D483" s="94"/>
      <c r="E483" s="93"/>
      <c r="F483" s="46"/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  <c r="AA483" s="48"/>
      <c r="AB483" s="48"/>
      <c r="AC483" s="48"/>
      <c r="AD483" s="48"/>
      <c r="AE483" s="48"/>
      <c r="AF483" s="48"/>
      <c r="AG483" s="48"/>
      <c r="AH483" s="48"/>
      <c r="AI483" s="48"/>
      <c r="AJ483" s="48"/>
      <c r="AK483" s="49"/>
      <c r="AL483" s="49"/>
      <c r="AM483" s="48"/>
      <c r="AN483" s="48"/>
      <c r="AO483" s="48"/>
    </row>
    <row r="484" spans="1:65" s="8" customFormat="1" ht="20.25">
      <c r="A484" s="50" t="s">
        <v>110</v>
      </c>
      <c r="B484" s="51" t="s">
        <v>111</v>
      </c>
      <c r="C484" s="51"/>
      <c r="D484" s="52"/>
      <c r="E484" s="51"/>
      <c r="F484" s="95">
        <f aca="true" t="shared" si="298" ref="F484:AD484">F486+F492+F502+F536</f>
        <v>261856</v>
      </c>
      <c r="G484" s="95">
        <f t="shared" si="298"/>
        <v>108248</v>
      </c>
      <c r="H484" s="95">
        <f t="shared" si="298"/>
        <v>370104</v>
      </c>
      <c r="I484" s="95">
        <f t="shared" si="298"/>
        <v>0</v>
      </c>
      <c r="J484" s="95">
        <f t="shared" si="298"/>
        <v>272117</v>
      </c>
      <c r="K484" s="95">
        <f t="shared" si="298"/>
        <v>0</v>
      </c>
      <c r="L484" s="95">
        <f t="shared" si="298"/>
        <v>0</v>
      </c>
      <c r="M484" s="95">
        <f t="shared" si="298"/>
        <v>272117</v>
      </c>
      <c r="N484" s="95">
        <f t="shared" si="298"/>
        <v>-136780</v>
      </c>
      <c r="O484" s="95">
        <f t="shared" si="298"/>
        <v>135337</v>
      </c>
      <c r="P484" s="95">
        <f t="shared" si="298"/>
        <v>0</v>
      </c>
      <c r="Q484" s="95">
        <f t="shared" si="298"/>
        <v>135152</v>
      </c>
      <c r="R484" s="95">
        <f t="shared" si="298"/>
        <v>0</v>
      </c>
      <c r="S484" s="95">
        <f t="shared" si="298"/>
        <v>0</v>
      </c>
      <c r="T484" s="95">
        <f t="shared" si="298"/>
        <v>135337</v>
      </c>
      <c r="U484" s="95">
        <f t="shared" si="298"/>
        <v>135152</v>
      </c>
      <c r="V484" s="95">
        <f t="shared" si="298"/>
        <v>0</v>
      </c>
      <c r="W484" s="95">
        <f t="shared" si="298"/>
        <v>0</v>
      </c>
      <c r="X484" s="95">
        <f t="shared" si="298"/>
        <v>135337</v>
      </c>
      <c r="Y484" s="95">
        <f t="shared" si="298"/>
        <v>135152</v>
      </c>
      <c r="Z484" s="95">
        <f t="shared" si="298"/>
        <v>0</v>
      </c>
      <c r="AA484" s="95">
        <f t="shared" si="298"/>
        <v>135337</v>
      </c>
      <c r="AB484" s="95">
        <f t="shared" si="298"/>
        <v>135152</v>
      </c>
      <c r="AC484" s="95">
        <f t="shared" si="298"/>
        <v>0</v>
      </c>
      <c r="AD484" s="95">
        <f t="shared" si="298"/>
        <v>0</v>
      </c>
      <c r="AE484" s="95"/>
      <c r="AF484" s="95">
        <f aca="true" t="shared" si="299" ref="AF484:AL484">AF486+AF492+AF502+AF536</f>
        <v>135337</v>
      </c>
      <c r="AG484" s="95">
        <f t="shared" si="299"/>
        <v>0</v>
      </c>
      <c r="AH484" s="95">
        <f t="shared" si="299"/>
        <v>135152</v>
      </c>
      <c r="AI484" s="95">
        <f t="shared" si="299"/>
        <v>606</v>
      </c>
      <c r="AJ484" s="95">
        <f t="shared" si="299"/>
        <v>606</v>
      </c>
      <c r="AK484" s="95">
        <f t="shared" si="299"/>
        <v>135943</v>
      </c>
      <c r="AL484" s="95">
        <f t="shared" si="299"/>
        <v>0</v>
      </c>
      <c r="AM484" s="95">
        <f>AM486+AM492+AM502+AM531+AM536</f>
        <v>264000</v>
      </c>
      <c r="AN484" s="95">
        <f>AN486+AN492+AN502+AN531+AN536</f>
        <v>399943</v>
      </c>
      <c r="AO484" s="95">
        <f>AO486+AO492+AO502+AO531+AO536</f>
        <v>150947</v>
      </c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</row>
    <row r="485" spans="1:65" s="8" customFormat="1" ht="20.25">
      <c r="A485" s="50"/>
      <c r="B485" s="51"/>
      <c r="C485" s="51"/>
      <c r="D485" s="52"/>
      <c r="E485" s="51"/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  <c r="S485" s="95"/>
      <c r="T485" s="95"/>
      <c r="U485" s="95"/>
      <c r="V485" s="95"/>
      <c r="W485" s="95"/>
      <c r="X485" s="95"/>
      <c r="Y485" s="95"/>
      <c r="Z485" s="95"/>
      <c r="AA485" s="95"/>
      <c r="AB485" s="95"/>
      <c r="AC485" s="95"/>
      <c r="AD485" s="95"/>
      <c r="AE485" s="95"/>
      <c r="AF485" s="95"/>
      <c r="AG485" s="95"/>
      <c r="AH485" s="95"/>
      <c r="AI485" s="95"/>
      <c r="AJ485" s="95"/>
      <c r="AK485" s="95"/>
      <c r="AL485" s="95"/>
      <c r="AM485" s="95"/>
      <c r="AN485" s="95"/>
      <c r="AO485" s="124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</row>
    <row r="486" spans="1:65" s="8" customFormat="1" ht="20.25">
      <c r="A486" s="56" t="s">
        <v>169</v>
      </c>
      <c r="B486" s="57" t="s">
        <v>2</v>
      </c>
      <c r="C486" s="57" t="s">
        <v>126</v>
      </c>
      <c r="D486" s="52"/>
      <c r="E486" s="51"/>
      <c r="F486" s="138">
        <f aca="true" t="shared" si="300" ref="F486:V487">F487</f>
        <v>19352</v>
      </c>
      <c r="G486" s="138">
        <f t="shared" si="300"/>
        <v>11045</v>
      </c>
      <c r="H486" s="138">
        <f t="shared" si="300"/>
        <v>30397</v>
      </c>
      <c r="I486" s="138">
        <f t="shared" si="300"/>
        <v>0</v>
      </c>
      <c r="J486" s="138">
        <f t="shared" si="300"/>
        <v>36394</v>
      </c>
      <c r="K486" s="138">
        <f t="shared" si="300"/>
        <v>0</v>
      </c>
      <c r="L486" s="138">
        <f t="shared" si="300"/>
        <v>0</v>
      </c>
      <c r="M486" s="138">
        <f aca="true" t="shared" si="301" ref="M486:U486">M487+M489</f>
        <v>36394</v>
      </c>
      <c r="N486" s="138">
        <f t="shared" si="301"/>
        <v>-8559</v>
      </c>
      <c r="O486" s="138">
        <f t="shared" si="301"/>
        <v>27835</v>
      </c>
      <c r="P486" s="138">
        <f t="shared" si="301"/>
        <v>0</v>
      </c>
      <c r="Q486" s="138">
        <f t="shared" si="301"/>
        <v>27835</v>
      </c>
      <c r="R486" s="138">
        <f t="shared" si="301"/>
        <v>0</v>
      </c>
      <c r="S486" s="138">
        <f t="shared" si="301"/>
        <v>0</v>
      </c>
      <c r="T486" s="138">
        <f t="shared" si="301"/>
        <v>27835</v>
      </c>
      <c r="U486" s="138">
        <f t="shared" si="301"/>
        <v>27835</v>
      </c>
      <c r="V486" s="138">
        <f aca="true" t="shared" si="302" ref="V486:AB486">V487+V489</f>
        <v>0</v>
      </c>
      <c r="W486" s="138">
        <f t="shared" si="302"/>
        <v>0</v>
      </c>
      <c r="X486" s="138">
        <f t="shared" si="302"/>
        <v>27835</v>
      </c>
      <c r="Y486" s="138">
        <f t="shared" si="302"/>
        <v>27835</v>
      </c>
      <c r="Z486" s="138">
        <f t="shared" si="302"/>
        <v>0</v>
      </c>
      <c r="AA486" s="138">
        <f t="shared" si="302"/>
        <v>27835</v>
      </c>
      <c r="AB486" s="138">
        <f t="shared" si="302"/>
        <v>27835</v>
      </c>
      <c r="AC486" s="138">
        <f>AC487+AC489</f>
        <v>0</v>
      </c>
      <c r="AD486" s="138">
        <f>AD487+AD489</f>
        <v>0</v>
      </c>
      <c r="AE486" s="138"/>
      <c r="AF486" s="138">
        <f aca="true" t="shared" si="303" ref="AF486:AK486">AF487+AF489</f>
        <v>27835</v>
      </c>
      <c r="AG486" s="138">
        <f t="shared" si="303"/>
        <v>0</v>
      </c>
      <c r="AH486" s="138">
        <f t="shared" si="303"/>
        <v>27835</v>
      </c>
      <c r="AI486" s="138">
        <f t="shared" si="303"/>
        <v>0</v>
      </c>
      <c r="AJ486" s="138">
        <f t="shared" si="303"/>
        <v>0</v>
      </c>
      <c r="AK486" s="138">
        <f t="shared" si="303"/>
        <v>27835</v>
      </c>
      <c r="AL486" s="138">
        <f>AL487+AL489</f>
        <v>0</v>
      </c>
      <c r="AM486" s="138">
        <f>AM487+AM489</f>
        <v>-6358</v>
      </c>
      <c r="AN486" s="138">
        <f>AN487+AN489</f>
        <v>21477</v>
      </c>
      <c r="AO486" s="138">
        <f>AO487+AO489</f>
        <v>0</v>
      </c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</row>
    <row r="487" spans="1:65" s="8" customFormat="1" ht="40.5" customHeight="1" hidden="1">
      <c r="A487" s="69" t="s">
        <v>170</v>
      </c>
      <c r="B487" s="70" t="s">
        <v>2</v>
      </c>
      <c r="C487" s="70" t="s">
        <v>126</v>
      </c>
      <c r="D487" s="118" t="s">
        <v>192</v>
      </c>
      <c r="E487" s="51"/>
      <c r="F487" s="129">
        <f t="shared" si="300"/>
        <v>19352</v>
      </c>
      <c r="G487" s="129">
        <f t="shared" si="300"/>
        <v>11045</v>
      </c>
      <c r="H487" s="129">
        <f t="shared" si="300"/>
        <v>30397</v>
      </c>
      <c r="I487" s="129">
        <f t="shared" si="300"/>
        <v>0</v>
      </c>
      <c r="J487" s="129">
        <f t="shared" si="300"/>
        <v>36394</v>
      </c>
      <c r="K487" s="129">
        <f t="shared" si="300"/>
        <v>0</v>
      </c>
      <c r="L487" s="129">
        <f t="shared" si="300"/>
        <v>0</v>
      </c>
      <c r="M487" s="129">
        <f t="shared" si="300"/>
        <v>36394</v>
      </c>
      <c r="N487" s="129">
        <f t="shared" si="300"/>
        <v>-36394</v>
      </c>
      <c r="O487" s="129">
        <f t="shared" si="300"/>
        <v>0</v>
      </c>
      <c r="P487" s="129">
        <f t="shared" si="300"/>
        <v>0</v>
      </c>
      <c r="Q487" s="129">
        <f t="shared" si="300"/>
        <v>0</v>
      </c>
      <c r="R487" s="129">
        <f t="shared" si="300"/>
        <v>0</v>
      </c>
      <c r="S487" s="129">
        <f t="shared" si="300"/>
        <v>0</v>
      </c>
      <c r="T487" s="129">
        <f t="shared" si="300"/>
        <v>0</v>
      </c>
      <c r="U487" s="129">
        <f t="shared" si="300"/>
        <v>0</v>
      </c>
      <c r="V487" s="129">
        <f t="shared" si="300"/>
        <v>0</v>
      </c>
      <c r="W487" s="129">
        <f aca="true" t="shared" si="304" ref="W487:AL487">W488</f>
        <v>0</v>
      </c>
      <c r="X487" s="129">
        <f t="shared" si="304"/>
        <v>0</v>
      </c>
      <c r="Y487" s="129">
        <f t="shared" si="304"/>
        <v>0</v>
      </c>
      <c r="Z487" s="129">
        <f t="shared" si="304"/>
        <v>0</v>
      </c>
      <c r="AA487" s="129">
        <f t="shared" si="304"/>
        <v>0</v>
      </c>
      <c r="AB487" s="129">
        <f t="shared" si="304"/>
        <v>0</v>
      </c>
      <c r="AC487" s="129">
        <f t="shared" si="304"/>
        <v>0</v>
      </c>
      <c r="AD487" s="129">
        <f t="shared" si="304"/>
        <v>0</v>
      </c>
      <c r="AE487" s="129"/>
      <c r="AF487" s="129">
        <f t="shared" si="304"/>
        <v>0</v>
      </c>
      <c r="AG487" s="129">
        <f t="shared" si="304"/>
        <v>0</v>
      </c>
      <c r="AH487" s="129">
        <f t="shared" si="304"/>
        <v>0</v>
      </c>
      <c r="AI487" s="129">
        <f t="shared" si="304"/>
        <v>0</v>
      </c>
      <c r="AJ487" s="129">
        <f t="shared" si="304"/>
        <v>0</v>
      </c>
      <c r="AK487" s="129">
        <f t="shared" si="304"/>
        <v>0</v>
      </c>
      <c r="AL487" s="129">
        <f t="shared" si="304"/>
        <v>0</v>
      </c>
      <c r="AM487" s="124"/>
      <c r="AN487" s="124"/>
      <c r="AO487" s="124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</row>
    <row r="488" spans="1:65" s="8" customFormat="1" ht="20.25" hidden="1">
      <c r="A488" s="69" t="s">
        <v>9</v>
      </c>
      <c r="B488" s="70" t="s">
        <v>2</v>
      </c>
      <c r="C488" s="70" t="s">
        <v>126</v>
      </c>
      <c r="D488" s="118" t="s">
        <v>192</v>
      </c>
      <c r="E488" s="70" t="s">
        <v>16</v>
      </c>
      <c r="F488" s="62">
        <v>19352</v>
      </c>
      <c r="G488" s="62">
        <f>H488-F488</f>
        <v>11045</v>
      </c>
      <c r="H488" s="78">
        <v>30397</v>
      </c>
      <c r="I488" s="78"/>
      <c r="J488" s="78">
        <v>36394</v>
      </c>
      <c r="K488" s="134"/>
      <c r="L488" s="134"/>
      <c r="M488" s="62">
        <v>36394</v>
      </c>
      <c r="N488" s="62">
        <f>O488-M488</f>
        <v>-36394</v>
      </c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  <c r="AA488" s="62"/>
      <c r="AB488" s="62"/>
      <c r="AC488" s="62"/>
      <c r="AD488" s="62"/>
      <c r="AE488" s="62"/>
      <c r="AF488" s="62"/>
      <c r="AG488" s="62"/>
      <c r="AH488" s="62"/>
      <c r="AI488" s="62"/>
      <c r="AJ488" s="62"/>
      <c r="AK488" s="62"/>
      <c r="AL488" s="62"/>
      <c r="AM488" s="124"/>
      <c r="AN488" s="124"/>
      <c r="AO488" s="124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</row>
    <row r="489" spans="1:65" s="8" customFormat="1" ht="33.75" customHeight="1">
      <c r="A489" s="69" t="s">
        <v>170</v>
      </c>
      <c r="B489" s="70" t="s">
        <v>2</v>
      </c>
      <c r="C489" s="70" t="s">
        <v>126</v>
      </c>
      <c r="D489" s="118" t="s">
        <v>257</v>
      </c>
      <c r="E489" s="70"/>
      <c r="F489" s="62"/>
      <c r="G489" s="62"/>
      <c r="H489" s="78"/>
      <c r="I489" s="78"/>
      <c r="J489" s="78"/>
      <c r="K489" s="134"/>
      <c r="L489" s="134"/>
      <c r="M489" s="62">
        <f aca="true" t="shared" si="305" ref="M489:AO489">M490</f>
        <v>0</v>
      </c>
      <c r="N489" s="62">
        <f t="shared" si="305"/>
        <v>27835</v>
      </c>
      <c r="O489" s="62">
        <f t="shared" si="305"/>
        <v>27835</v>
      </c>
      <c r="P489" s="62">
        <f t="shared" si="305"/>
        <v>0</v>
      </c>
      <c r="Q489" s="62">
        <f t="shared" si="305"/>
        <v>27835</v>
      </c>
      <c r="R489" s="62">
        <f t="shared" si="305"/>
        <v>0</v>
      </c>
      <c r="S489" s="62">
        <f t="shared" si="305"/>
        <v>0</v>
      </c>
      <c r="T489" s="62">
        <f t="shared" si="305"/>
        <v>27835</v>
      </c>
      <c r="U489" s="62">
        <f t="shared" si="305"/>
        <v>27835</v>
      </c>
      <c r="V489" s="62">
        <f t="shared" si="305"/>
        <v>0</v>
      </c>
      <c r="W489" s="62">
        <f t="shared" si="305"/>
        <v>0</v>
      </c>
      <c r="X489" s="62">
        <f t="shared" si="305"/>
        <v>27835</v>
      </c>
      <c r="Y489" s="62">
        <f t="shared" si="305"/>
        <v>27835</v>
      </c>
      <c r="Z489" s="62">
        <f t="shared" si="305"/>
        <v>0</v>
      </c>
      <c r="AA489" s="62">
        <f t="shared" si="305"/>
        <v>27835</v>
      </c>
      <c r="AB489" s="62">
        <f t="shared" si="305"/>
        <v>27835</v>
      </c>
      <c r="AC489" s="62">
        <f t="shared" si="305"/>
        <v>0</v>
      </c>
      <c r="AD489" s="62">
        <f t="shared" si="305"/>
        <v>0</v>
      </c>
      <c r="AE489" s="62"/>
      <c r="AF489" s="62">
        <f t="shared" si="305"/>
        <v>27835</v>
      </c>
      <c r="AG489" s="62">
        <f t="shared" si="305"/>
        <v>0</v>
      </c>
      <c r="AH489" s="62">
        <f t="shared" si="305"/>
        <v>27835</v>
      </c>
      <c r="AI489" s="62">
        <f t="shared" si="305"/>
        <v>0</v>
      </c>
      <c r="AJ489" s="62">
        <f t="shared" si="305"/>
        <v>0</v>
      </c>
      <c r="AK489" s="62">
        <f t="shared" si="305"/>
        <v>27835</v>
      </c>
      <c r="AL489" s="62">
        <f t="shared" si="305"/>
        <v>0</v>
      </c>
      <c r="AM489" s="62">
        <f t="shared" si="305"/>
        <v>-6358</v>
      </c>
      <c r="AN489" s="62">
        <f t="shared" si="305"/>
        <v>21477</v>
      </c>
      <c r="AO489" s="62">
        <f t="shared" si="305"/>
        <v>0</v>
      </c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</row>
    <row r="490" spans="1:65" s="8" customFormat="1" ht="24" customHeight="1">
      <c r="A490" s="69" t="s">
        <v>9</v>
      </c>
      <c r="B490" s="70" t="s">
        <v>2</v>
      </c>
      <c r="C490" s="70" t="s">
        <v>126</v>
      </c>
      <c r="D490" s="118" t="s">
        <v>257</v>
      </c>
      <c r="E490" s="70" t="s">
        <v>16</v>
      </c>
      <c r="F490" s="62"/>
      <c r="G490" s="62"/>
      <c r="H490" s="78"/>
      <c r="I490" s="78"/>
      <c r="J490" s="78"/>
      <c r="K490" s="134"/>
      <c r="L490" s="134"/>
      <c r="M490" s="62"/>
      <c r="N490" s="62">
        <f>O490-M490</f>
        <v>27835</v>
      </c>
      <c r="O490" s="62">
        <v>27835</v>
      </c>
      <c r="P490" s="62"/>
      <c r="Q490" s="62">
        <v>27835</v>
      </c>
      <c r="R490" s="124"/>
      <c r="S490" s="124"/>
      <c r="T490" s="62">
        <f>O490+R490</f>
        <v>27835</v>
      </c>
      <c r="U490" s="62">
        <f>Q490+S490</f>
        <v>27835</v>
      </c>
      <c r="V490" s="124"/>
      <c r="W490" s="124"/>
      <c r="X490" s="62">
        <f>T490+V490</f>
        <v>27835</v>
      </c>
      <c r="Y490" s="62">
        <f>U490+W490</f>
        <v>27835</v>
      </c>
      <c r="Z490" s="124"/>
      <c r="AA490" s="62">
        <f>X490+Z490</f>
        <v>27835</v>
      </c>
      <c r="AB490" s="62">
        <f>Y490</f>
        <v>27835</v>
      </c>
      <c r="AC490" s="124"/>
      <c r="AD490" s="124"/>
      <c r="AE490" s="124"/>
      <c r="AF490" s="62">
        <f>AA490+AC490</f>
        <v>27835</v>
      </c>
      <c r="AG490" s="124"/>
      <c r="AH490" s="62">
        <f>AB490</f>
        <v>27835</v>
      </c>
      <c r="AI490" s="124"/>
      <c r="AJ490" s="124"/>
      <c r="AK490" s="62">
        <f>AF490+AI490</f>
        <v>27835</v>
      </c>
      <c r="AL490" s="62">
        <f>AG490</f>
        <v>0</v>
      </c>
      <c r="AM490" s="62">
        <f>AN490-AK490</f>
        <v>-6358</v>
      </c>
      <c r="AN490" s="62">
        <v>21477</v>
      </c>
      <c r="AO490" s="124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</row>
    <row r="491" spans="1:65" s="14" customFormat="1" ht="16.5">
      <c r="A491" s="139"/>
      <c r="B491" s="140"/>
      <c r="C491" s="140"/>
      <c r="D491" s="141"/>
      <c r="E491" s="140"/>
      <c r="F491" s="85"/>
      <c r="G491" s="142"/>
      <c r="H491" s="142"/>
      <c r="I491" s="142"/>
      <c r="J491" s="142"/>
      <c r="K491" s="142"/>
      <c r="L491" s="142"/>
      <c r="M491" s="142"/>
      <c r="N491" s="142"/>
      <c r="O491" s="142"/>
      <c r="P491" s="142"/>
      <c r="Q491" s="142"/>
      <c r="R491" s="84"/>
      <c r="S491" s="84"/>
      <c r="T491" s="84"/>
      <c r="U491" s="84"/>
      <c r="V491" s="84"/>
      <c r="W491" s="84"/>
      <c r="X491" s="84"/>
      <c r="Y491" s="84"/>
      <c r="Z491" s="84"/>
      <c r="AA491" s="84"/>
      <c r="AB491" s="84"/>
      <c r="AC491" s="84"/>
      <c r="AD491" s="84"/>
      <c r="AE491" s="84"/>
      <c r="AF491" s="84"/>
      <c r="AG491" s="84"/>
      <c r="AH491" s="84"/>
      <c r="AI491" s="84"/>
      <c r="AJ491" s="84"/>
      <c r="AK491" s="85"/>
      <c r="AL491" s="85"/>
      <c r="AM491" s="84"/>
      <c r="AN491" s="84"/>
      <c r="AO491" s="84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</row>
    <row r="492" spans="1:65" s="16" customFormat="1" ht="18.75">
      <c r="A492" s="56" t="s">
        <v>112</v>
      </c>
      <c r="B492" s="57" t="s">
        <v>2</v>
      </c>
      <c r="C492" s="57" t="s">
        <v>127</v>
      </c>
      <c r="D492" s="67"/>
      <c r="E492" s="57"/>
      <c r="F492" s="68">
        <f aca="true" t="shared" si="306" ref="F492:V493">F493</f>
        <v>73125</v>
      </c>
      <c r="G492" s="68">
        <f t="shared" si="306"/>
        <v>10774</v>
      </c>
      <c r="H492" s="68">
        <f t="shared" si="306"/>
        <v>83899</v>
      </c>
      <c r="I492" s="68">
        <f t="shared" si="306"/>
        <v>0</v>
      </c>
      <c r="J492" s="68">
        <f t="shared" si="306"/>
        <v>88784</v>
      </c>
      <c r="K492" s="68">
        <f t="shared" si="306"/>
        <v>0</v>
      </c>
      <c r="L492" s="68">
        <f t="shared" si="306"/>
        <v>0</v>
      </c>
      <c r="M492" s="68">
        <f aca="true" t="shared" si="307" ref="M492:U492">M493+M495</f>
        <v>88784</v>
      </c>
      <c r="N492" s="68">
        <f t="shared" si="307"/>
        <v>-36519</v>
      </c>
      <c r="O492" s="68">
        <f t="shared" si="307"/>
        <v>52265</v>
      </c>
      <c r="P492" s="68">
        <f t="shared" si="307"/>
        <v>0</v>
      </c>
      <c r="Q492" s="68">
        <f t="shared" si="307"/>
        <v>52346</v>
      </c>
      <c r="R492" s="68">
        <f t="shared" si="307"/>
        <v>0</v>
      </c>
      <c r="S492" s="68">
        <f t="shared" si="307"/>
        <v>0</v>
      </c>
      <c r="T492" s="68">
        <f t="shared" si="307"/>
        <v>52265</v>
      </c>
      <c r="U492" s="68">
        <f t="shared" si="307"/>
        <v>52346</v>
      </c>
      <c r="V492" s="68">
        <f aca="true" t="shared" si="308" ref="V492:AB492">V493+V495</f>
        <v>0</v>
      </c>
      <c r="W492" s="68">
        <f t="shared" si="308"/>
        <v>0</v>
      </c>
      <c r="X492" s="68">
        <f t="shared" si="308"/>
        <v>52265</v>
      </c>
      <c r="Y492" s="68">
        <f t="shared" si="308"/>
        <v>52346</v>
      </c>
      <c r="Z492" s="68">
        <f t="shared" si="308"/>
        <v>0</v>
      </c>
      <c r="AA492" s="68">
        <f t="shared" si="308"/>
        <v>52265</v>
      </c>
      <c r="AB492" s="68">
        <f t="shared" si="308"/>
        <v>52346</v>
      </c>
      <c r="AC492" s="68">
        <f>AC493+AC495</f>
        <v>0</v>
      </c>
      <c r="AD492" s="68">
        <f>AD493+AD495</f>
        <v>0</v>
      </c>
      <c r="AE492" s="68"/>
      <c r="AF492" s="68">
        <f aca="true" t="shared" si="309" ref="AF492:AL492">AF493+AF495</f>
        <v>52265</v>
      </c>
      <c r="AG492" s="68">
        <f t="shared" si="309"/>
        <v>0</v>
      </c>
      <c r="AH492" s="68">
        <f t="shared" si="309"/>
        <v>52346</v>
      </c>
      <c r="AI492" s="68">
        <f t="shared" si="309"/>
        <v>0</v>
      </c>
      <c r="AJ492" s="68">
        <f t="shared" si="309"/>
        <v>0</v>
      </c>
      <c r="AK492" s="68">
        <f t="shared" si="309"/>
        <v>52265</v>
      </c>
      <c r="AL492" s="68">
        <f t="shared" si="309"/>
        <v>0</v>
      </c>
      <c r="AM492" s="68">
        <f>AM493+AM495+AM497+AM499</f>
        <v>76107</v>
      </c>
      <c r="AN492" s="68">
        <f>AN493+AN495+AN497+AN499</f>
        <v>128372</v>
      </c>
      <c r="AO492" s="68">
        <f>AO493+AO495+AO497+AO499</f>
        <v>44822</v>
      </c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</row>
    <row r="493" spans="1:41" ht="24" customHeight="1" hidden="1">
      <c r="A493" s="69" t="s">
        <v>113</v>
      </c>
      <c r="B493" s="70" t="s">
        <v>2</v>
      </c>
      <c r="C493" s="70" t="s">
        <v>127</v>
      </c>
      <c r="D493" s="71" t="s">
        <v>6</v>
      </c>
      <c r="E493" s="70"/>
      <c r="F493" s="72">
        <f t="shared" si="306"/>
        <v>73125</v>
      </c>
      <c r="G493" s="72">
        <f t="shared" si="306"/>
        <v>10774</v>
      </c>
      <c r="H493" s="72">
        <f t="shared" si="306"/>
        <v>83899</v>
      </c>
      <c r="I493" s="72">
        <f t="shared" si="306"/>
        <v>0</v>
      </c>
      <c r="J493" s="72">
        <f t="shared" si="306"/>
        <v>88784</v>
      </c>
      <c r="K493" s="72">
        <f t="shared" si="306"/>
        <v>0</v>
      </c>
      <c r="L493" s="72">
        <f t="shared" si="306"/>
        <v>0</v>
      </c>
      <c r="M493" s="72">
        <f t="shared" si="306"/>
        <v>88784</v>
      </c>
      <c r="N493" s="72">
        <f t="shared" si="306"/>
        <v>-88784</v>
      </c>
      <c r="O493" s="72">
        <f t="shared" si="306"/>
        <v>0</v>
      </c>
      <c r="P493" s="72">
        <f t="shared" si="306"/>
        <v>0</v>
      </c>
      <c r="Q493" s="72">
        <f t="shared" si="306"/>
        <v>0</v>
      </c>
      <c r="R493" s="72">
        <f t="shared" si="306"/>
        <v>0</v>
      </c>
      <c r="S493" s="72">
        <f t="shared" si="306"/>
        <v>0</v>
      </c>
      <c r="T493" s="72">
        <f t="shared" si="306"/>
        <v>0</v>
      </c>
      <c r="U493" s="72">
        <f t="shared" si="306"/>
        <v>0</v>
      </c>
      <c r="V493" s="72">
        <f t="shared" si="306"/>
        <v>0</v>
      </c>
      <c r="W493" s="72">
        <f aca="true" t="shared" si="310" ref="W493:AL493">W494</f>
        <v>0</v>
      </c>
      <c r="X493" s="72">
        <f t="shared" si="310"/>
        <v>0</v>
      </c>
      <c r="Y493" s="72">
        <f t="shared" si="310"/>
        <v>0</v>
      </c>
      <c r="Z493" s="72">
        <f t="shared" si="310"/>
        <v>0</v>
      </c>
      <c r="AA493" s="72">
        <f t="shared" si="310"/>
        <v>0</v>
      </c>
      <c r="AB493" s="72">
        <f t="shared" si="310"/>
        <v>0</v>
      </c>
      <c r="AC493" s="72">
        <f t="shared" si="310"/>
        <v>0</v>
      </c>
      <c r="AD493" s="72">
        <f t="shared" si="310"/>
        <v>0</v>
      </c>
      <c r="AE493" s="72"/>
      <c r="AF493" s="72">
        <f t="shared" si="310"/>
        <v>0</v>
      </c>
      <c r="AG493" s="72">
        <f t="shared" si="310"/>
        <v>0</v>
      </c>
      <c r="AH493" s="72">
        <f t="shared" si="310"/>
        <v>0</v>
      </c>
      <c r="AI493" s="72">
        <f t="shared" si="310"/>
        <v>0</v>
      </c>
      <c r="AJ493" s="72">
        <f t="shared" si="310"/>
        <v>0</v>
      </c>
      <c r="AK493" s="72">
        <f t="shared" si="310"/>
        <v>0</v>
      </c>
      <c r="AL493" s="72">
        <f t="shared" si="310"/>
        <v>0</v>
      </c>
      <c r="AM493" s="48"/>
      <c r="AN493" s="48"/>
      <c r="AO493" s="48"/>
    </row>
    <row r="494" spans="1:65" s="12" customFormat="1" ht="39" customHeight="1" hidden="1">
      <c r="A494" s="69" t="s">
        <v>128</v>
      </c>
      <c r="B494" s="70" t="s">
        <v>2</v>
      </c>
      <c r="C494" s="70" t="s">
        <v>127</v>
      </c>
      <c r="D494" s="71" t="s">
        <v>6</v>
      </c>
      <c r="E494" s="70" t="s">
        <v>129</v>
      </c>
      <c r="F494" s="62">
        <v>73125</v>
      </c>
      <c r="G494" s="62">
        <f>H494-F494</f>
        <v>10774</v>
      </c>
      <c r="H494" s="62">
        <f>35145+21900+24226+2512+200-47-37</f>
        <v>83899</v>
      </c>
      <c r="I494" s="62"/>
      <c r="J494" s="62">
        <f>37712+24006+24226+2690+240-39-51</f>
        <v>88784</v>
      </c>
      <c r="K494" s="89"/>
      <c r="L494" s="89"/>
      <c r="M494" s="62">
        <v>88784</v>
      </c>
      <c r="N494" s="62">
        <f>O494-M494</f>
        <v>-88784</v>
      </c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  <c r="AA494" s="62"/>
      <c r="AB494" s="62"/>
      <c r="AC494" s="62"/>
      <c r="AD494" s="62"/>
      <c r="AE494" s="62"/>
      <c r="AF494" s="62"/>
      <c r="AG494" s="62"/>
      <c r="AH494" s="62"/>
      <c r="AI494" s="62"/>
      <c r="AJ494" s="62"/>
      <c r="AK494" s="62"/>
      <c r="AL494" s="62"/>
      <c r="AM494" s="89"/>
      <c r="AN494" s="89"/>
      <c r="AO494" s="89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</row>
    <row r="495" spans="1:65" s="12" customFormat="1" ht="25.5" customHeight="1">
      <c r="A495" s="69" t="s">
        <v>113</v>
      </c>
      <c r="B495" s="70" t="s">
        <v>2</v>
      </c>
      <c r="C495" s="70" t="s">
        <v>127</v>
      </c>
      <c r="D495" s="71" t="s">
        <v>254</v>
      </c>
      <c r="E495" s="70"/>
      <c r="F495" s="62"/>
      <c r="G495" s="62"/>
      <c r="H495" s="62"/>
      <c r="I495" s="62"/>
      <c r="J495" s="62"/>
      <c r="K495" s="89"/>
      <c r="L495" s="89"/>
      <c r="M495" s="62">
        <f aca="true" t="shared" si="311" ref="M495:AO495">M496</f>
        <v>0</v>
      </c>
      <c r="N495" s="62">
        <f t="shared" si="311"/>
        <v>52265</v>
      </c>
      <c r="O495" s="62">
        <f t="shared" si="311"/>
        <v>52265</v>
      </c>
      <c r="P495" s="62">
        <f t="shared" si="311"/>
        <v>0</v>
      </c>
      <c r="Q495" s="62">
        <f t="shared" si="311"/>
        <v>52346</v>
      </c>
      <c r="R495" s="62">
        <f t="shared" si="311"/>
        <v>0</v>
      </c>
      <c r="S495" s="62">
        <f t="shared" si="311"/>
        <v>0</v>
      </c>
      <c r="T495" s="62">
        <f t="shared" si="311"/>
        <v>52265</v>
      </c>
      <c r="U495" s="62">
        <f t="shared" si="311"/>
        <v>52346</v>
      </c>
      <c r="V495" s="62">
        <f t="shared" si="311"/>
        <v>0</v>
      </c>
      <c r="W495" s="62">
        <f t="shared" si="311"/>
        <v>0</v>
      </c>
      <c r="X495" s="62">
        <f t="shared" si="311"/>
        <v>52265</v>
      </c>
      <c r="Y495" s="62">
        <f t="shared" si="311"/>
        <v>52346</v>
      </c>
      <c r="Z495" s="62">
        <f t="shared" si="311"/>
        <v>0</v>
      </c>
      <c r="AA495" s="62">
        <f t="shared" si="311"/>
        <v>52265</v>
      </c>
      <c r="AB495" s="62">
        <f t="shared" si="311"/>
        <v>52346</v>
      </c>
      <c r="AC495" s="62">
        <f t="shared" si="311"/>
        <v>0</v>
      </c>
      <c r="AD495" s="62">
        <f t="shared" si="311"/>
        <v>0</v>
      </c>
      <c r="AE495" s="62"/>
      <c r="AF495" s="62">
        <f t="shared" si="311"/>
        <v>52265</v>
      </c>
      <c r="AG495" s="62">
        <f t="shared" si="311"/>
        <v>0</v>
      </c>
      <c r="AH495" s="62">
        <f t="shared" si="311"/>
        <v>52346</v>
      </c>
      <c r="AI495" s="62">
        <f t="shared" si="311"/>
        <v>0</v>
      </c>
      <c r="AJ495" s="62">
        <f t="shared" si="311"/>
        <v>0</v>
      </c>
      <c r="AK495" s="62">
        <f t="shared" si="311"/>
        <v>52265</v>
      </c>
      <c r="AL495" s="62">
        <f t="shared" si="311"/>
        <v>0</v>
      </c>
      <c r="AM495" s="62">
        <f t="shared" si="311"/>
        <v>31285</v>
      </c>
      <c r="AN495" s="62">
        <f t="shared" si="311"/>
        <v>83550</v>
      </c>
      <c r="AO495" s="62">
        <f t="shared" si="311"/>
        <v>0</v>
      </c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</row>
    <row r="496" spans="1:65" s="12" customFormat="1" ht="36.75" customHeight="1">
      <c r="A496" s="69" t="s">
        <v>128</v>
      </c>
      <c r="B496" s="70" t="s">
        <v>2</v>
      </c>
      <c r="C496" s="70" t="s">
        <v>127</v>
      </c>
      <c r="D496" s="71" t="s">
        <v>254</v>
      </c>
      <c r="E496" s="70" t="s">
        <v>129</v>
      </c>
      <c r="F496" s="62"/>
      <c r="G496" s="62"/>
      <c r="H496" s="62"/>
      <c r="I496" s="62"/>
      <c r="J496" s="62"/>
      <c r="K496" s="89"/>
      <c r="L496" s="89"/>
      <c r="M496" s="62"/>
      <c r="N496" s="62">
        <f>O496-M496</f>
        <v>52265</v>
      </c>
      <c r="O496" s="62">
        <f>10527+19774+21964</f>
        <v>52265</v>
      </c>
      <c r="P496" s="62"/>
      <c r="Q496" s="62">
        <f>10527+19813+22006</f>
        <v>52346</v>
      </c>
      <c r="R496" s="89"/>
      <c r="S496" s="89"/>
      <c r="T496" s="62">
        <f>O496+R496</f>
        <v>52265</v>
      </c>
      <c r="U496" s="62">
        <f>Q496+S496</f>
        <v>52346</v>
      </c>
      <c r="V496" s="89"/>
      <c r="W496" s="89"/>
      <c r="X496" s="62">
        <f>T496+V496</f>
        <v>52265</v>
      </c>
      <c r="Y496" s="62">
        <f>U496+W496</f>
        <v>52346</v>
      </c>
      <c r="Z496" s="89"/>
      <c r="AA496" s="62">
        <f>X496+Z496</f>
        <v>52265</v>
      </c>
      <c r="AB496" s="62">
        <f>Y496</f>
        <v>52346</v>
      </c>
      <c r="AC496" s="89"/>
      <c r="AD496" s="89"/>
      <c r="AE496" s="89"/>
      <c r="AF496" s="62">
        <f>AA496+AC496</f>
        <v>52265</v>
      </c>
      <c r="AG496" s="89"/>
      <c r="AH496" s="62">
        <f>AB496</f>
        <v>52346</v>
      </c>
      <c r="AI496" s="89"/>
      <c r="AJ496" s="89"/>
      <c r="AK496" s="62">
        <f>AF496+AI496</f>
        <v>52265</v>
      </c>
      <c r="AL496" s="62">
        <f>AG496</f>
        <v>0</v>
      </c>
      <c r="AM496" s="62">
        <f>AN496-AK496</f>
        <v>31285</v>
      </c>
      <c r="AN496" s="62">
        <f>56936-6609+28829+598+3669+127</f>
        <v>83550</v>
      </c>
      <c r="AO496" s="89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</row>
    <row r="497" spans="1:65" s="12" customFormat="1" ht="71.25" customHeight="1">
      <c r="A497" s="69" t="s">
        <v>387</v>
      </c>
      <c r="B497" s="70" t="s">
        <v>2</v>
      </c>
      <c r="C497" s="70" t="s">
        <v>127</v>
      </c>
      <c r="D497" s="71" t="s">
        <v>388</v>
      </c>
      <c r="E497" s="70"/>
      <c r="F497" s="62"/>
      <c r="G497" s="62"/>
      <c r="H497" s="62"/>
      <c r="I497" s="62"/>
      <c r="J497" s="62"/>
      <c r="K497" s="89"/>
      <c r="L497" s="89"/>
      <c r="M497" s="62"/>
      <c r="N497" s="62"/>
      <c r="O497" s="62"/>
      <c r="P497" s="62"/>
      <c r="Q497" s="62"/>
      <c r="R497" s="89"/>
      <c r="S497" s="89"/>
      <c r="T497" s="62"/>
      <c r="U497" s="62"/>
      <c r="V497" s="89"/>
      <c r="W497" s="89"/>
      <c r="X497" s="62"/>
      <c r="Y497" s="62"/>
      <c r="Z497" s="89"/>
      <c r="AA497" s="62"/>
      <c r="AB497" s="62"/>
      <c r="AC497" s="89"/>
      <c r="AD497" s="89"/>
      <c r="AE497" s="89"/>
      <c r="AF497" s="62"/>
      <c r="AG497" s="89"/>
      <c r="AH497" s="62"/>
      <c r="AI497" s="89"/>
      <c r="AJ497" s="89"/>
      <c r="AK497" s="62"/>
      <c r="AL497" s="62"/>
      <c r="AM497" s="62">
        <f>AM498</f>
        <v>38213</v>
      </c>
      <c r="AN497" s="62">
        <f>AN498</f>
        <v>38213</v>
      </c>
      <c r="AO497" s="62">
        <f>AO498</f>
        <v>38213</v>
      </c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</row>
    <row r="498" spans="1:65" s="12" customFormat="1" ht="42" customHeight="1">
      <c r="A498" s="69" t="s">
        <v>128</v>
      </c>
      <c r="B498" s="70" t="s">
        <v>2</v>
      </c>
      <c r="C498" s="70" t="s">
        <v>127</v>
      </c>
      <c r="D498" s="71" t="s">
        <v>388</v>
      </c>
      <c r="E498" s="70" t="s">
        <v>129</v>
      </c>
      <c r="F498" s="62"/>
      <c r="G498" s="62"/>
      <c r="H498" s="62"/>
      <c r="I498" s="62"/>
      <c r="J498" s="62"/>
      <c r="K498" s="89"/>
      <c r="L498" s="89"/>
      <c r="M498" s="62"/>
      <c r="N498" s="62"/>
      <c r="O498" s="62"/>
      <c r="P498" s="62"/>
      <c r="Q498" s="62"/>
      <c r="R498" s="89"/>
      <c r="S498" s="89"/>
      <c r="T498" s="62"/>
      <c r="U498" s="62"/>
      <c r="V498" s="89"/>
      <c r="W498" s="89"/>
      <c r="X498" s="62"/>
      <c r="Y498" s="62"/>
      <c r="Z498" s="89"/>
      <c r="AA498" s="62"/>
      <c r="AB498" s="62"/>
      <c r="AC498" s="89"/>
      <c r="AD498" s="89"/>
      <c r="AE498" s="89"/>
      <c r="AF498" s="62"/>
      <c r="AG498" s="89"/>
      <c r="AH498" s="62"/>
      <c r="AI498" s="89"/>
      <c r="AJ498" s="89"/>
      <c r="AK498" s="62"/>
      <c r="AL498" s="62"/>
      <c r="AM498" s="62">
        <f>AN498-AK498</f>
        <v>38213</v>
      </c>
      <c r="AN498" s="62">
        <v>38213</v>
      </c>
      <c r="AO498" s="62">
        <v>38213</v>
      </c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</row>
    <row r="499" spans="1:65" s="12" customFormat="1" ht="108" customHeight="1">
      <c r="A499" s="69" t="s">
        <v>394</v>
      </c>
      <c r="B499" s="70" t="s">
        <v>2</v>
      </c>
      <c r="C499" s="70" t="s">
        <v>127</v>
      </c>
      <c r="D499" s="71" t="s">
        <v>395</v>
      </c>
      <c r="E499" s="70"/>
      <c r="F499" s="62"/>
      <c r="G499" s="62"/>
      <c r="H499" s="62"/>
      <c r="I499" s="62"/>
      <c r="J499" s="62"/>
      <c r="K499" s="89"/>
      <c r="L499" s="89"/>
      <c r="M499" s="62"/>
      <c r="N499" s="62"/>
      <c r="O499" s="62"/>
      <c r="P499" s="62"/>
      <c r="Q499" s="62"/>
      <c r="R499" s="89"/>
      <c r="S499" s="89"/>
      <c r="T499" s="62"/>
      <c r="U499" s="62"/>
      <c r="V499" s="89"/>
      <c r="W499" s="89"/>
      <c r="X499" s="62"/>
      <c r="Y499" s="62"/>
      <c r="Z499" s="89"/>
      <c r="AA499" s="62"/>
      <c r="AB499" s="62"/>
      <c r="AC499" s="89"/>
      <c r="AD499" s="89"/>
      <c r="AE499" s="89"/>
      <c r="AF499" s="62"/>
      <c r="AG499" s="89"/>
      <c r="AH499" s="62"/>
      <c r="AI499" s="89"/>
      <c r="AJ499" s="89"/>
      <c r="AK499" s="62"/>
      <c r="AL499" s="62"/>
      <c r="AM499" s="62">
        <f>AM500</f>
        <v>6609</v>
      </c>
      <c r="AN499" s="62">
        <f>AN500</f>
        <v>6609</v>
      </c>
      <c r="AO499" s="62">
        <f>AO500</f>
        <v>6609</v>
      </c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</row>
    <row r="500" spans="1:65" s="12" customFormat="1" ht="36.75" customHeight="1">
      <c r="A500" s="69" t="s">
        <v>128</v>
      </c>
      <c r="B500" s="70" t="s">
        <v>2</v>
      </c>
      <c r="C500" s="70" t="s">
        <v>127</v>
      </c>
      <c r="D500" s="71" t="s">
        <v>395</v>
      </c>
      <c r="E500" s="70" t="s">
        <v>129</v>
      </c>
      <c r="F500" s="62"/>
      <c r="G500" s="62"/>
      <c r="H500" s="62"/>
      <c r="I500" s="62"/>
      <c r="J500" s="62"/>
      <c r="K500" s="89"/>
      <c r="L500" s="89"/>
      <c r="M500" s="62"/>
      <c r="N500" s="62"/>
      <c r="O500" s="62"/>
      <c r="P500" s="62"/>
      <c r="Q500" s="62"/>
      <c r="R500" s="89"/>
      <c r="S500" s="89"/>
      <c r="T500" s="62"/>
      <c r="U500" s="62"/>
      <c r="V500" s="89"/>
      <c r="W500" s="89"/>
      <c r="X500" s="62"/>
      <c r="Y500" s="62"/>
      <c r="Z500" s="89"/>
      <c r="AA500" s="62"/>
      <c r="AB500" s="62"/>
      <c r="AC500" s="89"/>
      <c r="AD500" s="89"/>
      <c r="AE500" s="89"/>
      <c r="AF500" s="62"/>
      <c r="AG500" s="89"/>
      <c r="AH500" s="62"/>
      <c r="AI500" s="89"/>
      <c r="AJ500" s="89"/>
      <c r="AK500" s="62"/>
      <c r="AL500" s="62"/>
      <c r="AM500" s="62">
        <f>AN500-AK500</f>
        <v>6609</v>
      </c>
      <c r="AN500" s="62">
        <v>6609</v>
      </c>
      <c r="AO500" s="62">
        <v>6609</v>
      </c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</row>
    <row r="501" spans="1:65" s="12" customFormat="1" ht="18.75">
      <c r="A501" s="56"/>
      <c r="B501" s="57"/>
      <c r="C501" s="57"/>
      <c r="D501" s="58"/>
      <c r="E501" s="57"/>
      <c r="F501" s="143"/>
      <c r="G501" s="89"/>
      <c r="H501" s="89"/>
      <c r="I501" s="89"/>
      <c r="J501" s="89"/>
      <c r="K501" s="89"/>
      <c r="L501" s="89"/>
      <c r="M501" s="89"/>
      <c r="N501" s="89"/>
      <c r="O501" s="89"/>
      <c r="P501" s="89"/>
      <c r="Q501" s="89"/>
      <c r="R501" s="89"/>
      <c r="S501" s="89"/>
      <c r="T501" s="89"/>
      <c r="U501" s="89"/>
      <c r="V501" s="89"/>
      <c r="W501" s="89"/>
      <c r="X501" s="89"/>
      <c r="Y501" s="89"/>
      <c r="Z501" s="89"/>
      <c r="AA501" s="89"/>
      <c r="AB501" s="89"/>
      <c r="AC501" s="89"/>
      <c r="AD501" s="89"/>
      <c r="AE501" s="89"/>
      <c r="AF501" s="89"/>
      <c r="AG501" s="89"/>
      <c r="AH501" s="89"/>
      <c r="AI501" s="89"/>
      <c r="AJ501" s="89"/>
      <c r="AK501" s="101"/>
      <c r="AL501" s="101"/>
      <c r="AM501" s="89"/>
      <c r="AN501" s="89"/>
      <c r="AO501" s="89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</row>
    <row r="502" spans="1:65" s="12" customFormat="1" ht="18.75">
      <c r="A502" s="56" t="s">
        <v>114</v>
      </c>
      <c r="B502" s="57" t="s">
        <v>2</v>
      </c>
      <c r="C502" s="57" t="s">
        <v>131</v>
      </c>
      <c r="D502" s="67"/>
      <c r="E502" s="57"/>
      <c r="F502" s="68">
        <f aca="true" t="shared" si="312" ref="F502:Z502">F503+F517</f>
        <v>113930</v>
      </c>
      <c r="G502" s="68">
        <f t="shared" si="312"/>
        <v>93452</v>
      </c>
      <c r="H502" s="68">
        <f t="shared" si="312"/>
        <v>207382</v>
      </c>
      <c r="I502" s="68">
        <f t="shared" si="312"/>
        <v>0</v>
      </c>
      <c r="J502" s="68">
        <f t="shared" si="312"/>
        <v>94467</v>
      </c>
      <c r="K502" s="68">
        <f t="shared" si="312"/>
        <v>0</v>
      </c>
      <c r="L502" s="68">
        <f t="shared" si="312"/>
        <v>0</v>
      </c>
      <c r="M502" s="68">
        <f t="shared" si="312"/>
        <v>94467</v>
      </c>
      <c r="N502" s="68">
        <f t="shared" si="312"/>
        <v>-60968</v>
      </c>
      <c r="O502" s="68">
        <f t="shared" si="312"/>
        <v>33499</v>
      </c>
      <c r="P502" s="68">
        <f t="shared" si="312"/>
        <v>0</v>
      </c>
      <c r="Q502" s="68">
        <f t="shared" si="312"/>
        <v>33314</v>
      </c>
      <c r="R502" s="68">
        <f t="shared" si="312"/>
        <v>0</v>
      </c>
      <c r="S502" s="68">
        <f t="shared" si="312"/>
        <v>0</v>
      </c>
      <c r="T502" s="68">
        <f t="shared" si="312"/>
        <v>33499</v>
      </c>
      <c r="U502" s="68">
        <f t="shared" si="312"/>
        <v>33314</v>
      </c>
      <c r="V502" s="68">
        <f t="shared" si="312"/>
        <v>0</v>
      </c>
      <c r="W502" s="68">
        <f t="shared" si="312"/>
        <v>0</v>
      </c>
      <c r="X502" s="68">
        <f t="shared" si="312"/>
        <v>33499</v>
      </c>
      <c r="Y502" s="68">
        <f t="shared" si="312"/>
        <v>33314</v>
      </c>
      <c r="Z502" s="68">
        <f t="shared" si="312"/>
        <v>0</v>
      </c>
      <c r="AA502" s="68">
        <f aca="true" t="shared" si="313" ref="AA502:AL502">AA503+AA514+AA517</f>
        <v>33499</v>
      </c>
      <c r="AB502" s="68">
        <f t="shared" si="313"/>
        <v>33314</v>
      </c>
      <c r="AC502" s="68">
        <f t="shared" si="313"/>
        <v>0</v>
      </c>
      <c r="AD502" s="68">
        <f t="shared" si="313"/>
        <v>0</v>
      </c>
      <c r="AE502" s="68">
        <f t="shared" si="313"/>
        <v>0</v>
      </c>
      <c r="AF502" s="68">
        <f t="shared" si="313"/>
        <v>33499</v>
      </c>
      <c r="AG502" s="68">
        <f t="shared" si="313"/>
        <v>0</v>
      </c>
      <c r="AH502" s="68">
        <f t="shared" si="313"/>
        <v>33314</v>
      </c>
      <c r="AI502" s="68">
        <f t="shared" si="313"/>
        <v>0</v>
      </c>
      <c r="AJ502" s="68">
        <f t="shared" si="313"/>
        <v>0</v>
      </c>
      <c r="AK502" s="68">
        <f t="shared" si="313"/>
        <v>33499</v>
      </c>
      <c r="AL502" s="68">
        <f t="shared" si="313"/>
        <v>0</v>
      </c>
      <c r="AM502" s="68">
        <f>AM503+AM506+AM511+AM514+AM517</f>
        <v>73344</v>
      </c>
      <c r="AN502" s="68">
        <f>AN503+AN506+AN511+AN514+AN517</f>
        <v>106843</v>
      </c>
      <c r="AO502" s="68">
        <f>AO503+AO506+AO511+AO514+AO517</f>
        <v>18535</v>
      </c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</row>
    <row r="503" spans="1:65" s="12" customFormat="1" ht="20.25" customHeight="1">
      <c r="A503" s="69" t="s">
        <v>7</v>
      </c>
      <c r="B503" s="70" t="s">
        <v>2</v>
      </c>
      <c r="C503" s="70" t="s">
        <v>131</v>
      </c>
      <c r="D503" s="71" t="s">
        <v>115</v>
      </c>
      <c r="E503" s="70"/>
      <c r="F503" s="72">
        <f aca="true" t="shared" si="314" ref="F503:O503">F505+F504</f>
        <v>10133</v>
      </c>
      <c r="G503" s="72">
        <f t="shared" si="314"/>
        <v>17</v>
      </c>
      <c r="H503" s="72">
        <f t="shared" si="314"/>
        <v>10150</v>
      </c>
      <c r="I503" s="72">
        <f t="shared" si="314"/>
        <v>0</v>
      </c>
      <c r="J503" s="72">
        <f t="shared" si="314"/>
        <v>10150</v>
      </c>
      <c r="K503" s="72">
        <f t="shared" si="314"/>
        <v>0</v>
      </c>
      <c r="L503" s="72">
        <f t="shared" si="314"/>
        <v>0</v>
      </c>
      <c r="M503" s="72">
        <f t="shared" si="314"/>
        <v>10150</v>
      </c>
      <c r="N503" s="72">
        <f t="shared" si="314"/>
        <v>-600</v>
      </c>
      <c r="O503" s="72">
        <f t="shared" si="314"/>
        <v>9550</v>
      </c>
      <c r="P503" s="72">
        <f aca="true" t="shared" si="315" ref="P503:U503">P505+P504</f>
        <v>0</v>
      </c>
      <c r="Q503" s="72">
        <f t="shared" si="315"/>
        <v>9550</v>
      </c>
      <c r="R503" s="72">
        <f t="shared" si="315"/>
        <v>0</v>
      </c>
      <c r="S503" s="72">
        <f t="shared" si="315"/>
        <v>0</v>
      </c>
      <c r="T503" s="72">
        <f t="shared" si="315"/>
        <v>9550</v>
      </c>
      <c r="U503" s="72">
        <f t="shared" si="315"/>
        <v>9550</v>
      </c>
      <c r="V503" s="72">
        <f aca="true" t="shared" si="316" ref="V503:AB503">V505+V504</f>
        <v>0</v>
      </c>
      <c r="W503" s="72">
        <f t="shared" si="316"/>
        <v>0</v>
      </c>
      <c r="X503" s="72">
        <f t="shared" si="316"/>
        <v>9550</v>
      </c>
      <c r="Y503" s="72">
        <f t="shared" si="316"/>
        <v>9550</v>
      </c>
      <c r="Z503" s="72">
        <f t="shared" si="316"/>
        <v>0</v>
      </c>
      <c r="AA503" s="72">
        <f t="shared" si="316"/>
        <v>9550</v>
      </c>
      <c r="AB503" s="72">
        <f t="shared" si="316"/>
        <v>9550</v>
      </c>
      <c r="AC503" s="72">
        <f>AC505+AC504</f>
        <v>0</v>
      </c>
      <c r="AD503" s="72">
        <f>AD505+AD504</f>
        <v>0</v>
      </c>
      <c r="AE503" s="72"/>
      <c r="AF503" s="72">
        <f aca="true" t="shared" si="317" ref="AF503:AM503">AF505+AF504</f>
        <v>9550</v>
      </c>
      <c r="AG503" s="72">
        <f t="shared" si="317"/>
        <v>0</v>
      </c>
      <c r="AH503" s="72">
        <f t="shared" si="317"/>
        <v>9550</v>
      </c>
      <c r="AI503" s="72">
        <f t="shared" si="317"/>
        <v>0</v>
      </c>
      <c r="AJ503" s="72">
        <f t="shared" si="317"/>
        <v>0</v>
      </c>
      <c r="AK503" s="72">
        <f t="shared" si="317"/>
        <v>9550</v>
      </c>
      <c r="AL503" s="72">
        <f t="shared" si="317"/>
        <v>0</v>
      </c>
      <c r="AM503" s="72">
        <f t="shared" si="317"/>
        <v>1211</v>
      </c>
      <c r="AN503" s="72">
        <f>AN505+AN504</f>
        <v>10761</v>
      </c>
      <c r="AO503" s="72">
        <f>AO505+AO504</f>
        <v>0</v>
      </c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</row>
    <row r="504" spans="1:65" s="12" customFormat="1" ht="55.5" customHeight="1" hidden="1">
      <c r="A504" s="69" t="s">
        <v>136</v>
      </c>
      <c r="B504" s="70" t="s">
        <v>2</v>
      </c>
      <c r="C504" s="70" t="s">
        <v>131</v>
      </c>
      <c r="D504" s="71" t="s">
        <v>8</v>
      </c>
      <c r="E504" s="70" t="s">
        <v>137</v>
      </c>
      <c r="F504" s="62">
        <v>760</v>
      </c>
      <c r="G504" s="62">
        <f>H504-F504</f>
        <v>-160</v>
      </c>
      <c r="H504" s="62">
        <v>600</v>
      </c>
      <c r="I504" s="62"/>
      <c r="J504" s="62">
        <v>600</v>
      </c>
      <c r="K504" s="89"/>
      <c r="L504" s="89"/>
      <c r="M504" s="62">
        <v>600</v>
      </c>
      <c r="N504" s="62">
        <f>O504-M504</f>
        <v>-600</v>
      </c>
      <c r="O504" s="62"/>
      <c r="P504" s="62"/>
      <c r="Q504" s="62"/>
      <c r="R504" s="89"/>
      <c r="S504" s="89"/>
      <c r="T504" s="89"/>
      <c r="U504" s="89"/>
      <c r="V504" s="89"/>
      <c r="W504" s="89"/>
      <c r="X504" s="89"/>
      <c r="Y504" s="89"/>
      <c r="Z504" s="89"/>
      <c r="AA504" s="89"/>
      <c r="AB504" s="89"/>
      <c r="AC504" s="89"/>
      <c r="AD504" s="89"/>
      <c r="AE504" s="89"/>
      <c r="AF504" s="89"/>
      <c r="AG504" s="89"/>
      <c r="AH504" s="89"/>
      <c r="AI504" s="89"/>
      <c r="AJ504" s="89"/>
      <c r="AK504" s="101"/>
      <c r="AL504" s="101"/>
      <c r="AM504" s="89"/>
      <c r="AN504" s="89"/>
      <c r="AO504" s="89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</row>
    <row r="505" spans="1:65" s="12" customFormat="1" ht="20.25" customHeight="1">
      <c r="A505" s="69" t="s">
        <v>9</v>
      </c>
      <c r="B505" s="70" t="s">
        <v>2</v>
      </c>
      <c r="C505" s="70" t="s">
        <v>131</v>
      </c>
      <c r="D505" s="71" t="s">
        <v>8</v>
      </c>
      <c r="E505" s="70" t="s">
        <v>16</v>
      </c>
      <c r="F505" s="62">
        <v>9373</v>
      </c>
      <c r="G505" s="62">
        <f>H505-F505</f>
        <v>177</v>
      </c>
      <c r="H505" s="62">
        <v>9550</v>
      </c>
      <c r="I505" s="62"/>
      <c r="J505" s="62">
        <v>9550</v>
      </c>
      <c r="K505" s="89"/>
      <c r="L505" s="89"/>
      <c r="M505" s="62">
        <v>9550</v>
      </c>
      <c r="N505" s="62">
        <f>O505-M505</f>
        <v>0</v>
      </c>
      <c r="O505" s="62">
        <v>9550</v>
      </c>
      <c r="P505" s="62"/>
      <c r="Q505" s="62">
        <v>9550</v>
      </c>
      <c r="R505" s="89"/>
      <c r="S505" s="89"/>
      <c r="T505" s="62">
        <f>O505+R505</f>
        <v>9550</v>
      </c>
      <c r="U505" s="62">
        <f>Q505+S505</f>
        <v>9550</v>
      </c>
      <c r="V505" s="89"/>
      <c r="W505" s="89"/>
      <c r="X505" s="62">
        <f>T505+V505</f>
        <v>9550</v>
      </c>
      <c r="Y505" s="62">
        <f>U505+W505</f>
        <v>9550</v>
      </c>
      <c r="Z505" s="89"/>
      <c r="AA505" s="62">
        <f>X505+Z505</f>
        <v>9550</v>
      </c>
      <c r="AB505" s="62">
        <f>Y505</f>
        <v>9550</v>
      </c>
      <c r="AC505" s="89"/>
      <c r="AD505" s="89"/>
      <c r="AE505" s="89"/>
      <c r="AF505" s="62">
        <f>AA505+AC505</f>
        <v>9550</v>
      </c>
      <c r="AG505" s="89"/>
      <c r="AH505" s="62">
        <f>AB505</f>
        <v>9550</v>
      </c>
      <c r="AI505" s="89"/>
      <c r="AJ505" s="89"/>
      <c r="AK505" s="62">
        <f>AF505+AI505</f>
        <v>9550</v>
      </c>
      <c r="AL505" s="62">
        <f>AG505</f>
        <v>0</v>
      </c>
      <c r="AM505" s="62">
        <f>AN505-AK505</f>
        <v>1211</v>
      </c>
      <c r="AN505" s="62">
        <f>9550+1+1210</f>
        <v>10761</v>
      </c>
      <c r="AO505" s="89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</row>
    <row r="506" spans="1:65" s="12" customFormat="1" ht="37.5" customHeight="1">
      <c r="A506" s="69" t="s">
        <v>384</v>
      </c>
      <c r="B506" s="70" t="s">
        <v>2</v>
      </c>
      <c r="C506" s="70" t="s">
        <v>131</v>
      </c>
      <c r="D506" s="71" t="s">
        <v>381</v>
      </c>
      <c r="E506" s="70"/>
      <c r="F506" s="62"/>
      <c r="G506" s="62"/>
      <c r="H506" s="62"/>
      <c r="I506" s="62"/>
      <c r="J506" s="62"/>
      <c r="K506" s="89"/>
      <c r="L506" s="89"/>
      <c r="M506" s="62"/>
      <c r="N506" s="62"/>
      <c r="O506" s="62"/>
      <c r="P506" s="62"/>
      <c r="Q506" s="62"/>
      <c r="R506" s="89"/>
      <c r="S506" s="89"/>
      <c r="T506" s="62"/>
      <c r="U506" s="62"/>
      <c r="V506" s="89"/>
      <c r="W506" s="89"/>
      <c r="X506" s="62"/>
      <c r="Y506" s="62"/>
      <c r="Z506" s="89"/>
      <c r="AA506" s="62"/>
      <c r="AB506" s="62"/>
      <c r="AC506" s="89"/>
      <c r="AD506" s="89"/>
      <c r="AE506" s="89"/>
      <c r="AF506" s="62"/>
      <c r="AG506" s="89"/>
      <c r="AH506" s="62"/>
      <c r="AI506" s="89"/>
      <c r="AJ506" s="89"/>
      <c r="AK506" s="62"/>
      <c r="AL506" s="62"/>
      <c r="AM506" s="62">
        <f>AM507+AM509</f>
        <v>18535</v>
      </c>
      <c r="AN506" s="62">
        <f>AN507+AN509</f>
        <v>18535</v>
      </c>
      <c r="AO506" s="62">
        <f>AO507+AO509</f>
        <v>18535</v>
      </c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</row>
    <row r="507" spans="1:65" s="12" customFormat="1" ht="39" customHeight="1">
      <c r="A507" s="69" t="s">
        <v>385</v>
      </c>
      <c r="B507" s="70" t="s">
        <v>2</v>
      </c>
      <c r="C507" s="70" t="s">
        <v>131</v>
      </c>
      <c r="D507" s="71" t="s">
        <v>382</v>
      </c>
      <c r="E507" s="70"/>
      <c r="F507" s="62"/>
      <c r="G507" s="62"/>
      <c r="H507" s="62"/>
      <c r="I507" s="62"/>
      <c r="J507" s="62"/>
      <c r="K507" s="89"/>
      <c r="L507" s="89"/>
      <c r="M507" s="62"/>
      <c r="N507" s="62"/>
      <c r="O507" s="62"/>
      <c r="P507" s="62"/>
      <c r="Q507" s="62"/>
      <c r="R507" s="89"/>
      <c r="S507" s="89"/>
      <c r="T507" s="62"/>
      <c r="U507" s="62"/>
      <c r="V507" s="89"/>
      <c r="W507" s="89"/>
      <c r="X507" s="62"/>
      <c r="Y507" s="62"/>
      <c r="Z507" s="89"/>
      <c r="AA507" s="62"/>
      <c r="AB507" s="62"/>
      <c r="AC507" s="89"/>
      <c r="AD507" s="89"/>
      <c r="AE507" s="89"/>
      <c r="AF507" s="62"/>
      <c r="AG507" s="89"/>
      <c r="AH507" s="62"/>
      <c r="AI507" s="89"/>
      <c r="AJ507" s="89"/>
      <c r="AK507" s="62"/>
      <c r="AL507" s="62"/>
      <c r="AM507" s="62">
        <f>AM508</f>
        <v>18115</v>
      </c>
      <c r="AN507" s="62">
        <f>AN508</f>
        <v>18115</v>
      </c>
      <c r="AO507" s="62">
        <f>AO508</f>
        <v>18115</v>
      </c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</row>
    <row r="508" spans="1:65" s="12" customFormat="1" ht="37.5" customHeight="1">
      <c r="A508" s="69" t="s">
        <v>128</v>
      </c>
      <c r="B508" s="70" t="s">
        <v>2</v>
      </c>
      <c r="C508" s="70" t="s">
        <v>131</v>
      </c>
      <c r="D508" s="71" t="s">
        <v>382</v>
      </c>
      <c r="E508" s="70" t="s">
        <v>129</v>
      </c>
      <c r="F508" s="62"/>
      <c r="G508" s="62"/>
      <c r="H508" s="62"/>
      <c r="I508" s="62"/>
      <c r="J508" s="62"/>
      <c r="K508" s="89"/>
      <c r="L508" s="89"/>
      <c r="M508" s="62"/>
      <c r="N508" s="62"/>
      <c r="O508" s="62"/>
      <c r="P508" s="62"/>
      <c r="Q508" s="62"/>
      <c r="R508" s="89"/>
      <c r="S508" s="89"/>
      <c r="T508" s="62"/>
      <c r="U508" s="62"/>
      <c r="V508" s="89"/>
      <c r="W508" s="89"/>
      <c r="X508" s="62"/>
      <c r="Y508" s="62"/>
      <c r="Z508" s="89"/>
      <c r="AA508" s="62"/>
      <c r="AB508" s="62"/>
      <c r="AC508" s="89"/>
      <c r="AD508" s="89"/>
      <c r="AE508" s="89"/>
      <c r="AF508" s="62"/>
      <c r="AG508" s="89"/>
      <c r="AH508" s="62"/>
      <c r="AI508" s="89"/>
      <c r="AJ508" s="89"/>
      <c r="AK508" s="62"/>
      <c r="AL508" s="62"/>
      <c r="AM508" s="62">
        <f>AN508-AK508</f>
        <v>18115</v>
      </c>
      <c r="AN508" s="62">
        <v>18115</v>
      </c>
      <c r="AO508" s="62">
        <v>18115</v>
      </c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</row>
    <row r="509" spans="1:65" s="12" customFormat="1" ht="56.25" customHeight="1">
      <c r="A509" s="69" t="s">
        <v>386</v>
      </c>
      <c r="B509" s="70" t="s">
        <v>2</v>
      </c>
      <c r="C509" s="70" t="s">
        <v>131</v>
      </c>
      <c r="D509" s="71" t="s">
        <v>383</v>
      </c>
      <c r="E509" s="70"/>
      <c r="F509" s="62"/>
      <c r="G509" s="62"/>
      <c r="H509" s="62"/>
      <c r="I509" s="62"/>
      <c r="J509" s="62"/>
      <c r="K509" s="89"/>
      <c r="L509" s="89"/>
      <c r="M509" s="62"/>
      <c r="N509" s="62"/>
      <c r="O509" s="62"/>
      <c r="P509" s="62"/>
      <c r="Q509" s="62"/>
      <c r="R509" s="89"/>
      <c r="S509" s="89"/>
      <c r="T509" s="62"/>
      <c r="U509" s="62"/>
      <c r="V509" s="89"/>
      <c r="W509" s="89"/>
      <c r="X509" s="62"/>
      <c r="Y509" s="62"/>
      <c r="Z509" s="89"/>
      <c r="AA509" s="62"/>
      <c r="AB509" s="62"/>
      <c r="AC509" s="89"/>
      <c r="AD509" s="89"/>
      <c r="AE509" s="89"/>
      <c r="AF509" s="62"/>
      <c r="AG509" s="89"/>
      <c r="AH509" s="62"/>
      <c r="AI509" s="89"/>
      <c r="AJ509" s="89"/>
      <c r="AK509" s="62"/>
      <c r="AL509" s="62"/>
      <c r="AM509" s="62">
        <f>AM510</f>
        <v>420</v>
      </c>
      <c r="AN509" s="62">
        <f>AN510</f>
        <v>420</v>
      </c>
      <c r="AO509" s="62">
        <f>AO510</f>
        <v>420</v>
      </c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</row>
    <row r="510" spans="1:65" s="12" customFormat="1" ht="43.5" customHeight="1">
      <c r="A510" s="69" t="s">
        <v>128</v>
      </c>
      <c r="B510" s="70" t="s">
        <v>2</v>
      </c>
      <c r="C510" s="70" t="s">
        <v>131</v>
      </c>
      <c r="D510" s="71" t="s">
        <v>383</v>
      </c>
      <c r="E510" s="70" t="s">
        <v>129</v>
      </c>
      <c r="F510" s="62"/>
      <c r="G510" s="62"/>
      <c r="H510" s="62"/>
      <c r="I510" s="62"/>
      <c r="J510" s="62"/>
      <c r="K510" s="89"/>
      <c r="L510" s="89"/>
      <c r="M510" s="62"/>
      <c r="N510" s="62"/>
      <c r="O510" s="62"/>
      <c r="P510" s="62"/>
      <c r="Q510" s="62"/>
      <c r="R510" s="89"/>
      <c r="S510" s="89"/>
      <c r="T510" s="62"/>
      <c r="U510" s="62"/>
      <c r="V510" s="89"/>
      <c r="W510" s="89"/>
      <c r="X510" s="62"/>
      <c r="Y510" s="62"/>
      <c r="Z510" s="89"/>
      <c r="AA510" s="62"/>
      <c r="AB510" s="62"/>
      <c r="AC510" s="89"/>
      <c r="AD510" s="89"/>
      <c r="AE510" s="89"/>
      <c r="AF510" s="62"/>
      <c r="AG510" s="89"/>
      <c r="AH510" s="62"/>
      <c r="AI510" s="89"/>
      <c r="AJ510" s="89"/>
      <c r="AK510" s="62"/>
      <c r="AL510" s="62"/>
      <c r="AM510" s="62">
        <f>AN510-AK510</f>
        <v>420</v>
      </c>
      <c r="AN510" s="62">
        <v>420</v>
      </c>
      <c r="AO510" s="62">
        <v>420</v>
      </c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</row>
    <row r="511" spans="1:65" s="12" customFormat="1" ht="40.5" customHeight="1" hidden="1">
      <c r="A511" s="69" t="s">
        <v>352</v>
      </c>
      <c r="B511" s="70" t="s">
        <v>2</v>
      </c>
      <c r="C511" s="70" t="s">
        <v>131</v>
      </c>
      <c r="D511" s="71" t="s">
        <v>353</v>
      </c>
      <c r="E511" s="70"/>
      <c r="F511" s="62"/>
      <c r="G511" s="62"/>
      <c r="H511" s="62"/>
      <c r="I511" s="62"/>
      <c r="J511" s="62"/>
      <c r="K511" s="89"/>
      <c r="L511" s="89"/>
      <c r="M511" s="62"/>
      <c r="N511" s="62"/>
      <c r="O511" s="62"/>
      <c r="P511" s="62"/>
      <c r="Q511" s="62"/>
      <c r="R511" s="89"/>
      <c r="S511" s="89"/>
      <c r="T511" s="62"/>
      <c r="U511" s="62"/>
      <c r="V511" s="89"/>
      <c r="W511" s="89"/>
      <c r="X511" s="62"/>
      <c r="Y511" s="62"/>
      <c r="Z511" s="89"/>
      <c r="AA511" s="62"/>
      <c r="AB511" s="62"/>
      <c r="AC511" s="89"/>
      <c r="AD511" s="89"/>
      <c r="AE511" s="89"/>
      <c r="AF511" s="62"/>
      <c r="AG511" s="89"/>
      <c r="AH511" s="62"/>
      <c r="AI511" s="89"/>
      <c r="AJ511" s="89"/>
      <c r="AK511" s="62"/>
      <c r="AL511" s="62"/>
      <c r="AM511" s="62">
        <f aca="true" t="shared" si="318" ref="AM511:AO512">AM512</f>
        <v>0</v>
      </c>
      <c r="AN511" s="62">
        <f t="shared" si="318"/>
        <v>0</v>
      </c>
      <c r="AO511" s="62">
        <f t="shared" si="318"/>
        <v>0</v>
      </c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</row>
    <row r="512" spans="1:65" s="40" customFormat="1" ht="105" customHeight="1" hidden="1">
      <c r="A512" s="115" t="s">
        <v>350</v>
      </c>
      <c r="B512" s="111" t="s">
        <v>2</v>
      </c>
      <c r="C512" s="111" t="s">
        <v>131</v>
      </c>
      <c r="D512" s="112" t="s">
        <v>351</v>
      </c>
      <c r="E512" s="111"/>
      <c r="F512" s="113"/>
      <c r="G512" s="113"/>
      <c r="H512" s="113"/>
      <c r="I512" s="113"/>
      <c r="J512" s="113"/>
      <c r="K512" s="144"/>
      <c r="L512" s="144"/>
      <c r="M512" s="113"/>
      <c r="N512" s="113"/>
      <c r="O512" s="113"/>
      <c r="P512" s="113"/>
      <c r="Q512" s="113"/>
      <c r="R512" s="144"/>
      <c r="S512" s="144"/>
      <c r="T512" s="113"/>
      <c r="U512" s="113"/>
      <c r="V512" s="144"/>
      <c r="W512" s="144"/>
      <c r="X512" s="113"/>
      <c r="Y512" s="113"/>
      <c r="Z512" s="144"/>
      <c r="AA512" s="113"/>
      <c r="AB512" s="113"/>
      <c r="AC512" s="144"/>
      <c r="AD512" s="144"/>
      <c r="AE512" s="144"/>
      <c r="AF512" s="113"/>
      <c r="AG512" s="144"/>
      <c r="AH512" s="113"/>
      <c r="AI512" s="144"/>
      <c r="AJ512" s="144"/>
      <c r="AK512" s="113"/>
      <c r="AL512" s="113"/>
      <c r="AM512" s="113">
        <f t="shared" si="318"/>
        <v>0</v>
      </c>
      <c r="AN512" s="113">
        <f t="shared" si="318"/>
        <v>0</v>
      </c>
      <c r="AO512" s="113">
        <f t="shared" si="318"/>
        <v>0</v>
      </c>
      <c r="AP512" s="39"/>
      <c r="AQ512" s="39"/>
      <c r="AR512" s="39"/>
      <c r="AS512" s="39"/>
      <c r="AT512" s="39"/>
      <c r="AU512" s="39"/>
      <c r="AV512" s="39"/>
      <c r="AW512" s="39"/>
      <c r="AX512" s="39"/>
      <c r="AY512" s="39"/>
      <c r="AZ512" s="39"/>
      <c r="BA512" s="39"/>
      <c r="BB512" s="39"/>
      <c r="BC512" s="39"/>
      <c r="BD512" s="39"/>
      <c r="BE512" s="39"/>
      <c r="BF512" s="39"/>
      <c r="BG512" s="39"/>
      <c r="BH512" s="39"/>
      <c r="BI512" s="39"/>
      <c r="BJ512" s="39"/>
      <c r="BK512" s="39"/>
      <c r="BL512" s="39"/>
      <c r="BM512" s="39"/>
    </row>
    <row r="513" spans="1:65" s="40" customFormat="1" ht="20.25" customHeight="1" hidden="1">
      <c r="A513" s="115" t="s">
        <v>9</v>
      </c>
      <c r="B513" s="111" t="s">
        <v>2</v>
      </c>
      <c r="C513" s="111" t="s">
        <v>131</v>
      </c>
      <c r="D513" s="112" t="s">
        <v>351</v>
      </c>
      <c r="E513" s="111" t="s">
        <v>16</v>
      </c>
      <c r="F513" s="113"/>
      <c r="G513" s="113"/>
      <c r="H513" s="113"/>
      <c r="I513" s="113"/>
      <c r="J513" s="113"/>
      <c r="K513" s="144"/>
      <c r="L513" s="144"/>
      <c r="M513" s="113"/>
      <c r="N513" s="113"/>
      <c r="O513" s="113"/>
      <c r="P513" s="113"/>
      <c r="Q513" s="113"/>
      <c r="R513" s="144"/>
      <c r="S513" s="144"/>
      <c r="T513" s="113"/>
      <c r="U513" s="113"/>
      <c r="V513" s="144"/>
      <c r="W513" s="144"/>
      <c r="X513" s="113"/>
      <c r="Y513" s="113"/>
      <c r="Z513" s="144"/>
      <c r="AA513" s="113"/>
      <c r="AB513" s="113"/>
      <c r="AC513" s="144"/>
      <c r="AD513" s="144"/>
      <c r="AE513" s="144"/>
      <c r="AF513" s="113"/>
      <c r="AG513" s="144"/>
      <c r="AH513" s="113"/>
      <c r="AI513" s="144"/>
      <c r="AJ513" s="144"/>
      <c r="AK513" s="113"/>
      <c r="AL513" s="113"/>
      <c r="AM513" s="113">
        <f>AN513-AK513</f>
        <v>0</v>
      </c>
      <c r="AN513" s="113"/>
      <c r="AO513" s="144"/>
      <c r="AP513" s="39"/>
      <c r="AQ513" s="39"/>
      <c r="AR513" s="39"/>
      <c r="AS513" s="39"/>
      <c r="AT513" s="39"/>
      <c r="AU513" s="39"/>
      <c r="AV513" s="39"/>
      <c r="AW513" s="39"/>
      <c r="AX513" s="39"/>
      <c r="AY513" s="39"/>
      <c r="AZ513" s="39"/>
      <c r="BA513" s="39"/>
      <c r="BB513" s="39"/>
      <c r="BC513" s="39"/>
      <c r="BD513" s="39"/>
      <c r="BE513" s="39"/>
      <c r="BF513" s="39"/>
      <c r="BG513" s="39"/>
      <c r="BH513" s="39"/>
      <c r="BI513" s="39"/>
      <c r="BJ513" s="39"/>
      <c r="BK513" s="39"/>
      <c r="BL513" s="39"/>
      <c r="BM513" s="39"/>
    </row>
    <row r="514" spans="1:65" s="12" customFormat="1" ht="27.75" customHeight="1">
      <c r="A514" s="69" t="s">
        <v>206</v>
      </c>
      <c r="B514" s="70" t="s">
        <v>2</v>
      </c>
      <c r="C514" s="70" t="s">
        <v>131</v>
      </c>
      <c r="D514" s="71" t="s">
        <v>205</v>
      </c>
      <c r="E514" s="70"/>
      <c r="F514" s="62"/>
      <c r="G514" s="62"/>
      <c r="H514" s="62"/>
      <c r="I514" s="62"/>
      <c r="J514" s="62"/>
      <c r="K514" s="89"/>
      <c r="L514" s="89"/>
      <c r="M514" s="62"/>
      <c r="N514" s="62"/>
      <c r="O514" s="62"/>
      <c r="P514" s="62"/>
      <c r="Q514" s="62"/>
      <c r="R514" s="89"/>
      <c r="S514" s="89"/>
      <c r="T514" s="62"/>
      <c r="U514" s="62"/>
      <c r="V514" s="89"/>
      <c r="W514" s="89"/>
      <c r="X514" s="62"/>
      <c r="Y514" s="62"/>
      <c r="Z514" s="89"/>
      <c r="AA514" s="62">
        <f aca="true" t="shared" si="319" ref="AA514:AO515">AA515</f>
        <v>0</v>
      </c>
      <c r="AB514" s="62">
        <f t="shared" si="319"/>
        <v>0</v>
      </c>
      <c r="AC514" s="89">
        <f t="shared" si="319"/>
        <v>7705</v>
      </c>
      <c r="AD514" s="89">
        <f t="shared" si="319"/>
        <v>0</v>
      </c>
      <c r="AE514" s="89">
        <f t="shared" si="319"/>
        <v>7705</v>
      </c>
      <c r="AF514" s="62">
        <f t="shared" si="319"/>
        <v>7705</v>
      </c>
      <c r="AG514" s="89">
        <f t="shared" si="319"/>
        <v>0</v>
      </c>
      <c r="AH514" s="62">
        <f t="shared" si="319"/>
        <v>7705</v>
      </c>
      <c r="AI514" s="62">
        <f t="shared" si="319"/>
        <v>0</v>
      </c>
      <c r="AJ514" s="62">
        <f t="shared" si="319"/>
        <v>0</v>
      </c>
      <c r="AK514" s="62">
        <f t="shared" si="319"/>
        <v>7705</v>
      </c>
      <c r="AL514" s="62">
        <f t="shared" si="319"/>
        <v>0</v>
      </c>
      <c r="AM514" s="62">
        <f t="shared" si="319"/>
        <v>42389</v>
      </c>
      <c r="AN514" s="62">
        <f t="shared" si="319"/>
        <v>50094</v>
      </c>
      <c r="AO514" s="62">
        <f t="shared" si="319"/>
        <v>0</v>
      </c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</row>
    <row r="515" spans="1:65" s="12" customFormat="1" ht="89.25" customHeight="1">
      <c r="A515" s="69" t="s">
        <v>433</v>
      </c>
      <c r="B515" s="70" t="s">
        <v>2</v>
      </c>
      <c r="C515" s="70" t="s">
        <v>131</v>
      </c>
      <c r="D515" s="71" t="s">
        <v>309</v>
      </c>
      <c r="E515" s="70"/>
      <c r="F515" s="62"/>
      <c r="G515" s="62"/>
      <c r="H515" s="62"/>
      <c r="I515" s="62"/>
      <c r="J515" s="62"/>
      <c r="K515" s="89"/>
      <c r="L515" s="89"/>
      <c r="M515" s="62"/>
      <c r="N515" s="62"/>
      <c r="O515" s="62"/>
      <c r="P515" s="62"/>
      <c r="Q515" s="62"/>
      <c r="R515" s="89"/>
      <c r="S515" s="89"/>
      <c r="T515" s="62"/>
      <c r="U515" s="62"/>
      <c r="V515" s="89"/>
      <c r="W515" s="89"/>
      <c r="X515" s="62"/>
      <c r="Y515" s="62"/>
      <c r="Z515" s="89"/>
      <c r="AA515" s="62">
        <f t="shared" si="319"/>
        <v>0</v>
      </c>
      <c r="AB515" s="62">
        <f t="shared" si="319"/>
        <v>0</v>
      </c>
      <c r="AC515" s="89">
        <f t="shared" si="319"/>
        <v>7705</v>
      </c>
      <c r="AD515" s="89">
        <f t="shared" si="319"/>
        <v>0</v>
      </c>
      <c r="AE515" s="89">
        <f t="shared" si="319"/>
        <v>7705</v>
      </c>
      <c r="AF515" s="62">
        <f t="shared" si="319"/>
        <v>7705</v>
      </c>
      <c r="AG515" s="89">
        <f t="shared" si="319"/>
        <v>0</v>
      </c>
      <c r="AH515" s="62">
        <f t="shared" si="319"/>
        <v>7705</v>
      </c>
      <c r="AI515" s="62">
        <f t="shared" si="319"/>
        <v>0</v>
      </c>
      <c r="AJ515" s="62">
        <f t="shared" si="319"/>
        <v>0</v>
      </c>
      <c r="AK515" s="62">
        <f t="shared" si="319"/>
        <v>7705</v>
      </c>
      <c r="AL515" s="62">
        <f t="shared" si="319"/>
        <v>0</v>
      </c>
      <c r="AM515" s="62">
        <f t="shared" si="319"/>
        <v>42389</v>
      </c>
      <c r="AN515" s="62">
        <f t="shared" si="319"/>
        <v>50094</v>
      </c>
      <c r="AO515" s="62">
        <f t="shared" si="319"/>
        <v>0</v>
      </c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</row>
    <row r="516" spans="1:65" s="12" customFormat="1" ht="18.75" customHeight="1">
      <c r="A516" s="69" t="s">
        <v>9</v>
      </c>
      <c r="B516" s="70" t="s">
        <v>2</v>
      </c>
      <c r="C516" s="70" t="s">
        <v>131</v>
      </c>
      <c r="D516" s="71" t="s">
        <v>309</v>
      </c>
      <c r="E516" s="70" t="s">
        <v>16</v>
      </c>
      <c r="F516" s="62"/>
      <c r="G516" s="62"/>
      <c r="H516" s="62"/>
      <c r="I516" s="62"/>
      <c r="J516" s="62"/>
      <c r="K516" s="89"/>
      <c r="L516" s="89"/>
      <c r="M516" s="62"/>
      <c r="N516" s="62"/>
      <c r="O516" s="62"/>
      <c r="P516" s="62"/>
      <c r="Q516" s="62"/>
      <c r="R516" s="89"/>
      <c r="S516" s="89"/>
      <c r="T516" s="62"/>
      <c r="U516" s="62"/>
      <c r="V516" s="89"/>
      <c r="W516" s="89"/>
      <c r="X516" s="62"/>
      <c r="Y516" s="62"/>
      <c r="Z516" s="89"/>
      <c r="AA516" s="62"/>
      <c r="AB516" s="62"/>
      <c r="AC516" s="89">
        <v>7705</v>
      </c>
      <c r="AD516" s="89"/>
      <c r="AE516" s="89">
        <v>7705</v>
      </c>
      <c r="AF516" s="62">
        <f>AA516+AC516</f>
        <v>7705</v>
      </c>
      <c r="AG516" s="89"/>
      <c r="AH516" s="62">
        <f>AB516+AE516</f>
        <v>7705</v>
      </c>
      <c r="AI516" s="89"/>
      <c r="AJ516" s="89"/>
      <c r="AK516" s="62">
        <f>AF516+AI516</f>
        <v>7705</v>
      </c>
      <c r="AL516" s="62">
        <f>AG516</f>
        <v>0</v>
      </c>
      <c r="AM516" s="62">
        <f>AN516-AK516</f>
        <v>42389</v>
      </c>
      <c r="AN516" s="62">
        <v>50094</v>
      </c>
      <c r="AO516" s="89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</row>
    <row r="517" spans="1:65" s="28" customFormat="1" ht="26.25" customHeight="1">
      <c r="A517" s="69" t="s">
        <v>120</v>
      </c>
      <c r="B517" s="70" t="s">
        <v>2</v>
      </c>
      <c r="C517" s="70" t="s">
        <v>131</v>
      </c>
      <c r="D517" s="71" t="s">
        <v>121</v>
      </c>
      <c r="E517" s="70"/>
      <c r="F517" s="72">
        <f aca="true" t="shared" si="320" ref="F517:M517">F518+F519</f>
        <v>103797</v>
      </c>
      <c r="G517" s="72">
        <f t="shared" si="320"/>
        <v>93435</v>
      </c>
      <c r="H517" s="72">
        <f t="shared" si="320"/>
        <v>197232</v>
      </c>
      <c r="I517" s="72">
        <f t="shared" si="320"/>
        <v>0</v>
      </c>
      <c r="J517" s="72">
        <f t="shared" si="320"/>
        <v>84317</v>
      </c>
      <c r="K517" s="72">
        <f t="shared" si="320"/>
        <v>0</v>
      </c>
      <c r="L517" s="72">
        <f t="shared" si="320"/>
        <v>0</v>
      </c>
      <c r="M517" s="72">
        <f t="shared" si="320"/>
        <v>84317</v>
      </c>
      <c r="N517" s="72">
        <f aca="true" t="shared" si="321" ref="N517:Y517">N518+N519+N520+N528+N524</f>
        <v>-60368</v>
      </c>
      <c r="O517" s="72">
        <f t="shared" si="321"/>
        <v>23949</v>
      </c>
      <c r="P517" s="72">
        <f t="shared" si="321"/>
        <v>0</v>
      </c>
      <c r="Q517" s="72">
        <f t="shared" si="321"/>
        <v>23764</v>
      </c>
      <c r="R517" s="72">
        <f t="shared" si="321"/>
        <v>0</v>
      </c>
      <c r="S517" s="72">
        <f t="shared" si="321"/>
        <v>0</v>
      </c>
      <c r="T517" s="72">
        <f t="shared" si="321"/>
        <v>23949</v>
      </c>
      <c r="U517" s="72">
        <f t="shared" si="321"/>
        <v>23764</v>
      </c>
      <c r="V517" s="72">
        <f t="shared" si="321"/>
        <v>0</v>
      </c>
      <c r="W517" s="72">
        <f t="shared" si="321"/>
        <v>0</v>
      </c>
      <c r="X517" s="72">
        <f t="shared" si="321"/>
        <v>23949</v>
      </c>
      <c r="Y517" s="72">
        <f t="shared" si="321"/>
        <v>23764</v>
      </c>
      <c r="Z517" s="72">
        <f aca="true" t="shared" si="322" ref="Z517:AH517">Z518+Z519+Z520+Z528+Z524</f>
        <v>0</v>
      </c>
      <c r="AA517" s="72">
        <f t="shared" si="322"/>
        <v>23949</v>
      </c>
      <c r="AB517" s="72">
        <f t="shared" si="322"/>
        <v>23764</v>
      </c>
      <c r="AC517" s="72">
        <f t="shared" si="322"/>
        <v>-7705</v>
      </c>
      <c r="AD517" s="72">
        <f>AD518+AD519+AD520+AD528+AD524</f>
        <v>0</v>
      </c>
      <c r="AE517" s="72">
        <f t="shared" si="322"/>
        <v>-7705</v>
      </c>
      <c r="AF517" s="72">
        <f t="shared" si="322"/>
        <v>16244</v>
      </c>
      <c r="AG517" s="72">
        <f t="shared" si="322"/>
        <v>0</v>
      </c>
      <c r="AH517" s="72">
        <f t="shared" si="322"/>
        <v>16059</v>
      </c>
      <c r="AI517" s="72">
        <f aca="true" t="shared" si="323" ref="AI517:AO517">AI518+AI519+AI520+AI528+AI524</f>
        <v>0</v>
      </c>
      <c r="AJ517" s="72">
        <f t="shared" si="323"/>
        <v>0</v>
      </c>
      <c r="AK517" s="72">
        <f t="shared" si="323"/>
        <v>16244</v>
      </c>
      <c r="AL517" s="72">
        <f t="shared" si="323"/>
        <v>0</v>
      </c>
      <c r="AM517" s="72">
        <f t="shared" si="323"/>
        <v>11209</v>
      </c>
      <c r="AN517" s="72">
        <f t="shared" si="323"/>
        <v>27453</v>
      </c>
      <c r="AO517" s="72">
        <f t="shared" si="323"/>
        <v>0</v>
      </c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</row>
    <row r="518" spans="1:65" s="28" customFormat="1" ht="51.75" customHeight="1" hidden="1">
      <c r="A518" s="69" t="s">
        <v>136</v>
      </c>
      <c r="B518" s="70" t="s">
        <v>2</v>
      </c>
      <c r="C518" s="70" t="s">
        <v>131</v>
      </c>
      <c r="D518" s="71" t="s">
        <v>121</v>
      </c>
      <c r="E518" s="70" t="s">
        <v>137</v>
      </c>
      <c r="F518" s="62">
        <v>1432</v>
      </c>
      <c r="G518" s="62">
        <f>H518-F518</f>
        <v>0</v>
      </c>
      <c r="H518" s="62">
        <v>1432</v>
      </c>
      <c r="I518" s="62"/>
      <c r="J518" s="62">
        <v>1530</v>
      </c>
      <c r="K518" s="145"/>
      <c r="L518" s="145"/>
      <c r="M518" s="62">
        <v>1530</v>
      </c>
      <c r="N518" s="62">
        <f>O518-M518</f>
        <v>-1530</v>
      </c>
      <c r="O518" s="62"/>
      <c r="P518" s="62"/>
      <c r="Q518" s="62"/>
      <c r="R518" s="62"/>
      <c r="S518" s="62"/>
      <c r="T518" s="62"/>
      <c r="U518" s="62"/>
      <c r="V518" s="146"/>
      <c r="W518" s="146"/>
      <c r="X518" s="146"/>
      <c r="Y518" s="146"/>
      <c r="Z518" s="146"/>
      <c r="AA518" s="146"/>
      <c r="AB518" s="146"/>
      <c r="AC518" s="146"/>
      <c r="AD518" s="146"/>
      <c r="AE518" s="146"/>
      <c r="AF518" s="146"/>
      <c r="AG518" s="146"/>
      <c r="AH518" s="146"/>
      <c r="AI518" s="146"/>
      <c r="AJ518" s="146"/>
      <c r="AK518" s="145"/>
      <c r="AL518" s="145"/>
      <c r="AM518" s="146"/>
      <c r="AN518" s="146"/>
      <c r="AO518" s="146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</row>
    <row r="519" spans="1:65" s="12" customFormat="1" ht="20.25" customHeight="1" hidden="1">
      <c r="A519" s="69" t="s">
        <v>9</v>
      </c>
      <c r="B519" s="70" t="s">
        <v>2</v>
      </c>
      <c r="C519" s="70" t="s">
        <v>131</v>
      </c>
      <c r="D519" s="71" t="s">
        <v>121</v>
      </c>
      <c r="E519" s="70" t="s">
        <v>16</v>
      </c>
      <c r="F519" s="62">
        <v>102365</v>
      </c>
      <c r="G519" s="62">
        <f>H519-F519</f>
        <v>93435</v>
      </c>
      <c r="H519" s="62">
        <f>45174+5666+144960</f>
        <v>195800</v>
      </c>
      <c r="I519" s="62"/>
      <c r="J519" s="62">
        <f>47872+6115+28800</f>
        <v>82787</v>
      </c>
      <c r="K519" s="89"/>
      <c r="L519" s="89"/>
      <c r="M519" s="62">
        <v>82787</v>
      </c>
      <c r="N519" s="62">
        <f>O519-M519</f>
        <v>-82787</v>
      </c>
      <c r="O519" s="62"/>
      <c r="P519" s="62"/>
      <c r="Q519" s="62"/>
      <c r="R519" s="62"/>
      <c r="S519" s="62"/>
      <c r="T519" s="62"/>
      <c r="U519" s="62"/>
      <c r="V519" s="89"/>
      <c r="W519" s="89"/>
      <c r="X519" s="89"/>
      <c r="Y519" s="89"/>
      <c r="Z519" s="89"/>
      <c r="AA519" s="89"/>
      <c r="AB519" s="89"/>
      <c r="AC519" s="89"/>
      <c r="AD519" s="89"/>
      <c r="AE519" s="89"/>
      <c r="AF519" s="89"/>
      <c r="AG519" s="89"/>
      <c r="AH519" s="89"/>
      <c r="AI519" s="89"/>
      <c r="AJ519" s="89"/>
      <c r="AK519" s="101"/>
      <c r="AL519" s="101"/>
      <c r="AM519" s="89"/>
      <c r="AN519" s="89"/>
      <c r="AO519" s="89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</row>
    <row r="520" spans="1:65" s="12" customFormat="1" ht="92.25" customHeight="1">
      <c r="A520" s="69" t="s">
        <v>273</v>
      </c>
      <c r="B520" s="70" t="s">
        <v>2</v>
      </c>
      <c r="C520" s="70" t="s">
        <v>131</v>
      </c>
      <c r="D520" s="71" t="s">
        <v>271</v>
      </c>
      <c r="E520" s="70"/>
      <c r="F520" s="62"/>
      <c r="G520" s="62"/>
      <c r="H520" s="62"/>
      <c r="I520" s="62"/>
      <c r="J520" s="62"/>
      <c r="K520" s="89"/>
      <c r="L520" s="89"/>
      <c r="M520" s="62"/>
      <c r="N520" s="62">
        <f aca="true" t="shared" si="324" ref="N520:AO520">N521</f>
        <v>12073</v>
      </c>
      <c r="O520" s="62">
        <f t="shared" si="324"/>
        <v>12073</v>
      </c>
      <c r="P520" s="62">
        <f t="shared" si="324"/>
        <v>0</v>
      </c>
      <c r="Q520" s="62">
        <f t="shared" si="324"/>
        <v>11888</v>
      </c>
      <c r="R520" s="62">
        <f t="shared" si="324"/>
        <v>0</v>
      </c>
      <c r="S520" s="62">
        <f t="shared" si="324"/>
        <v>0</v>
      </c>
      <c r="T520" s="62">
        <f t="shared" si="324"/>
        <v>12073</v>
      </c>
      <c r="U520" s="62">
        <f t="shared" si="324"/>
        <v>11888</v>
      </c>
      <c r="V520" s="62">
        <f t="shared" si="324"/>
        <v>0</v>
      </c>
      <c r="W520" s="62">
        <f t="shared" si="324"/>
        <v>0</v>
      </c>
      <c r="X520" s="62">
        <f t="shared" si="324"/>
        <v>12073</v>
      </c>
      <c r="Y520" s="62">
        <f t="shared" si="324"/>
        <v>11888</v>
      </c>
      <c r="Z520" s="62">
        <f t="shared" si="324"/>
        <v>0</v>
      </c>
      <c r="AA520" s="62">
        <f t="shared" si="324"/>
        <v>12073</v>
      </c>
      <c r="AB520" s="62">
        <f t="shared" si="324"/>
        <v>11888</v>
      </c>
      <c r="AC520" s="62">
        <f t="shared" si="324"/>
        <v>0</v>
      </c>
      <c r="AD520" s="62">
        <f t="shared" si="324"/>
        <v>0</v>
      </c>
      <c r="AE520" s="62"/>
      <c r="AF520" s="62">
        <f t="shared" si="324"/>
        <v>12073</v>
      </c>
      <c r="AG520" s="62">
        <f t="shared" si="324"/>
        <v>0</v>
      </c>
      <c r="AH520" s="62">
        <f t="shared" si="324"/>
        <v>11888</v>
      </c>
      <c r="AI520" s="62">
        <f t="shared" si="324"/>
        <v>0</v>
      </c>
      <c r="AJ520" s="62">
        <f t="shared" si="324"/>
        <v>0</v>
      </c>
      <c r="AK520" s="62">
        <f t="shared" si="324"/>
        <v>12073</v>
      </c>
      <c r="AL520" s="62">
        <f t="shared" si="324"/>
        <v>0</v>
      </c>
      <c r="AM520" s="62">
        <f t="shared" si="324"/>
        <v>9916</v>
      </c>
      <c r="AN520" s="62">
        <f t="shared" si="324"/>
        <v>21989</v>
      </c>
      <c r="AO520" s="62">
        <f t="shared" si="324"/>
        <v>0</v>
      </c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</row>
    <row r="521" spans="1:65" s="12" customFormat="1" ht="51.75" customHeight="1">
      <c r="A521" s="69" t="s">
        <v>274</v>
      </c>
      <c r="B521" s="70" t="s">
        <v>2</v>
      </c>
      <c r="C521" s="70" t="s">
        <v>131</v>
      </c>
      <c r="D521" s="71" t="s">
        <v>272</v>
      </c>
      <c r="E521" s="70"/>
      <c r="F521" s="62"/>
      <c r="G521" s="62"/>
      <c r="H521" s="62"/>
      <c r="I521" s="62"/>
      <c r="J521" s="62"/>
      <c r="K521" s="89"/>
      <c r="L521" s="89"/>
      <c r="M521" s="62"/>
      <c r="N521" s="62">
        <f aca="true" t="shared" si="325" ref="N521:U521">N522+N523</f>
        <v>12073</v>
      </c>
      <c r="O521" s="62">
        <f t="shared" si="325"/>
        <v>12073</v>
      </c>
      <c r="P521" s="62">
        <f t="shared" si="325"/>
        <v>0</v>
      </c>
      <c r="Q521" s="62">
        <f t="shared" si="325"/>
        <v>11888</v>
      </c>
      <c r="R521" s="62">
        <f t="shared" si="325"/>
        <v>0</v>
      </c>
      <c r="S521" s="62">
        <f t="shared" si="325"/>
        <v>0</v>
      </c>
      <c r="T521" s="62">
        <f t="shared" si="325"/>
        <v>12073</v>
      </c>
      <c r="U521" s="62">
        <f t="shared" si="325"/>
        <v>11888</v>
      </c>
      <c r="V521" s="62">
        <f aca="true" t="shared" si="326" ref="V521:AB521">V522+V523</f>
        <v>0</v>
      </c>
      <c r="W521" s="62">
        <f t="shared" si="326"/>
        <v>0</v>
      </c>
      <c r="X521" s="62">
        <f t="shared" si="326"/>
        <v>12073</v>
      </c>
      <c r="Y521" s="62">
        <f t="shared" si="326"/>
        <v>11888</v>
      </c>
      <c r="Z521" s="62">
        <f t="shared" si="326"/>
        <v>0</v>
      </c>
      <c r="AA521" s="62">
        <f t="shared" si="326"/>
        <v>12073</v>
      </c>
      <c r="AB521" s="62">
        <f t="shared" si="326"/>
        <v>11888</v>
      </c>
      <c r="AC521" s="62">
        <f>AC522+AC523</f>
        <v>0</v>
      </c>
      <c r="AD521" s="62">
        <f>AD522+AD523</f>
        <v>0</v>
      </c>
      <c r="AE521" s="62"/>
      <c r="AF521" s="62">
        <f aca="true" t="shared" si="327" ref="AF521:AK521">AF522+AF523</f>
        <v>12073</v>
      </c>
      <c r="AG521" s="62">
        <f t="shared" si="327"/>
        <v>0</v>
      </c>
      <c r="AH521" s="62">
        <f t="shared" si="327"/>
        <v>11888</v>
      </c>
      <c r="AI521" s="62">
        <f t="shared" si="327"/>
        <v>0</v>
      </c>
      <c r="AJ521" s="62">
        <f t="shared" si="327"/>
        <v>0</v>
      </c>
      <c r="AK521" s="62">
        <f t="shared" si="327"/>
        <v>12073</v>
      </c>
      <c r="AL521" s="62">
        <f>AL522+AL523</f>
        <v>0</v>
      </c>
      <c r="AM521" s="62">
        <f>AM522+AM523</f>
        <v>9916</v>
      </c>
      <c r="AN521" s="62">
        <f>AN522+AN523</f>
        <v>21989</v>
      </c>
      <c r="AO521" s="62">
        <f>AO522+AO523</f>
        <v>0</v>
      </c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</row>
    <row r="522" spans="1:65" s="12" customFormat="1" ht="57" customHeight="1">
      <c r="A522" s="69" t="s">
        <v>136</v>
      </c>
      <c r="B522" s="70" t="s">
        <v>2</v>
      </c>
      <c r="C522" s="70" t="s">
        <v>131</v>
      </c>
      <c r="D522" s="71" t="s">
        <v>272</v>
      </c>
      <c r="E522" s="70" t="s">
        <v>137</v>
      </c>
      <c r="F522" s="62"/>
      <c r="G522" s="62"/>
      <c r="H522" s="62"/>
      <c r="I522" s="62"/>
      <c r="J522" s="62"/>
      <c r="K522" s="89"/>
      <c r="L522" s="89"/>
      <c r="M522" s="62"/>
      <c r="N522" s="62">
        <f>O522-M522</f>
        <v>1375</v>
      </c>
      <c r="O522" s="62">
        <v>1375</v>
      </c>
      <c r="P522" s="62"/>
      <c r="Q522" s="62">
        <v>1190</v>
      </c>
      <c r="R522" s="89"/>
      <c r="S522" s="89"/>
      <c r="T522" s="62">
        <f>O522+R522</f>
        <v>1375</v>
      </c>
      <c r="U522" s="62">
        <f>Q522+S522</f>
        <v>1190</v>
      </c>
      <c r="V522" s="89"/>
      <c r="W522" s="89"/>
      <c r="X522" s="62">
        <f>T522+V522</f>
        <v>1375</v>
      </c>
      <c r="Y522" s="62">
        <f>U522+W522</f>
        <v>1190</v>
      </c>
      <c r="Z522" s="89"/>
      <c r="AA522" s="62">
        <f>X522+Z522</f>
        <v>1375</v>
      </c>
      <c r="AB522" s="62">
        <f>Y522</f>
        <v>1190</v>
      </c>
      <c r="AC522" s="89"/>
      <c r="AD522" s="89"/>
      <c r="AE522" s="89"/>
      <c r="AF522" s="62">
        <f>AA522+AC522</f>
        <v>1375</v>
      </c>
      <c r="AG522" s="89"/>
      <c r="AH522" s="62">
        <f>AB522</f>
        <v>1190</v>
      </c>
      <c r="AI522" s="89"/>
      <c r="AJ522" s="89"/>
      <c r="AK522" s="62">
        <f>AF522+AI522</f>
        <v>1375</v>
      </c>
      <c r="AL522" s="62">
        <f>AG522</f>
        <v>0</v>
      </c>
      <c r="AM522" s="62">
        <f>AN522-AK522</f>
        <v>0</v>
      </c>
      <c r="AN522" s="62">
        <v>1375</v>
      </c>
      <c r="AO522" s="89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</row>
    <row r="523" spans="1:65" s="12" customFormat="1" ht="24.75" customHeight="1">
      <c r="A523" s="69" t="s">
        <v>9</v>
      </c>
      <c r="B523" s="70" t="s">
        <v>2</v>
      </c>
      <c r="C523" s="70" t="s">
        <v>131</v>
      </c>
      <c r="D523" s="71" t="s">
        <v>272</v>
      </c>
      <c r="E523" s="70" t="s">
        <v>16</v>
      </c>
      <c r="F523" s="62"/>
      <c r="G523" s="62"/>
      <c r="H523" s="62"/>
      <c r="I523" s="62"/>
      <c r="J523" s="62"/>
      <c r="K523" s="89"/>
      <c r="L523" s="89"/>
      <c r="M523" s="62"/>
      <c r="N523" s="62">
        <f>O523-M523</f>
        <v>10698</v>
      </c>
      <c r="O523" s="62">
        <f>10429+269</f>
        <v>10698</v>
      </c>
      <c r="P523" s="62"/>
      <c r="Q523" s="62">
        <f>10429+269</f>
        <v>10698</v>
      </c>
      <c r="R523" s="89"/>
      <c r="S523" s="89"/>
      <c r="T523" s="62">
        <f>O523+R523</f>
        <v>10698</v>
      </c>
      <c r="U523" s="62">
        <f>Q523+S523</f>
        <v>10698</v>
      </c>
      <c r="V523" s="89"/>
      <c r="W523" s="89"/>
      <c r="X523" s="62">
        <f>T523+V523</f>
        <v>10698</v>
      </c>
      <c r="Y523" s="62">
        <f>U523+W523</f>
        <v>10698</v>
      </c>
      <c r="Z523" s="89"/>
      <c r="AA523" s="62">
        <f>X523+Z523</f>
        <v>10698</v>
      </c>
      <c r="AB523" s="62">
        <f>Y523</f>
        <v>10698</v>
      </c>
      <c r="AC523" s="89"/>
      <c r="AD523" s="89"/>
      <c r="AE523" s="89"/>
      <c r="AF523" s="62">
        <f>AA523+AC523</f>
        <v>10698</v>
      </c>
      <c r="AG523" s="89"/>
      <c r="AH523" s="62">
        <f>AB523</f>
        <v>10698</v>
      </c>
      <c r="AI523" s="63"/>
      <c r="AJ523" s="63"/>
      <c r="AK523" s="62">
        <f>AF523+AI523</f>
        <v>10698</v>
      </c>
      <c r="AL523" s="62">
        <f>AG523</f>
        <v>0</v>
      </c>
      <c r="AM523" s="62">
        <f>AN523-AK523</f>
        <v>9916</v>
      </c>
      <c r="AN523" s="62">
        <f>20614</f>
        <v>20614</v>
      </c>
      <c r="AO523" s="89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</row>
    <row r="524" spans="1:65" s="12" customFormat="1" ht="39.75" customHeight="1">
      <c r="A524" s="69" t="s">
        <v>302</v>
      </c>
      <c r="B524" s="70" t="s">
        <v>2</v>
      </c>
      <c r="C524" s="70" t="s">
        <v>131</v>
      </c>
      <c r="D524" s="71" t="s">
        <v>290</v>
      </c>
      <c r="E524" s="70"/>
      <c r="F524" s="62"/>
      <c r="G524" s="62"/>
      <c r="H524" s="62"/>
      <c r="I524" s="62"/>
      <c r="J524" s="62"/>
      <c r="K524" s="89"/>
      <c r="L524" s="89"/>
      <c r="M524" s="62"/>
      <c r="N524" s="62">
        <f aca="true" t="shared" si="328" ref="N524:AL524">N525</f>
        <v>4171</v>
      </c>
      <c r="O524" s="62">
        <f t="shared" si="328"/>
        <v>4171</v>
      </c>
      <c r="P524" s="62">
        <f t="shared" si="328"/>
        <v>0</v>
      </c>
      <c r="Q524" s="62">
        <f t="shared" si="328"/>
        <v>4171</v>
      </c>
      <c r="R524" s="62">
        <f t="shared" si="328"/>
        <v>0</v>
      </c>
      <c r="S524" s="62">
        <f t="shared" si="328"/>
        <v>0</v>
      </c>
      <c r="T524" s="62">
        <f t="shared" si="328"/>
        <v>4171</v>
      </c>
      <c r="U524" s="62">
        <f t="shared" si="328"/>
        <v>4171</v>
      </c>
      <c r="V524" s="62">
        <f t="shared" si="328"/>
        <v>0</v>
      </c>
      <c r="W524" s="62">
        <f t="shared" si="328"/>
        <v>0</v>
      </c>
      <c r="X524" s="62">
        <f t="shared" si="328"/>
        <v>4171</v>
      </c>
      <c r="Y524" s="62">
        <f t="shared" si="328"/>
        <v>4171</v>
      </c>
      <c r="Z524" s="62">
        <f t="shared" si="328"/>
        <v>0</v>
      </c>
      <c r="AA524" s="62">
        <f t="shared" si="328"/>
        <v>4171</v>
      </c>
      <c r="AB524" s="62">
        <f t="shared" si="328"/>
        <v>4171</v>
      </c>
      <c r="AC524" s="62">
        <f t="shared" si="328"/>
        <v>0</v>
      </c>
      <c r="AD524" s="62">
        <f t="shared" si="328"/>
        <v>0</v>
      </c>
      <c r="AE524" s="62"/>
      <c r="AF524" s="62">
        <f t="shared" si="328"/>
        <v>4171</v>
      </c>
      <c r="AG524" s="62">
        <f t="shared" si="328"/>
        <v>0</v>
      </c>
      <c r="AH524" s="62">
        <f t="shared" si="328"/>
        <v>4171</v>
      </c>
      <c r="AI524" s="62">
        <f t="shared" si="328"/>
        <v>0</v>
      </c>
      <c r="AJ524" s="62">
        <f t="shared" si="328"/>
        <v>0</v>
      </c>
      <c r="AK524" s="62">
        <f t="shared" si="328"/>
        <v>4171</v>
      </c>
      <c r="AL524" s="62">
        <f t="shared" si="328"/>
        <v>0</v>
      </c>
      <c r="AM524" s="62">
        <f>AM525+AM526</f>
        <v>1293</v>
      </c>
      <c r="AN524" s="62">
        <f>AN525+AN526</f>
        <v>5464</v>
      </c>
      <c r="AO524" s="62">
        <f>AO525+AO526</f>
        <v>0</v>
      </c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</row>
    <row r="525" spans="1:65" s="12" customFormat="1" ht="24.75" customHeight="1">
      <c r="A525" s="69" t="s">
        <v>9</v>
      </c>
      <c r="B525" s="70" t="s">
        <v>2</v>
      </c>
      <c r="C525" s="70" t="s">
        <v>131</v>
      </c>
      <c r="D525" s="71" t="s">
        <v>290</v>
      </c>
      <c r="E525" s="70" t="s">
        <v>16</v>
      </c>
      <c r="F525" s="62"/>
      <c r="G525" s="62"/>
      <c r="H525" s="62"/>
      <c r="I525" s="62"/>
      <c r="J525" s="62"/>
      <c r="K525" s="89"/>
      <c r="L525" s="89"/>
      <c r="M525" s="62"/>
      <c r="N525" s="62">
        <f>O525-M525</f>
        <v>4171</v>
      </c>
      <c r="O525" s="62">
        <v>4171</v>
      </c>
      <c r="P525" s="62"/>
      <c r="Q525" s="62">
        <v>4171</v>
      </c>
      <c r="R525" s="89"/>
      <c r="S525" s="89"/>
      <c r="T525" s="62">
        <f>O525+R525</f>
        <v>4171</v>
      </c>
      <c r="U525" s="62">
        <f>Q525+S525</f>
        <v>4171</v>
      </c>
      <c r="V525" s="89"/>
      <c r="W525" s="89"/>
      <c r="X525" s="62">
        <f>T525+V525</f>
        <v>4171</v>
      </c>
      <c r="Y525" s="62">
        <f>U525+W525</f>
        <v>4171</v>
      </c>
      <c r="Z525" s="89"/>
      <c r="AA525" s="62">
        <f>X525+Z525</f>
        <v>4171</v>
      </c>
      <c r="AB525" s="62">
        <f>Y525</f>
        <v>4171</v>
      </c>
      <c r="AC525" s="89"/>
      <c r="AD525" s="89"/>
      <c r="AE525" s="89"/>
      <c r="AF525" s="62">
        <f>AA525+AC525</f>
        <v>4171</v>
      </c>
      <c r="AG525" s="89"/>
      <c r="AH525" s="62">
        <f>AB525</f>
        <v>4171</v>
      </c>
      <c r="AI525" s="89"/>
      <c r="AJ525" s="89"/>
      <c r="AK525" s="62">
        <f>AF525+AI525</f>
        <v>4171</v>
      </c>
      <c r="AL525" s="62">
        <f>AG525</f>
        <v>0</v>
      </c>
      <c r="AM525" s="62">
        <f>AN525-AK525</f>
        <v>-4171</v>
      </c>
      <c r="AN525" s="64"/>
      <c r="AO525" s="89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</row>
    <row r="526" spans="1:65" s="12" customFormat="1" ht="48.75" customHeight="1">
      <c r="A526" s="69" t="s">
        <v>325</v>
      </c>
      <c r="B526" s="70" t="s">
        <v>2</v>
      </c>
      <c r="C526" s="70" t="s">
        <v>131</v>
      </c>
      <c r="D526" s="71" t="s">
        <v>326</v>
      </c>
      <c r="E526" s="70"/>
      <c r="F526" s="62"/>
      <c r="G526" s="62"/>
      <c r="H526" s="62"/>
      <c r="I526" s="62"/>
      <c r="J526" s="62"/>
      <c r="K526" s="89"/>
      <c r="L526" s="89"/>
      <c r="M526" s="62"/>
      <c r="N526" s="62"/>
      <c r="O526" s="62"/>
      <c r="P526" s="62"/>
      <c r="Q526" s="62"/>
      <c r="R526" s="89"/>
      <c r="S526" s="89"/>
      <c r="T526" s="62"/>
      <c r="U526" s="62"/>
      <c r="V526" s="89"/>
      <c r="W526" s="89"/>
      <c r="X526" s="62"/>
      <c r="Y526" s="62"/>
      <c r="Z526" s="89"/>
      <c r="AA526" s="62"/>
      <c r="AB526" s="62"/>
      <c r="AC526" s="89"/>
      <c r="AD526" s="89"/>
      <c r="AE526" s="89"/>
      <c r="AF526" s="62"/>
      <c r="AG526" s="89"/>
      <c r="AH526" s="62"/>
      <c r="AI526" s="89"/>
      <c r="AJ526" s="89"/>
      <c r="AK526" s="62"/>
      <c r="AL526" s="62"/>
      <c r="AM526" s="62">
        <f>AM527</f>
        <v>5464</v>
      </c>
      <c r="AN526" s="62">
        <f>AN527</f>
        <v>5464</v>
      </c>
      <c r="AO526" s="89">
        <f>AO527</f>
        <v>0</v>
      </c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</row>
    <row r="527" spans="1:65" s="12" customFormat="1" ht="24.75" customHeight="1">
      <c r="A527" s="69" t="s">
        <v>9</v>
      </c>
      <c r="B527" s="70" t="s">
        <v>2</v>
      </c>
      <c r="C527" s="70" t="s">
        <v>131</v>
      </c>
      <c r="D527" s="71" t="s">
        <v>326</v>
      </c>
      <c r="E527" s="70" t="s">
        <v>16</v>
      </c>
      <c r="F527" s="62"/>
      <c r="G527" s="62"/>
      <c r="H527" s="62"/>
      <c r="I527" s="62"/>
      <c r="J527" s="62"/>
      <c r="K527" s="89"/>
      <c r="L527" s="89"/>
      <c r="M527" s="62"/>
      <c r="N527" s="62"/>
      <c r="O527" s="62"/>
      <c r="P527" s="62"/>
      <c r="Q527" s="62"/>
      <c r="R527" s="89"/>
      <c r="S527" s="89"/>
      <c r="T527" s="62"/>
      <c r="U527" s="62"/>
      <c r="V527" s="89"/>
      <c r="W527" s="89"/>
      <c r="X527" s="62"/>
      <c r="Y527" s="62"/>
      <c r="Z527" s="89"/>
      <c r="AA527" s="62"/>
      <c r="AB527" s="62"/>
      <c r="AC527" s="89"/>
      <c r="AD527" s="89"/>
      <c r="AE527" s="89"/>
      <c r="AF527" s="62"/>
      <c r="AG527" s="89"/>
      <c r="AH527" s="62"/>
      <c r="AI527" s="89"/>
      <c r="AJ527" s="89"/>
      <c r="AK527" s="62"/>
      <c r="AL527" s="62"/>
      <c r="AM527" s="62">
        <f>AN527-AK527</f>
        <v>5464</v>
      </c>
      <c r="AN527" s="62">
        <v>5464</v>
      </c>
      <c r="AO527" s="89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</row>
    <row r="528" spans="1:65" s="12" customFormat="1" ht="33.75" hidden="1">
      <c r="A528" s="69" t="s">
        <v>304</v>
      </c>
      <c r="B528" s="70" t="s">
        <v>2</v>
      </c>
      <c r="C528" s="70" t="s">
        <v>131</v>
      </c>
      <c r="D528" s="71" t="s">
        <v>287</v>
      </c>
      <c r="E528" s="70"/>
      <c r="F528" s="62"/>
      <c r="G528" s="62"/>
      <c r="H528" s="62"/>
      <c r="I528" s="62"/>
      <c r="J528" s="62"/>
      <c r="K528" s="89"/>
      <c r="L528" s="89"/>
      <c r="M528" s="62"/>
      <c r="N528" s="62">
        <f aca="true" t="shared" si="329" ref="N528:AH528">N529</f>
        <v>7705</v>
      </c>
      <c r="O528" s="62">
        <f t="shared" si="329"/>
        <v>7705</v>
      </c>
      <c r="P528" s="62">
        <f t="shared" si="329"/>
        <v>0</v>
      </c>
      <c r="Q528" s="62">
        <f t="shared" si="329"/>
        <v>7705</v>
      </c>
      <c r="R528" s="62">
        <f t="shared" si="329"/>
        <v>0</v>
      </c>
      <c r="S528" s="62">
        <f t="shared" si="329"/>
        <v>0</v>
      </c>
      <c r="T528" s="62">
        <f t="shared" si="329"/>
        <v>7705</v>
      </c>
      <c r="U528" s="62">
        <f t="shared" si="329"/>
        <v>7705</v>
      </c>
      <c r="V528" s="62">
        <f t="shared" si="329"/>
        <v>0</v>
      </c>
      <c r="W528" s="62">
        <f t="shared" si="329"/>
        <v>0</v>
      </c>
      <c r="X528" s="62">
        <f t="shared" si="329"/>
        <v>7705</v>
      </c>
      <c r="Y528" s="62">
        <f t="shared" si="329"/>
        <v>7705</v>
      </c>
      <c r="Z528" s="62">
        <f t="shared" si="329"/>
        <v>0</v>
      </c>
      <c r="AA528" s="62">
        <f t="shared" si="329"/>
        <v>7705</v>
      </c>
      <c r="AB528" s="62">
        <f t="shared" si="329"/>
        <v>7705</v>
      </c>
      <c r="AC528" s="62">
        <f t="shared" si="329"/>
        <v>-7705</v>
      </c>
      <c r="AD528" s="62">
        <f t="shared" si="329"/>
        <v>0</v>
      </c>
      <c r="AE528" s="62">
        <f t="shared" si="329"/>
        <v>-7705</v>
      </c>
      <c r="AF528" s="62">
        <f t="shared" si="329"/>
        <v>0</v>
      </c>
      <c r="AG528" s="62">
        <f t="shared" si="329"/>
        <v>0</v>
      </c>
      <c r="AH528" s="62">
        <f t="shared" si="329"/>
        <v>0</v>
      </c>
      <c r="AI528" s="89"/>
      <c r="AJ528" s="89"/>
      <c r="AK528" s="101"/>
      <c r="AL528" s="101"/>
      <c r="AM528" s="89"/>
      <c r="AN528" s="89"/>
      <c r="AO528" s="89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  <c r="BK528" s="11"/>
      <c r="BL528" s="11"/>
      <c r="BM528" s="11"/>
    </row>
    <row r="529" spans="1:65" s="12" customFormat="1" ht="18.75" hidden="1">
      <c r="A529" s="69" t="s">
        <v>9</v>
      </c>
      <c r="B529" s="70" t="s">
        <v>2</v>
      </c>
      <c r="C529" s="70" t="s">
        <v>131</v>
      </c>
      <c r="D529" s="71" t="s">
        <v>287</v>
      </c>
      <c r="E529" s="70" t="s">
        <v>16</v>
      </c>
      <c r="F529" s="62"/>
      <c r="G529" s="62"/>
      <c r="H529" s="62"/>
      <c r="I529" s="62"/>
      <c r="J529" s="62"/>
      <c r="K529" s="89"/>
      <c r="L529" s="89"/>
      <c r="M529" s="62"/>
      <c r="N529" s="62">
        <f>O529-M529</f>
        <v>7705</v>
      </c>
      <c r="O529" s="62">
        <v>7705</v>
      </c>
      <c r="P529" s="62"/>
      <c r="Q529" s="62">
        <v>7705</v>
      </c>
      <c r="R529" s="89"/>
      <c r="S529" s="89"/>
      <c r="T529" s="62">
        <f>O529+R529</f>
        <v>7705</v>
      </c>
      <c r="U529" s="62">
        <f>Q529+S529</f>
        <v>7705</v>
      </c>
      <c r="V529" s="89"/>
      <c r="W529" s="89"/>
      <c r="X529" s="62">
        <f>T529+V529</f>
        <v>7705</v>
      </c>
      <c r="Y529" s="62">
        <f>U529+W529</f>
        <v>7705</v>
      </c>
      <c r="Z529" s="89"/>
      <c r="AA529" s="62">
        <f>X529+Z529</f>
        <v>7705</v>
      </c>
      <c r="AB529" s="62">
        <f>Y529</f>
        <v>7705</v>
      </c>
      <c r="AC529" s="89">
        <v>-7705</v>
      </c>
      <c r="AD529" s="89"/>
      <c r="AE529" s="89">
        <v>-7705</v>
      </c>
      <c r="AF529" s="62">
        <f>AA529+AC529</f>
        <v>0</v>
      </c>
      <c r="AG529" s="89"/>
      <c r="AH529" s="62">
        <f>AB529+AE529</f>
        <v>0</v>
      </c>
      <c r="AI529" s="89"/>
      <c r="AJ529" s="89"/>
      <c r="AK529" s="101"/>
      <c r="AL529" s="101"/>
      <c r="AM529" s="89"/>
      <c r="AN529" s="89"/>
      <c r="AO529" s="89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  <c r="BK529" s="11"/>
      <c r="BL529" s="11"/>
      <c r="BM529" s="11"/>
    </row>
    <row r="530" spans="1:65" s="28" customFormat="1" ht="15">
      <c r="A530" s="97"/>
      <c r="B530" s="147"/>
      <c r="C530" s="147"/>
      <c r="D530" s="148"/>
      <c r="E530" s="147"/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6"/>
      <c r="S530" s="146"/>
      <c r="T530" s="146"/>
      <c r="U530" s="146"/>
      <c r="V530" s="146"/>
      <c r="W530" s="146"/>
      <c r="X530" s="146"/>
      <c r="Y530" s="146"/>
      <c r="Z530" s="146"/>
      <c r="AA530" s="146"/>
      <c r="AB530" s="146"/>
      <c r="AC530" s="146"/>
      <c r="AD530" s="146"/>
      <c r="AE530" s="146"/>
      <c r="AF530" s="146"/>
      <c r="AG530" s="146"/>
      <c r="AH530" s="146"/>
      <c r="AI530" s="146"/>
      <c r="AJ530" s="146"/>
      <c r="AK530" s="145"/>
      <c r="AL530" s="145"/>
      <c r="AM530" s="146"/>
      <c r="AN530" s="146"/>
      <c r="AO530" s="146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</row>
    <row r="531" spans="1:65" s="28" customFormat="1" ht="22.5" customHeight="1">
      <c r="A531" s="56" t="s">
        <v>408</v>
      </c>
      <c r="B531" s="57" t="s">
        <v>2</v>
      </c>
      <c r="C531" s="57" t="s">
        <v>134</v>
      </c>
      <c r="D531" s="148"/>
      <c r="E531" s="147"/>
      <c r="F531" s="145"/>
      <c r="G531" s="145"/>
      <c r="H531" s="145"/>
      <c r="I531" s="145"/>
      <c r="J531" s="145"/>
      <c r="K531" s="145"/>
      <c r="L531" s="145"/>
      <c r="M531" s="145"/>
      <c r="N531" s="145"/>
      <c r="O531" s="145"/>
      <c r="P531" s="145"/>
      <c r="Q531" s="145"/>
      <c r="R531" s="146"/>
      <c r="S531" s="146"/>
      <c r="T531" s="146"/>
      <c r="U531" s="146"/>
      <c r="V531" s="146"/>
      <c r="W531" s="146"/>
      <c r="X531" s="146"/>
      <c r="Y531" s="146"/>
      <c r="Z531" s="146"/>
      <c r="AA531" s="146"/>
      <c r="AB531" s="146"/>
      <c r="AC531" s="146"/>
      <c r="AD531" s="146"/>
      <c r="AE531" s="146"/>
      <c r="AF531" s="146"/>
      <c r="AG531" s="146"/>
      <c r="AH531" s="146"/>
      <c r="AI531" s="146"/>
      <c r="AJ531" s="146"/>
      <c r="AK531" s="145"/>
      <c r="AL531" s="145"/>
      <c r="AM531" s="59">
        <f>AM532</f>
        <v>87590</v>
      </c>
      <c r="AN531" s="59">
        <f aca="true" t="shared" si="330" ref="AN531:AO533">AN532</f>
        <v>87590</v>
      </c>
      <c r="AO531" s="59">
        <f t="shared" si="330"/>
        <v>87590</v>
      </c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</row>
    <row r="532" spans="1:65" s="28" customFormat="1" ht="36" customHeight="1">
      <c r="A532" s="69" t="s">
        <v>352</v>
      </c>
      <c r="B532" s="70" t="s">
        <v>2</v>
      </c>
      <c r="C532" s="70" t="s">
        <v>134</v>
      </c>
      <c r="D532" s="71" t="s">
        <v>353</v>
      </c>
      <c r="E532" s="57"/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6"/>
      <c r="S532" s="146"/>
      <c r="T532" s="146"/>
      <c r="U532" s="146"/>
      <c r="V532" s="146"/>
      <c r="W532" s="146"/>
      <c r="X532" s="146"/>
      <c r="Y532" s="146"/>
      <c r="Z532" s="146"/>
      <c r="AA532" s="146"/>
      <c r="AB532" s="146"/>
      <c r="AC532" s="146"/>
      <c r="AD532" s="146"/>
      <c r="AE532" s="146"/>
      <c r="AF532" s="146"/>
      <c r="AG532" s="146"/>
      <c r="AH532" s="146"/>
      <c r="AI532" s="146"/>
      <c r="AJ532" s="146"/>
      <c r="AK532" s="145"/>
      <c r="AL532" s="145"/>
      <c r="AM532" s="62">
        <f>AM533</f>
        <v>87590</v>
      </c>
      <c r="AN532" s="62">
        <f t="shared" si="330"/>
        <v>87590</v>
      </c>
      <c r="AO532" s="62">
        <f t="shared" si="330"/>
        <v>87590</v>
      </c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</row>
    <row r="533" spans="1:65" s="28" customFormat="1" ht="54.75" customHeight="1">
      <c r="A533" s="69" t="s">
        <v>409</v>
      </c>
      <c r="B533" s="70" t="s">
        <v>2</v>
      </c>
      <c r="C533" s="70" t="s">
        <v>134</v>
      </c>
      <c r="D533" s="71" t="s">
        <v>410</v>
      </c>
      <c r="E533" s="57"/>
      <c r="F533" s="145"/>
      <c r="G533" s="145"/>
      <c r="H533" s="145"/>
      <c r="I533" s="145"/>
      <c r="J533" s="145"/>
      <c r="K533" s="145"/>
      <c r="L533" s="145"/>
      <c r="M533" s="145"/>
      <c r="N533" s="145"/>
      <c r="O533" s="145"/>
      <c r="P533" s="145"/>
      <c r="Q533" s="145"/>
      <c r="R533" s="146"/>
      <c r="S533" s="146"/>
      <c r="T533" s="146"/>
      <c r="U533" s="146"/>
      <c r="V533" s="146"/>
      <c r="W533" s="146"/>
      <c r="X533" s="146"/>
      <c r="Y533" s="146"/>
      <c r="Z533" s="146"/>
      <c r="AA533" s="146"/>
      <c r="AB533" s="146"/>
      <c r="AC533" s="146"/>
      <c r="AD533" s="146"/>
      <c r="AE533" s="146"/>
      <c r="AF533" s="146"/>
      <c r="AG533" s="146"/>
      <c r="AH533" s="146"/>
      <c r="AI533" s="146"/>
      <c r="AJ533" s="146"/>
      <c r="AK533" s="145"/>
      <c r="AL533" s="145"/>
      <c r="AM533" s="62">
        <f>AM534</f>
        <v>87590</v>
      </c>
      <c r="AN533" s="62">
        <f t="shared" si="330"/>
        <v>87590</v>
      </c>
      <c r="AO533" s="62">
        <f t="shared" si="330"/>
        <v>87590</v>
      </c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</row>
    <row r="534" spans="1:65" s="28" customFormat="1" ht="20.25" customHeight="1">
      <c r="A534" s="69" t="s">
        <v>9</v>
      </c>
      <c r="B534" s="70" t="s">
        <v>2</v>
      </c>
      <c r="C534" s="70" t="s">
        <v>134</v>
      </c>
      <c r="D534" s="71" t="s">
        <v>410</v>
      </c>
      <c r="E534" s="70" t="s">
        <v>16</v>
      </c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6"/>
      <c r="S534" s="146"/>
      <c r="T534" s="146"/>
      <c r="U534" s="146"/>
      <c r="V534" s="146"/>
      <c r="W534" s="146"/>
      <c r="X534" s="146"/>
      <c r="Y534" s="146"/>
      <c r="Z534" s="146"/>
      <c r="AA534" s="146"/>
      <c r="AB534" s="146"/>
      <c r="AC534" s="146"/>
      <c r="AD534" s="146"/>
      <c r="AE534" s="146"/>
      <c r="AF534" s="146"/>
      <c r="AG534" s="146"/>
      <c r="AH534" s="146"/>
      <c r="AI534" s="146"/>
      <c r="AJ534" s="146"/>
      <c r="AK534" s="145"/>
      <c r="AL534" s="145"/>
      <c r="AM534" s="62">
        <f>AN534-AK534</f>
        <v>87590</v>
      </c>
      <c r="AN534" s="62">
        <v>87590</v>
      </c>
      <c r="AO534" s="62">
        <v>87590</v>
      </c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</row>
    <row r="535" spans="1:65" s="28" customFormat="1" ht="21" customHeight="1">
      <c r="A535" s="97"/>
      <c r="B535" s="147"/>
      <c r="C535" s="147"/>
      <c r="D535" s="148"/>
      <c r="E535" s="147"/>
      <c r="F535" s="145"/>
      <c r="G535" s="145"/>
      <c r="H535" s="145"/>
      <c r="I535" s="145"/>
      <c r="J535" s="145"/>
      <c r="K535" s="145"/>
      <c r="L535" s="145"/>
      <c r="M535" s="145"/>
      <c r="N535" s="145"/>
      <c r="O535" s="145"/>
      <c r="P535" s="145"/>
      <c r="Q535" s="145"/>
      <c r="R535" s="146"/>
      <c r="S535" s="146"/>
      <c r="T535" s="146"/>
      <c r="U535" s="146"/>
      <c r="V535" s="146"/>
      <c r="W535" s="146"/>
      <c r="X535" s="146"/>
      <c r="Y535" s="146"/>
      <c r="Z535" s="146"/>
      <c r="AA535" s="146"/>
      <c r="AB535" s="146"/>
      <c r="AC535" s="146"/>
      <c r="AD535" s="146"/>
      <c r="AE535" s="146"/>
      <c r="AF535" s="146"/>
      <c r="AG535" s="146"/>
      <c r="AH535" s="146"/>
      <c r="AI535" s="146"/>
      <c r="AJ535" s="146"/>
      <c r="AK535" s="145"/>
      <c r="AL535" s="145"/>
      <c r="AM535" s="146"/>
      <c r="AN535" s="146"/>
      <c r="AO535" s="146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</row>
    <row r="536" spans="1:65" s="28" customFormat="1" ht="37.5">
      <c r="A536" s="56" t="s">
        <v>116</v>
      </c>
      <c r="B536" s="57" t="s">
        <v>2</v>
      </c>
      <c r="C536" s="57" t="s">
        <v>148</v>
      </c>
      <c r="D536" s="67"/>
      <c r="E536" s="57"/>
      <c r="F536" s="68">
        <f aca="true" t="shared" si="331" ref="F536:O536">F537+F539+F544</f>
        <v>55449</v>
      </c>
      <c r="G536" s="68">
        <f t="shared" si="331"/>
        <v>-7023</v>
      </c>
      <c r="H536" s="68">
        <f t="shared" si="331"/>
        <v>48426</v>
      </c>
      <c r="I536" s="68">
        <f t="shared" si="331"/>
        <v>0</v>
      </c>
      <c r="J536" s="68">
        <f t="shared" si="331"/>
        <v>52472</v>
      </c>
      <c r="K536" s="68">
        <f t="shared" si="331"/>
        <v>0</v>
      </c>
      <c r="L536" s="68">
        <f t="shared" si="331"/>
        <v>0</v>
      </c>
      <c r="M536" s="68">
        <f t="shared" si="331"/>
        <v>52472</v>
      </c>
      <c r="N536" s="68">
        <f t="shared" si="331"/>
        <v>-30734</v>
      </c>
      <c r="O536" s="68">
        <f t="shared" si="331"/>
        <v>21738</v>
      </c>
      <c r="P536" s="68">
        <f aca="true" t="shared" si="332" ref="P536:Y536">P537+P539+P544</f>
        <v>0</v>
      </c>
      <c r="Q536" s="68">
        <f t="shared" si="332"/>
        <v>21657</v>
      </c>
      <c r="R536" s="68">
        <f t="shared" si="332"/>
        <v>0</v>
      </c>
      <c r="S536" s="68">
        <f t="shared" si="332"/>
        <v>0</v>
      </c>
      <c r="T536" s="68">
        <f t="shared" si="332"/>
        <v>21738</v>
      </c>
      <c r="U536" s="68">
        <f t="shared" si="332"/>
        <v>21657</v>
      </c>
      <c r="V536" s="68">
        <f t="shared" si="332"/>
        <v>0</v>
      </c>
      <c r="W536" s="68">
        <f t="shared" si="332"/>
        <v>0</v>
      </c>
      <c r="X536" s="68">
        <f t="shared" si="332"/>
        <v>21738</v>
      </c>
      <c r="Y536" s="68">
        <f t="shared" si="332"/>
        <v>21657</v>
      </c>
      <c r="Z536" s="68">
        <f>Z537+Z539+Z544</f>
        <v>0</v>
      </c>
      <c r="AA536" s="68">
        <f>AA537+AA539+AA544</f>
        <v>21738</v>
      </c>
      <c r="AB536" s="68">
        <f>AB537+AB539+AB544</f>
        <v>21657</v>
      </c>
      <c r="AC536" s="68">
        <f>AC537+AC539+AC544</f>
        <v>0</v>
      </c>
      <c r="AD536" s="68">
        <f>AD537+AD539+AD544</f>
        <v>0</v>
      </c>
      <c r="AE536" s="68"/>
      <c r="AF536" s="68">
        <f aca="true" t="shared" si="333" ref="AF536:AO536">AF537+AF539+AF544</f>
        <v>21738</v>
      </c>
      <c r="AG536" s="68">
        <f t="shared" si="333"/>
        <v>0</v>
      </c>
      <c r="AH536" s="68">
        <f t="shared" si="333"/>
        <v>21657</v>
      </c>
      <c r="AI536" s="68">
        <f t="shared" si="333"/>
        <v>606</v>
      </c>
      <c r="AJ536" s="68">
        <f t="shared" si="333"/>
        <v>606</v>
      </c>
      <c r="AK536" s="68">
        <f t="shared" si="333"/>
        <v>22344</v>
      </c>
      <c r="AL536" s="68">
        <f t="shared" si="333"/>
        <v>0</v>
      </c>
      <c r="AM536" s="68">
        <f t="shared" si="333"/>
        <v>33317</v>
      </c>
      <c r="AN536" s="68">
        <f t="shared" si="333"/>
        <v>55661</v>
      </c>
      <c r="AO536" s="68">
        <f t="shared" si="333"/>
        <v>0</v>
      </c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</row>
    <row r="537" spans="1:65" s="28" customFormat="1" ht="49.5" hidden="1">
      <c r="A537" s="69" t="s">
        <v>149</v>
      </c>
      <c r="B537" s="70" t="s">
        <v>2</v>
      </c>
      <c r="C537" s="70" t="s">
        <v>148</v>
      </c>
      <c r="D537" s="71" t="s">
        <v>37</v>
      </c>
      <c r="E537" s="70"/>
      <c r="F537" s="72">
        <f aca="true" t="shared" si="334" ref="F537:U537">F538</f>
        <v>0</v>
      </c>
      <c r="G537" s="72">
        <f t="shared" si="334"/>
        <v>0</v>
      </c>
      <c r="H537" s="72">
        <f t="shared" si="334"/>
        <v>0</v>
      </c>
      <c r="I537" s="72">
        <f t="shared" si="334"/>
        <v>0</v>
      </c>
      <c r="J537" s="72">
        <f t="shared" si="334"/>
        <v>0</v>
      </c>
      <c r="K537" s="72">
        <f t="shared" si="334"/>
        <v>0</v>
      </c>
      <c r="L537" s="72">
        <f t="shared" si="334"/>
        <v>0</v>
      </c>
      <c r="M537" s="72">
        <f t="shared" si="334"/>
        <v>0</v>
      </c>
      <c r="N537" s="72">
        <f t="shared" si="334"/>
        <v>0</v>
      </c>
      <c r="O537" s="72">
        <f t="shared" si="334"/>
        <v>0</v>
      </c>
      <c r="P537" s="72">
        <f t="shared" si="334"/>
        <v>0</v>
      </c>
      <c r="Q537" s="72">
        <f t="shared" si="334"/>
        <v>0</v>
      </c>
      <c r="R537" s="72">
        <f t="shared" si="334"/>
        <v>0</v>
      </c>
      <c r="S537" s="72">
        <f t="shared" si="334"/>
        <v>0</v>
      </c>
      <c r="T537" s="72">
        <f t="shared" si="334"/>
        <v>0</v>
      </c>
      <c r="U537" s="72">
        <f t="shared" si="334"/>
        <v>0</v>
      </c>
      <c r="V537" s="146"/>
      <c r="W537" s="146"/>
      <c r="X537" s="146"/>
      <c r="Y537" s="146"/>
      <c r="Z537" s="146"/>
      <c r="AA537" s="146"/>
      <c r="AB537" s="146"/>
      <c r="AC537" s="146"/>
      <c r="AD537" s="146"/>
      <c r="AE537" s="146"/>
      <c r="AF537" s="146"/>
      <c r="AG537" s="146"/>
      <c r="AH537" s="146"/>
      <c r="AI537" s="146"/>
      <c r="AJ537" s="146"/>
      <c r="AK537" s="145"/>
      <c r="AL537" s="145"/>
      <c r="AM537" s="63">
        <f>AM538</f>
        <v>0</v>
      </c>
      <c r="AN537" s="63">
        <f>AN538</f>
        <v>0</v>
      </c>
      <c r="AO537" s="146">
        <f>AO538</f>
        <v>0</v>
      </c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</row>
    <row r="538" spans="1:65" s="28" customFormat="1" ht="82.5" hidden="1">
      <c r="A538" s="69" t="s">
        <v>248</v>
      </c>
      <c r="B538" s="70" t="s">
        <v>2</v>
      </c>
      <c r="C538" s="70" t="s">
        <v>148</v>
      </c>
      <c r="D538" s="71" t="s">
        <v>37</v>
      </c>
      <c r="E538" s="70" t="s">
        <v>150</v>
      </c>
      <c r="F538" s="62"/>
      <c r="G538" s="62">
        <f>H538-F538</f>
        <v>0</v>
      </c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45"/>
      <c r="U538" s="145"/>
      <c r="V538" s="146"/>
      <c r="W538" s="146"/>
      <c r="X538" s="146"/>
      <c r="Y538" s="146"/>
      <c r="Z538" s="146"/>
      <c r="AA538" s="146"/>
      <c r="AB538" s="146"/>
      <c r="AC538" s="146"/>
      <c r="AD538" s="146"/>
      <c r="AE538" s="146"/>
      <c r="AF538" s="146"/>
      <c r="AG538" s="146"/>
      <c r="AH538" s="146"/>
      <c r="AI538" s="146"/>
      <c r="AJ538" s="146"/>
      <c r="AK538" s="145"/>
      <c r="AL538" s="145"/>
      <c r="AM538" s="62">
        <f>AN538-AK538</f>
        <v>0</v>
      </c>
      <c r="AN538" s="63"/>
      <c r="AO538" s="146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</row>
    <row r="539" spans="1:65" s="28" customFormat="1" ht="38.25" customHeight="1">
      <c r="A539" s="69" t="s">
        <v>212</v>
      </c>
      <c r="B539" s="70" t="s">
        <v>2</v>
      </c>
      <c r="C539" s="70" t="s">
        <v>148</v>
      </c>
      <c r="D539" s="71" t="s">
        <v>213</v>
      </c>
      <c r="E539" s="70"/>
      <c r="F539" s="62">
        <f aca="true" t="shared" si="335" ref="F539:V540">F540</f>
        <v>1049</v>
      </c>
      <c r="G539" s="62">
        <f t="shared" si="335"/>
        <v>-92</v>
      </c>
      <c r="H539" s="62">
        <f t="shared" si="335"/>
        <v>957</v>
      </c>
      <c r="I539" s="62">
        <f t="shared" si="335"/>
        <v>0</v>
      </c>
      <c r="J539" s="62">
        <f t="shared" si="335"/>
        <v>1025</v>
      </c>
      <c r="K539" s="62">
        <f t="shared" si="335"/>
        <v>0</v>
      </c>
      <c r="L539" s="62">
        <f t="shared" si="335"/>
        <v>0</v>
      </c>
      <c r="M539" s="62">
        <f t="shared" si="335"/>
        <v>1025</v>
      </c>
      <c r="N539" s="62">
        <f aca="true" t="shared" si="336" ref="N539:U539">N540+N542</f>
        <v>-367</v>
      </c>
      <c r="O539" s="62">
        <f t="shared" si="336"/>
        <v>658</v>
      </c>
      <c r="P539" s="62">
        <f t="shared" si="336"/>
        <v>0</v>
      </c>
      <c r="Q539" s="62">
        <f t="shared" si="336"/>
        <v>658</v>
      </c>
      <c r="R539" s="62">
        <f t="shared" si="336"/>
        <v>0</v>
      </c>
      <c r="S539" s="62">
        <f t="shared" si="336"/>
        <v>0</v>
      </c>
      <c r="T539" s="62">
        <f t="shared" si="336"/>
        <v>658</v>
      </c>
      <c r="U539" s="62">
        <f t="shared" si="336"/>
        <v>658</v>
      </c>
      <c r="V539" s="62">
        <f aca="true" t="shared" si="337" ref="V539:AB539">V540+V542</f>
        <v>0</v>
      </c>
      <c r="W539" s="62">
        <f t="shared" si="337"/>
        <v>0</v>
      </c>
      <c r="X539" s="62">
        <f t="shared" si="337"/>
        <v>658</v>
      </c>
      <c r="Y539" s="62">
        <f t="shared" si="337"/>
        <v>658</v>
      </c>
      <c r="Z539" s="62">
        <f t="shared" si="337"/>
        <v>0</v>
      </c>
      <c r="AA539" s="62">
        <f t="shared" si="337"/>
        <v>658</v>
      </c>
      <c r="AB539" s="62">
        <f t="shared" si="337"/>
        <v>658</v>
      </c>
      <c r="AC539" s="62">
        <f>AC540+AC542</f>
        <v>0</v>
      </c>
      <c r="AD539" s="62">
        <f>AD540+AD542</f>
        <v>0</v>
      </c>
      <c r="AE539" s="62"/>
      <c r="AF539" s="62">
        <f aca="true" t="shared" si="338" ref="AF539:AO539">AF540+AF542</f>
        <v>658</v>
      </c>
      <c r="AG539" s="62">
        <f t="shared" si="338"/>
        <v>0</v>
      </c>
      <c r="AH539" s="62">
        <f t="shared" si="338"/>
        <v>658</v>
      </c>
      <c r="AI539" s="62">
        <f t="shared" si="338"/>
        <v>0</v>
      </c>
      <c r="AJ539" s="62">
        <f t="shared" si="338"/>
        <v>0</v>
      </c>
      <c r="AK539" s="62">
        <f t="shared" si="338"/>
        <v>658</v>
      </c>
      <c r="AL539" s="62">
        <f t="shared" si="338"/>
        <v>0</v>
      </c>
      <c r="AM539" s="62">
        <f t="shared" si="338"/>
        <v>-219</v>
      </c>
      <c r="AN539" s="62">
        <f t="shared" si="338"/>
        <v>439</v>
      </c>
      <c r="AO539" s="62">
        <f t="shared" si="338"/>
        <v>0</v>
      </c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</row>
    <row r="540" spans="1:65" s="28" customFormat="1" ht="87" customHeight="1" hidden="1">
      <c r="A540" s="69" t="s">
        <v>270</v>
      </c>
      <c r="B540" s="70" t="s">
        <v>2</v>
      </c>
      <c r="C540" s="70" t="s">
        <v>148</v>
      </c>
      <c r="D540" s="71" t="s">
        <v>214</v>
      </c>
      <c r="E540" s="70"/>
      <c r="F540" s="62">
        <f t="shared" si="335"/>
        <v>1049</v>
      </c>
      <c r="G540" s="62">
        <f t="shared" si="335"/>
        <v>-92</v>
      </c>
      <c r="H540" s="62">
        <f t="shared" si="335"/>
        <v>957</v>
      </c>
      <c r="I540" s="62">
        <f t="shared" si="335"/>
        <v>0</v>
      </c>
      <c r="J540" s="62">
        <f t="shared" si="335"/>
        <v>1025</v>
      </c>
      <c r="K540" s="62">
        <f t="shared" si="335"/>
        <v>0</v>
      </c>
      <c r="L540" s="62">
        <f t="shared" si="335"/>
        <v>0</v>
      </c>
      <c r="M540" s="62">
        <f t="shared" si="335"/>
        <v>1025</v>
      </c>
      <c r="N540" s="62">
        <f t="shared" si="335"/>
        <v>-1025</v>
      </c>
      <c r="O540" s="62">
        <f t="shared" si="335"/>
        <v>0</v>
      </c>
      <c r="P540" s="62">
        <f t="shared" si="335"/>
        <v>0</v>
      </c>
      <c r="Q540" s="62">
        <f t="shared" si="335"/>
        <v>0</v>
      </c>
      <c r="R540" s="62">
        <f t="shared" si="335"/>
        <v>0</v>
      </c>
      <c r="S540" s="62">
        <f t="shared" si="335"/>
        <v>0</v>
      </c>
      <c r="T540" s="62">
        <f t="shared" si="335"/>
        <v>0</v>
      </c>
      <c r="U540" s="62">
        <f t="shared" si="335"/>
        <v>0</v>
      </c>
      <c r="V540" s="62">
        <f t="shared" si="335"/>
        <v>0</v>
      </c>
      <c r="W540" s="62">
        <f aca="true" t="shared" si="339" ref="W540:AH540">W541</f>
        <v>0</v>
      </c>
      <c r="X540" s="62">
        <f t="shared" si="339"/>
        <v>0</v>
      </c>
      <c r="Y540" s="62">
        <f t="shared" si="339"/>
        <v>0</v>
      </c>
      <c r="Z540" s="62">
        <f t="shared" si="339"/>
        <v>0</v>
      </c>
      <c r="AA540" s="62">
        <f t="shared" si="339"/>
        <v>0</v>
      </c>
      <c r="AB540" s="62">
        <f t="shared" si="339"/>
        <v>0</v>
      </c>
      <c r="AC540" s="62">
        <f t="shared" si="339"/>
        <v>0</v>
      </c>
      <c r="AD540" s="62">
        <f t="shared" si="339"/>
        <v>0</v>
      </c>
      <c r="AE540" s="62"/>
      <c r="AF540" s="62">
        <f t="shared" si="339"/>
        <v>0</v>
      </c>
      <c r="AG540" s="62">
        <f t="shared" si="339"/>
        <v>0</v>
      </c>
      <c r="AH540" s="62">
        <f t="shared" si="339"/>
        <v>0</v>
      </c>
      <c r="AI540" s="146"/>
      <c r="AJ540" s="146"/>
      <c r="AK540" s="145"/>
      <c r="AL540" s="145"/>
      <c r="AM540" s="146"/>
      <c r="AN540" s="146"/>
      <c r="AO540" s="146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</row>
    <row r="541" spans="1:65" s="28" customFormat="1" ht="84" customHeight="1" hidden="1">
      <c r="A541" s="69" t="s">
        <v>249</v>
      </c>
      <c r="B541" s="70" t="s">
        <v>2</v>
      </c>
      <c r="C541" s="70" t="s">
        <v>148</v>
      </c>
      <c r="D541" s="71" t="s">
        <v>214</v>
      </c>
      <c r="E541" s="70" t="s">
        <v>142</v>
      </c>
      <c r="F541" s="62">
        <v>1049</v>
      </c>
      <c r="G541" s="62">
        <f>H541-F541</f>
        <v>-92</v>
      </c>
      <c r="H541" s="62">
        <v>957</v>
      </c>
      <c r="I541" s="62"/>
      <c r="J541" s="62">
        <v>1025</v>
      </c>
      <c r="K541" s="145"/>
      <c r="L541" s="145"/>
      <c r="M541" s="62">
        <v>1025</v>
      </c>
      <c r="N541" s="62">
        <f>O541-M541</f>
        <v>-1025</v>
      </c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  <c r="AA541" s="62"/>
      <c r="AB541" s="62"/>
      <c r="AC541" s="62"/>
      <c r="AD541" s="62"/>
      <c r="AE541" s="62"/>
      <c r="AF541" s="62"/>
      <c r="AG541" s="62"/>
      <c r="AH541" s="62"/>
      <c r="AI541" s="146"/>
      <c r="AJ541" s="146"/>
      <c r="AK541" s="145"/>
      <c r="AL541" s="145"/>
      <c r="AM541" s="146"/>
      <c r="AN541" s="146"/>
      <c r="AO541" s="146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</row>
    <row r="542" spans="1:65" s="28" customFormat="1" ht="126.75" customHeight="1">
      <c r="A542" s="69" t="s">
        <v>294</v>
      </c>
      <c r="B542" s="70" t="s">
        <v>2</v>
      </c>
      <c r="C542" s="70" t="s">
        <v>148</v>
      </c>
      <c r="D542" s="71" t="s">
        <v>214</v>
      </c>
      <c r="E542" s="70"/>
      <c r="F542" s="62"/>
      <c r="G542" s="62"/>
      <c r="H542" s="62"/>
      <c r="I542" s="62"/>
      <c r="J542" s="62"/>
      <c r="K542" s="145"/>
      <c r="L542" s="145"/>
      <c r="M542" s="62"/>
      <c r="N542" s="62">
        <f aca="true" t="shared" si="340" ref="N542:AO542">N543</f>
        <v>658</v>
      </c>
      <c r="O542" s="62">
        <f t="shared" si="340"/>
        <v>658</v>
      </c>
      <c r="P542" s="62">
        <f t="shared" si="340"/>
        <v>0</v>
      </c>
      <c r="Q542" s="62">
        <f t="shared" si="340"/>
        <v>658</v>
      </c>
      <c r="R542" s="62">
        <f t="shared" si="340"/>
        <v>0</v>
      </c>
      <c r="S542" s="62">
        <f t="shared" si="340"/>
        <v>0</v>
      </c>
      <c r="T542" s="62">
        <f t="shared" si="340"/>
        <v>658</v>
      </c>
      <c r="U542" s="62">
        <f t="shared" si="340"/>
        <v>658</v>
      </c>
      <c r="V542" s="62">
        <f t="shared" si="340"/>
        <v>0</v>
      </c>
      <c r="W542" s="62">
        <f t="shared" si="340"/>
        <v>0</v>
      </c>
      <c r="X542" s="62">
        <f t="shared" si="340"/>
        <v>658</v>
      </c>
      <c r="Y542" s="62">
        <f t="shared" si="340"/>
        <v>658</v>
      </c>
      <c r="Z542" s="62">
        <f t="shared" si="340"/>
        <v>0</v>
      </c>
      <c r="AA542" s="62">
        <f t="shared" si="340"/>
        <v>658</v>
      </c>
      <c r="AB542" s="62">
        <f t="shared" si="340"/>
        <v>658</v>
      </c>
      <c r="AC542" s="62">
        <f t="shared" si="340"/>
        <v>0</v>
      </c>
      <c r="AD542" s="62">
        <f t="shared" si="340"/>
        <v>0</v>
      </c>
      <c r="AE542" s="62"/>
      <c r="AF542" s="62">
        <f t="shared" si="340"/>
        <v>658</v>
      </c>
      <c r="AG542" s="62">
        <f t="shared" si="340"/>
        <v>0</v>
      </c>
      <c r="AH542" s="62">
        <f t="shared" si="340"/>
        <v>658</v>
      </c>
      <c r="AI542" s="62">
        <f t="shared" si="340"/>
        <v>0</v>
      </c>
      <c r="AJ542" s="62">
        <f t="shared" si="340"/>
        <v>0</v>
      </c>
      <c r="AK542" s="62">
        <f t="shared" si="340"/>
        <v>658</v>
      </c>
      <c r="AL542" s="62">
        <f t="shared" si="340"/>
        <v>0</v>
      </c>
      <c r="AM542" s="62">
        <f t="shared" si="340"/>
        <v>-219</v>
      </c>
      <c r="AN542" s="62">
        <f t="shared" si="340"/>
        <v>439</v>
      </c>
      <c r="AO542" s="62">
        <f t="shared" si="340"/>
        <v>0</v>
      </c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</row>
    <row r="543" spans="1:65" s="28" customFormat="1" ht="91.5" customHeight="1">
      <c r="A543" s="69" t="s">
        <v>249</v>
      </c>
      <c r="B543" s="70" t="s">
        <v>2</v>
      </c>
      <c r="C543" s="70" t="s">
        <v>148</v>
      </c>
      <c r="D543" s="71" t="s">
        <v>214</v>
      </c>
      <c r="E543" s="70" t="s">
        <v>142</v>
      </c>
      <c r="F543" s="62"/>
      <c r="G543" s="62"/>
      <c r="H543" s="62"/>
      <c r="I543" s="62"/>
      <c r="J543" s="62"/>
      <c r="K543" s="145"/>
      <c r="L543" s="145"/>
      <c r="M543" s="62"/>
      <c r="N543" s="62">
        <f>O543-M543</f>
        <v>658</v>
      </c>
      <c r="O543" s="62">
        <v>658</v>
      </c>
      <c r="P543" s="62"/>
      <c r="Q543" s="62">
        <v>658</v>
      </c>
      <c r="R543" s="146"/>
      <c r="S543" s="146"/>
      <c r="T543" s="62">
        <f>O543+R543</f>
        <v>658</v>
      </c>
      <c r="U543" s="62">
        <f>Q543+S543</f>
        <v>658</v>
      </c>
      <c r="V543" s="146"/>
      <c r="W543" s="146"/>
      <c r="X543" s="62">
        <f>T543+V543</f>
        <v>658</v>
      </c>
      <c r="Y543" s="62">
        <f>U543+W543</f>
        <v>658</v>
      </c>
      <c r="Z543" s="146"/>
      <c r="AA543" s="62">
        <f>X543+Z543</f>
        <v>658</v>
      </c>
      <c r="AB543" s="62">
        <f>Y543</f>
        <v>658</v>
      </c>
      <c r="AC543" s="146"/>
      <c r="AD543" s="146"/>
      <c r="AE543" s="146"/>
      <c r="AF543" s="62">
        <f>AA543+AC543</f>
        <v>658</v>
      </c>
      <c r="AG543" s="146"/>
      <c r="AH543" s="62">
        <f>AB543</f>
        <v>658</v>
      </c>
      <c r="AI543" s="146"/>
      <c r="AJ543" s="146"/>
      <c r="AK543" s="62">
        <f>AF543+AI543</f>
        <v>658</v>
      </c>
      <c r="AL543" s="62">
        <f>AG543</f>
        <v>0</v>
      </c>
      <c r="AM543" s="62">
        <f>AN543-AK543</f>
        <v>-219</v>
      </c>
      <c r="AN543" s="63">
        <v>439</v>
      </c>
      <c r="AO543" s="146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</row>
    <row r="544" spans="1:65" s="28" customFormat="1" ht="24" customHeight="1">
      <c r="A544" s="69" t="s">
        <v>120</v>
      </c>
      <c r="B544" s="70" t="s">
        <v>2</v>
      </c>
      <c r="C544" s="70" t="s">
        <v>148</v>
      </c>
      <c r="D544" s="71" t="s">
        <v>121</v>
      </c>
      <c r="E544" s="70"/>
      <c r="F544" s="72">
        <f aca="true" t="shared" si="341" ref="F544:L544">F545+F546+F547+F551</f>
        <v>54400</v>
      </c>
      <c r="G544" s="72">
        <f t="shared" si="341"/>
        <v>-6931</v>
      </c>
      <c r="H544" s="72">
        <f t="shared" si="341"/>
        <v>47469</v>
      </c>
      <c r="I544" s="72">
        <f t="shared" si="341"/>
        <v>0</v>
      </c>
      <c r="J544" s="72">
        <f t="shared" si="341"/>
        <v>51447</v>
      </c>
      <c r="K544" s="72">
        <f t="shared" si="341"/>
        <v>0</v>
      </c>
      <c r="L544" s="72">
        <f t="shared" si="341"/>
        <v>0</v>
      </c>
      <c r="M544" s="72">
        <f>M545+M546+M547+M549+M551</f>
        <v>51447</v>
      </c>
      <c r="N544" s="72">
        <f aca="true" t="shared" si="342" ref="N544:Y544">N545+N546+N547+N549+N551+N553+N568+N564</f>
        <v>-30367</v>
      </c>
      <c r="O544" s="72">
        <f t="shared" si="342"/>
        <v>21080</v>
      </c>
      <c r="P544" s="72">
        <f t="shared" si="342"/>
        <v>0</v>
      </c>
      <c r="Q544" s="72">
        <f t="shared" si="342"/>
        <v>20999</v>
      </c>
      <c r="R544" s="72">
        <f t="shared" si="342"/>
        <v>0</v>
      </c>
      <c r="S544" s="72">
        <f t="shared" si="342"/>
        <v>0</v>
      </c>
      <c r="T544" s="72">
        <f t="shared" si="342"/>
        <v>21080</v>
      </c>
      <c r="U544" s="72">
        <f t="shared" si="342"/>
        <v>20999</v>
      </c>
      <c r="V544" s="72">
        <f t="shared" si="342"/>
        <v>0</v>
      </c>
      <c r="W544" s="72">
        <f t="shared" si="342"/>
        <v>0</v>
      </c>
      <c r="X544" s="72">
        <f t="shared" si="342"/>
        <v>21080</v>
      </c>
      <c r="Y544" s="72">
        <f t="shared" si="342"/>
        <v>20999</v>
      </c>
      <c r="Z544" s="72">
        <f>Z545+Z546+Z547+Z549+Z551+Z553+Z568+Z564</f>
        <v>0</v>
      </c>
      <c r="AA544" s="72">
        <f>AA545+AA546+AA547+AA549+AA551+AA553+AA568+AA564</f>
        <v>21080</v>
      </c>
      <c r="AB544" s="72">
        <f>AB545+AB546+AB547+AB549+AB551+AB553+AB568+AB564</f>
        <v>20999</v>
      </c>
      <c r="AC544" s="72">
        <f>AC545+AC546+AC547+AC549+AC551+AC553+AC568+AC564</f>
        <v>0</v>
      </c>
      <c r="AD544" s="72">
        <f>AD545+AD546+AD547+AD549+AD551+AD553+AD568+AD564</f>
        <v>0</v>
      </c>
      <c r="AE544" s="72"/>
      <c r="AF544" s="72">
        <f aca="true" t="shared" si="343" ref="AF544:AL544">AF545+AF546+AF547+AF549+AF551+AF553+AF568+AF564</f>
        <v>21080</v>
      </c>
      <c r="AG544" s="72">
        <f t="shared" si="343"/>
        <v>0</v>
      </c>
      <c r="AH544" s="72">
        <f t="shared" si="343"/>
        <v>20999</v>
      </c>
      <c r="AI544" s="72">
        <f t="shared" si="343"/>
        <v>606</v>
      </c>
      <c r="AJ544" s="72">
        <f t="shared" si="343"/>
        <v>606</v>
      </c>
      <c r="AK544" s="72">
        <f t="shared" si="343"/>
        <v>21686</v>
      </c>
      <c r="AL544" s="72">
        <f t="shared" si="343"/>
        <v>0</v>
      </c>
      <c r="AM544" s="72">
        <f>AM545+AM546+AM547+AM549+AM551+AM553+AM568+AM564+AM571</f>
        <v>33536</v>
      </c>
      <c r="AN544" s="72">
        <f>AN545+AN546+AN547+AN549+AN551+AN553+AN568+AN564+AN571</f>
        <v>55222</v>
      </c>
      <c r="AO544" s="72">
        <f>AO545+AO546+AO547+AO549+AO551+AO553+AO568+AO564+AO571</f>
        <v>0</v>
      </c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</row>
    <row r="545" spans="1:65" s="28" customFormat="1" ht="54" customHeight="1" hidden="1">
      <c r="A545" s="69" t="s">
        <v>136</v>
      </c>
      <c r="B545" s="70" t="s">
        <v>2</v>
      </c>
      <c r="C545" s="70" t="s">
        <v>148</v>
      </c>
      <c r="D545" s="71" t="s">
        <v>121</v>
      </c>
      <c r="E545" s="70" t="s">
        <v>137</v>
      </c>
      <c r="F545" s="62">
        <v>51395</v>
      </c>
      <c r="G545" s="62">
        <f>H545-F545</f>
        <v>-7016</v>
      </c>
      <c r="H545" s="62">
        <f>1070+220+41500+387+590+1366-838+47+37</f>
        <v>44379</v>
      </c>
      <c r="I545" s="62"/>
      <c r="J545" s="62">
        <f>1137+230+45102+402+630+1463-897+39+51</f>
        <v>48157</v>
      </c>
      <c r="K545" s="145"/>
      <c r="L545" s="145"/>
      <c r="M545" s="62">
        <v>48157</v>
      </c>
      <c r="N545" s="62">
        <f>O545-M545</f>
        <v>-48157</v>
      </c>
      <c r="O545" s="62"/>
      <c r="P545" s="62"/>
      <c r="Q545" s="62"/>
      <c r="R545" s="62"/>
      <c r="S545" s="62"/>
      <c r="T545" s="62"/>
      <c r="U545" s="62"/>
      <c r="V545" s="146"/>
      <c r="W545" s="146"/>
      <c r="X545" s="146"/>
      <c r="Y545" s="146"/>
      <c r="Z545" s="146"/>
      <c r="AA545" s="146"/>
      <c r="AB545" s="146"/>
      <c r="AC545" s="146"/>
      <c r="AD545" s="146"/>
      <c r="AE545" s="146"/>
      <c r="AF545" s="146"/>
      <c r="AG545" s="146"/>
      <c r="AH545" s="146"/>
      <c r="AI545" s="146"/>
      <c r="AJ545" s="146"/>
      <c r="AK545" s="145"/>
      <c r="AL545" s="145"/>
      <c r="AM545" s="146"/>
      <c r="AN545" s="146"/>
      <c r="AO545" s="146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</row>
    <row r="546" spans="1:65" s="28" customFormat="1" ht="21" customHeight="1" hidden="1">
      <c r="A546" s="69" t="s">
        <v>9</v>
      </c>
      <c r="B546" s="70" t="s">
        <v>2</v>
      </c>
      <c r="C546" s="70" t="s">
        <v>148</v>
      </c>
      <c r="D546" s="71" t="s">
        <v>121</v>
      </c>
      <c r="E546" s="70" t="s">
        <v>16</v>
      </c>
      <c r="F546" s="62"/>
      <c r="G546" s="62">
        <f>H546-F546</f>
        <v>90</v>
      </c>
      <c r="H546" s="62">
        <v>90</v>
      </c>
      <c r="I546" s="62"/>
      <c r="J546" s="62">
        <v>90</v>
      </c>
      <c r="K546" s="145"/>
      <c r="L546" s="145"/>
      <c r="M546" s="62">
        <v>90</v>
      </c>
      <c r="N546" s="62">
        <f>O546-M546</f>
        <v>-90</v>
      </c>
      <c r="O546" s="62"/>
      <c r="P546" s="62"/>
      <c r="Q546" s="62"/>
      <c r="R546" s="62"/>
      <c r="S546" s="62"/>
      <c r="T546" s="62"/>
      <c r="U546" s="62"/>
      <c r="V546" s="146"/>
      <c r="W546" s="146"/>
      <c r="X546" s="146"/>
      <c r="Y546" s="146"/>
      <c r="Z546" s="146"/>
      <c r="AA546" s="146"/>
      <c r="AB546" s="146"/>
      <c r="AC546" s="146"/>
      <c r="AD546" s="146"/>
      <c r="AE546" s="146"/>
      <c r="AF546" s="146"/>
      <c r="AG546" s="146"/>
      <c r="AH546" s="146"/>
      <c r="AI546" s="146"/>
      <c r="AJ546" s="146"/>
      <c r="AK546" s="145"/>
      <c r="AL546" s="145"/>
      <c r="AM546" s="146"/>
      <c r="AN546" s="146"/>
      <c r="AO546" s="146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</row>
    <row r="547" spans="1:65" s="28" customFormat="1" ht="53.25" customHeight="1" hidden="1">
      <c r="A547" s="69" t="s">
        <v>252</v>
      </c>
      <c r="B547" s="70" t="s">
        <v>2</v>
      </c>
      <c r="C547" s="70" t="s">
        <v>148</v>
      </c>
      <c r="D547" s="71" t="s">
        <v>180</v>
      </c>
      <c r="E547" s="70"/>
      <c r="F547" s="72">
        <f aca="true" t="shared" si="344" ref="F547:U547">F548</f>
        <v>1500</v>
      </c>
      <c r="G547" s="72">
        <f t="shared" si="344"/>
        <v>0</v>
      </c>
      <c r="H547" s="72">
        <f t="shared" si="344"/>
        <v>1500</v>
      </c>
      <c r="I547" s="72">
        <f t="shared" si="344"/>
        <v>0</v>
      </c>
      <c r="J547" s="72">
        <f t="shared" si="344"/>
        <v>1600</v>
      </c>
      <c r="K547" s="72">
        <f t="shared" si="344"/>
        <v>0</v>
      </c>
      <c r="L547" s="72">
        <f t="shared" si="344"/>
        <v>0</v>
      </c>
      <c r="M547" s="72">
        <f t="shared" si="344"/>
        <v>1600</v>
      </c>
      <c r="N547" s="72">
        <f t="shared" si="344"/>
        <v>-1600</v>
      </c>
      <c r="O547" s="72">
        <f t="shared" si="344"/>
        <v>0</v>
      </c>
      <c r="P547" s="72">
        <f t="shared" si="344"/>
        <v>0</v>
      </c>
      <c r="Q547" s="72">
        <f t="shared" si="344"/>
        <v>0</v>
      </c>
      <c r="R547" s="72">
        <f t="shared" si="344"/>
        <v>0</v>
      </c>
      <c r="S547" s="72">
        <f t="shared" si="344"/>
        <v>0</v>
      </c>
      <c r="T547" s="72">
        <f t="shared" si="344"/>
        <v>0</v>
      </c>
      <c r="U547" s="72">
        <f t="shared" si="344"/>
        <v>0</v>
      </c>
      <c r="V547" s="146"/>
      <c r="W547" s="146"/>
      <c r="X547" s="146"/>
      <c r="Y547" s="146"/>
      <c r="Z547" s="146"/>
      <c r="AA547" s="146"/>
      <c r="AB547" s="146"/>
      <c r="AC547" s="146"/>
      <c r="AD547" s="146"/>
      <c r="AE547" s="146"/>
      <c r="AF547" s="146"/>
      <c r="AG547" s="146"/>
      <c r="AH547" s="146"/>
      <c r="AI547" s="146"/>
      <c r="AJ547" s="146"/>
      <c r="AK547" s="145"/>
      <c r="AL547" s="145"/>
      <c r="AM547" s="146"/>
      <c r="AN547" s="146"/>
      <c r="AO547" s="146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</row>
    <row r="548" spans="1:65" s="28" customFormat="1" ht="89.25" customHeight="1" hidden="1">
      <c r="A548" s="69" t="s">
        <v>249</v>
      </c>
      <c r="B548" s="70" t="s">
        <v>2</v>
      </c>
      <c r="C548" s="70" t="s">
        <v>148</v>
      </c>
      <c r="D548" s="71" t="s">
        <v>180</v>
      </c>
      <c r="E548" s="70" t="s">
        <v>142</v>
      </c>
      <c r="F548" s="62">
        <v>1500</v>
      </c>
      <c r="G548" s="62">
        <f>H548-F548</f>
        <v>0</v>
      </c>
      <c r="H548" s="62">
        <v>1500</v>
      </c>
      <c r="I548" s="62"/>
      <c r="J548" s="62">
        <v>1600</v>
      </c>
      <c r="K548" s="145"/>
      <c r="L548" s="145"/>
      <c r="M548" s="62">
        <v>1600</v>
      </c>
      <c r="N548" s="62">
        <f>O548-M548</f>
        <v>-1600</v>
      </c>
      <c r="O548" s="62"/>
      <c r="P548" s="62"/>
      <c r="Q548" s="62"/>
      <c r="R548" s="62"/>
      <c r="S548" s="62"/>
      <c r="T548" s="62"/>
      <c r="U548" s="62"/>
      <c r="V548" s="146"/>
      <c r="W548" s="146"/>
      <c r="X548" s="146"/>
      <c r="Y548" s="146"/>
      <c r="Z548" s="146"/>
      <c r="AA548" s="146"/>
      <c r="AB548" s="146"/>
      <c r="AC548" s="146"/>
      <c r="AD548" s="146"/>
      <c r="AE548" s="146"/>
      <c r="AF548" s="146"/>
      <c r="AG548" s="146"/>
      <c r="AH548" s="146"/>
      <c r="AI548" s="146"/>
      <c r="AJ548" s="146"/>
      <c r="AK548" s="145"/>
      <c r="AL548" s="145"/>
      <c r="AM548" s="146"/>
      <c r="AN548" s="146"/>
      <c r="AO548" s="146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</row>
    <row r="549" spans="1:65" s="28" customFormat="1" ht="74.25" customHeight="1" hidden="1">
      <c r="A549" s="69" t="s">
        <v>256</v>
      </c>
      <c r="B549" s="70" t="s">
        <v>2</v>
      </c>
      <c r="C549" s="70" t="s">
        <v>148</v>
      </c>
      <c r="D549" s="71" t="s">
        <v>180</v>
      </c>
      <c r="E549" s="70"/>
      <c r="F549" s="62"/>
      <c r="G549" s="62"/>
      <c r="H549" s="62"/>
      <c r="I549" s="62"/>
      <c r="J549" s="62"/>
      <c r="K549" s="145"/>
      <c r="L549" s="145"/>
      <c r="M549" s="62">
        <f aca="true" t="shared" si="345" ref="M549:U549">M550</f>
        <v>0</v>
      </c>
      <c r="N549" s="62">
        <f t="shared" si="345"/>
        <v>0</v>
      </c>
      <c r="O549" s="62">
        <f t="shared" si="345"/>
        <v>0</v>
      </c>
      <c r="P549" s="62">
        <f t="shared" si="345"/>
        <v>0</v>
      </c>
      <c r="Q549" s="62">
        <f t="shared" si="345"/>
        <v>0</v>
      </c>
      <c r="R549" s="62">
        <f t="shared" si="345"/>
        <v>0</v>
      </c>
      <c r="S549" s="62">
        <f t="shared" si="345"/>
        <v>0</v>
      </c>
      <c r="T549" s="62">
        <f t="shared" si="345"/>
        <v>0</v>
      </c>
      <c r="U549" s="62">
        <f t="shared" si="345"/>
        <v>0</v>
      </c>
      <c r="V549" s="146"/>
      <c r="W549" s="146"/>
      <c r="X549" s="146"/>
      <c r="Y549" s="146"/>
      <c r="Z549" s="146"/>
      <c r="AA549" s="146"/>
      <c r="AB549" s="146"/>
      <c r="AC549" s="146"/>
      <c r="AD549" s="146"/>
      <c r="AE549" s="146"/>
      <c r="AF549" s="146"/>
      <c r="AG549" s="146"/>
      <c r="AH549" s="146"/>
      <c r="AI549" s="146"/>
      <c r="AJ549" s="146"/>
      <c r="AK549" s="145"/>
      <c r="AL549" s="145"/>
      <c r="AM549" s="146"/>
      <c r="AN549" s="146"/>
      <c r="AO549" s="146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</row>
    <row r="550" spans="1:65" s="28" customFormat="1" ht="87.75" customHeight="1" hidden="1">
      <c r="A550" s="69" t="s">
        <v>249</v>
      </c>
      <c r="B550" s="70" t="s">
        <v>2</v>
      </c>
      <c r="C550" s="70" t="s">
        <v>148</v>
      </c>
      <c r="D550" s="71" t="s">
        <v>180</v>
      </c>
      <c r="E550" s="70" t="s">
        <v>142</v>
      </c>
      <c r="F550" s="62"/>
      <c r="G550" s="62"/>
      <c r="H550" s="62"/>
      <c r="I550" s="62"/>
      <c r="J550" s="62"/>
      <c r="K550" s="145"/>
      <c r="L550" s="145"/>
      <c r="M550" s="62"/>
      <c r="N550" s="62">
        <f>O550-M550</f>
        <v>0</v>
      </c>
      <c r="O550" s="62"/>
      <c r="P550" s="62"/>
      <c r="Q550" s="62"/>
      <c r="R550" s="62"/>
      <c r="S550" s="62"/>
      <c r="T550" s="62"/>
      <c r="U550" s="62"/>
      <c r="V550" s="146"/>
      <c r="W550" s="146"/>
      <c r="X550" s="146"/>
      <c r="Y550" s="146"/>
      <c r="Z550" s="146"/>
      <c r="AA550" s="146"/>
      <c r="AB550" s="146"/>
      <c r="AC550" s="146"/>
      <c r="AD550" s="146"/>
      <c r="AE550" s="146"/>
      <c r="AF550" s="146"/>
      <c r="AG550" s="146"/>
      <c r="AH550" s="146"/>
      <c r="AI550" s="146"/>
      <c r="AJ550" s="146"/>
      <c r="AK550" s="145"/>
      <c r="AL550" s="145"/>
      <c r="AM550" s="146"/>
      <c r="AN550" s="146"/>
      <c r="AO550" s="146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</row>
    <row r="551" spans="1:65" s="28" customFormat="1" ht="90.75" customHeight="1" hidden="1">
      <c r="A551" s="69" t="s">
        <v>255</v>
      </c>
      <c r="B551" s="70" t="s">
        <v>2</v>
      </c>
      <c r="C551" s="70" t="s">
        <v>148</v>
      </c>
      <c r="D551" s="71" t="s">
        <v>181</v>
      </c>
      <c r="E551" s="70"/>
      <c r="F551" s="72">
        <f aca="true" t="shared" si="346" ref="F551:U551">F552</f>
        <v>1505</v>
      </c>
      <c r="G551" s="72">
        <f t="shared" si="346"/>
        <v>-5</v>
      </c>
      <c r="H551" s="72">
        <f t="shared" si="346"/>
        <v>1500</v>
      </c>
      <c r="I551" s="72">
        <f t="shared" si="346"/>
        <v>0</v>
      </c>
      <c r="J551" s="72">
        <f t="shared" si="346"/>
        <v>1600</v>
      </c>
      <c r="K551" s="72">
        <f t="shared" si="346"/>
        <v>0</v>
      </c>
      <c r="L551" s="72">
        <f t="shared" si="346"/>
        <v>0</v>
      </c>
      <c r="M551" s="72">
        <f t="shared" si="346"/>
        <v>1600</v>
      </c>
      <c r="N551" s="72">
        <f t="shared" si="346"/>
        <v>-1600</v>
      </c>
      <c r="O551" s="72">
        <f t="shared" si="346"/>
        <v>0</v>
      </c>
      <c r="P551" s="72">
        <f t="shared" si="346"/>
        <v>0</v>
      </c>
      <c r="Q551" s="72">
        <f t="shared" si="346"/>
        <v>0</v>
      </c>
      <c r="R551" s="72">
        <f t="shared" si="346"/>
        <v>0</v>
      </c>
      <c r="S551" s="72">
        <f t="shared" si="346"/>
        <v>0</v>
      </c>
      <c r="T551" s="72">
        <f t="shared" si="346"/>
        <v>0</v>
      </c>
      <c r="U551" s="72">
        <f t="shared" si="346"/>
        <v>0</v>
      </c>
      <c r="V551" s="146"/>
      <c r="W551" s="146"/>
      <c r="X551" s="146"/>
      <c r="Y551" s="146"/>
      <c r="Z551" s="146"/>
      <c r="AA551" s="146"/>
      <c r="AB551" s="146"/>
      <c r="AC551" s="146"/>
      <c r="AD551" s="146"/>
      <c r="AE551" s="146"/>
      <c r="AF551" s="146"/>
      <c r="AG551" s="146"/>
      <c r="AH551" s="146"/>
      <c r="AI551" s="146"/>
      <c r="AJ551" s="146"/>
      <c r="AK551" s="145"/>
      <c r="AL551" s="145"/>
      <c r="AM551" s="146"/>
      <c r="AN551" s="146"/>
      <c r="AO551" s="146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</row>
    <row r="552" spans="1:65" s="28" customFormat="1" ht="89.25" customHeight="1" hidden="1">
      <c r="A552" s="69" t="s">
        <v>249</v>
      </c>
      <c r="B552" s="70" t="s">
        <v>2</v>
      </c>
      <c r="C552" s="70" t="s">
        <v>148</v>
      </c>
      <c r="D552" s="71" t="s">
        <v>181</v>
      </c>
      <c r="E552" s="70" t="s">
        <v>142</v>
      </c>
      <c r="F552" s="62">
        <v>1505</v>
      </c>
      <c r="G552" s="62">
        <f>H552-F552</f>
        <v>-5</v>
      </c>
      <c r="H552" s="62">
        <v>1500</v>
      </c>
      <c r="I552" s="62"/>
      <c r="J552" s="62">
        <v>1600</v>
      </c>
      <c r="K552" s="145"/>
      <c r="L552" s="145"/>
      <c r="M552" s="62">
        <v>1600</v>
      </c>
      <c r="N552" s="62">
        <f>O552-M552</f>
        <v>-1600</v>
      </c>
      <c r="O552" s="62"/>
      <c r="P552" s="62"/>
      <c r="Q552" s="62"/>
      <c r="R552" s="62"/>
      <c r="S552" s="62"/>
      <c r="T552" s="62"/>
      <c r="U552" s="62"/>
      <c r="V552" s="146"/>
      <c r="W552" s="146"/>
      <c r="X552" s="146"/>
      <c r="Y552" s="146"/>
      <c r="Z552" s="146"/>
      <c r="AA552" s="146"/>
      <c r="AB552" s="146"/>
      <c r="AC552" s="146"/>
      <c r="AD552" s="146"/>
      <c r="AE552" s="146"/>
      <c r="AF552" s="146"/>
      <c r="AG552" s="146"/>
      <c r="AH552" s="146"/>
      <c r="AI552" s="146"/>
      <c r="AJ552" s="146"/>
      <c r="AK552" s="145"/>
      <c r="AL552" s="145"/>
      <c r="AM552" s="146"/>
      <c r="AN552" s="146"/>
      <c r="AO552" s="146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</row>
    <row r="553" spans="1:65" s="28" customFormat="1" ht="90" customHeight="1">
      <c r="A553" s="69" t="s">
        <v>273</v>
      </c>
      <c r="B553" s="70" t="s">
        <v>2</v>
      </c>
      <c r="C553" s="70" t="s">
        <v>148</v>
      </c>
      <c r="D553" s="71" t="s">
        <v>271</v>
      </c>
      <c r="E553" s="70"/>
      <c r="F553" s="62"/>
      <c r="G553" s="62"/>
      <c r="H553" s="62"/>
      <c r="I553" s="62"/>
      <c r="J553" s="62"/>
      <c r="K553" s="145"/>
      <c r="L553" s="145"/>
      <c r="M553" s="62"/>
      <c r="N553" s="62">
        <f aca="true" t="shared" si="347" ref="N553:U553">N554+N556+N558</f>
        <v>20657</v>
      </c>
      <c r="O553" s="62">
        <f t="shared" si="347"/>
        <v>20657</v>
      </c>
      <c r="P553" s="62">
        <f t="shared" si="347"/>
        <v>0</v>
      </c>
      <c r="Q553" s="62">
        <f t="shared" si="347"/>
        <v>20657</v>
      </c>
      <c r="R553" s="62">
        <f t="shared" si="347"/>
        <v>0</v>
      </c>
      <c r="S553" s="62">
        <f t="shared" si="347"/>
        <v>0</v>
      </c>
      <c r="T553" s="62">
        <f t="shared" si="347"/>
        <v>20657</v>
      </c>
      <c r="U553" s="62">
        <f t="shared" si="347"/>
        <v>20657</v>
      </c>
      <c r="V553" s="62">
        <f aca="true" t="shared" si="348" ref="V553:AB553">V554+V556+V558</f>
        <v>0</v>
      </c>
      <c r="W553" s="62">
        <f t="shared" si="348"/>
        <v>0</v>
      </c>
      <c r="X553" s="62">
        <f t="shared" si="348"/>
        <v>20657</v>
      </c>
      <c r="Y553" s="62">
        <f t="shared" si="348"/>
        <v>20657</v>
      </c>
      <c r="Z553" s="62">
        <f t="shared" si="348"/>
        <v>0</v>
      </c>
      <c r="AA553" s="62">
        <f t="shared" si="348"/>
        <v>20657</v>
      </c>
      <c r="AB553" s="62">
        <f t="shared" si="348"/>
        <v>20657</v>
      </c>
      <c r="AC553" s="62">
        <f>AC554+AC556+AC558</f>
        <v>0</v>
      </c>
      <c r="AD553" s="62">
        <f>AD554+AD556+AD558</f>
        <v>0</v>
      </c>
      <c r="AE553" s="62"/>
      <c r="AF553" s="62">
        <f>AF554+AF556+AF558</f>
        <v>20657</v>
      </c>
      <c r="AG553" s="62">
        <f>AG554+AG556+AG558</f>
        <v>0</v>
      </c>
      <c r="AH553" s="62">
        <f>AH554+AH556+AH558</f>
        <v>20657</v>
      </c>
      <c r="AI553" s="62">
        <f aca="true" t="shared" si="349" ref="AI553:AO553">AI554+AI556+AI558+AI562</f>
        <v>606</v>
      </c>
      <c r="AJ553" s="62">
        <f t="shared" si="349"/>
        <v>606</v>
      </c>
      <c r="AK553" s="62">
        <f t="shared" si="349"/>
        <v>21263</v>
      </c>
      <c r="AL553" s="62">
        <f t="shared" si="349"/>
        <v>0</v>
      </c>
      <c r="AM553" s="62">
        <f t="shared" si="349"/>
        <v>30578</v>
      </c>
      <c r="AN553" s="62">
        <f t="shared" si="349"/>
        <v>51841</v>
      </c>
      <c r="AO553" s="62">
        <f t="shared" si="349"/>
        <v>0</v>
      </c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</row>
    <row r="554" spans="1:65" s="28" customFormat="1" ht="74.25" customHeight="1">
      <c r="A554" s="69" t="s">
        <v>306</v>
      </c>
      <c r="B554" s="70" t="s">
        <v>2</v>
      </c>
      <c r="C554" s="70" t="s">
        <v>148</v>
      </c>
      <c r="D554" s="71" t="s">
        <v>288</v>
      </c>
      <c r="E554" s="70"/>
      <c r="F554" s="62"/>
      <c r="G554" s="62"/>
      <c r="H554" s="62"/>
      <c r="I554" s="62"/>
      <c r="J554" s="62"/>
      <c r="K554" s="145"/>
      <c r="L554" s="145"/>
      <c r="M554" s="62"/>
      <c r="N554" s="62">
        <f aca="true" t="shared" si="350" ref="N554:AO554">N555</f>
        <v>250</v>
      </c>
      <c r="O554" s="62">
        <f t="shared" si="350"/>
        <v>250</v>
      </c>
      <c r="P554" s="62">
        <f t="shared" si="350"/>
        <v>0</v>
      </c>
      <c r="Q554" s="62">
        <f t="shared" si="350"/>
        <v>250</v>
      </c>
      <c r="R554" s="62">
        <f t="shared" si="350"/>
        <v>0</v>
      </c>
      <c r="S554" s="62">
        <f t="shared" si="350"/>
        <v>0</v>
      </c>
      <c r="T554" s="62">
        <f t="shared" si="350"/>
        <v>250</v>
      </c>
      <c r="U554" s="62">
        <f t="shared" si="350"/>
        <v>250</v>
      </c>
      <c r="V554" s="62">
        <f t="shared" si="350"/>
        <v>0</v>
      </c>
      <c r="W554" s="62">
        <f t="shared" si="350"/>
        <v>0</v>
      </c>
      <c r="X554" s="62">
        <f t="shared" si="350"/>
        <v>250</v>
      </c>
      <c r="Y554" s="62">
        <f t="shared" si="350"/>
        <v>250</v>
      </c>
      <c r="Z554" s="62">
        <f t="shared" si="350"/>
        <v>0</v>
      </c>
      <c r="AA554" s="62">
        <f t="shared" si="350"/>
        <v>250</v>
      </c>
      <c r="AB554" s="62">
        <f t="shared" si="350"/>
        <v>250</v>
      </c>
      <c r="AC554" s="62">
        <f t="shared" si="350"/>
        <v>0</v>
      </c>
      <c r="AD554" s="62">
        <f t="shared" si="350"/>
        <v>0</v>
      </c>
      <c r="AE554" s="62"/>
      <c r="AF554" s="62">
        <f t="shared" si="350"/>
        <v>250</v>
      </c>
      <c r="AG554" s="62">
        <f t="shared" si="350"/>
        <v>0</v>
      </c>
      <c r="AH554" s="62">
        <f t="shared" si="350"/>
        <v>250</v>
      </c>
      <c r="AI554" s="62">
        <f t="shared" si="350"/>
        <v>0</v>
      </c>
      <c r="AJ554" s="62">
        <f t="shared" si="350"/>
        <v>0</v>
      </c>
      <c r="AK554" s="62">
        <f t="shared" si="350"/>
        <v>250</v>
      </c>
      <c r="AL554" s="62">
        <f t="shared" si="350"/>
        <v>0</v>
      </c>
      <c r="AM554" s="62">
        <f t="shared" si="350"/>
        <v>380</v>
      </c>
      <c r="AN554" s="62">
        <f t="shared" si="350"/>
        <v>630</v>
      </c>
      <c r="AO554" s="62">
        <f t="shared" si="350"/>
        <v>0</v>
      </c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</row>
    <row r="555" spans="1:65" s="28" customFormat="1" ht="86.25" customHeight="1">
      <c r="A555" s="69" t="s">
        <v>249</v>
      </c>
      <c r="B555" s="70" t="s">
        <v>2</v>
      </c>
      <c r="C555" s="70" t="s">
        <v>148</v>
      </c>
      <c r="D555" s="71" t="s">
        <v>288</v>
      </c>
      <c r="E555" s="70" t="s">
        <v>142</v>
      </c>
      <c r="F555" s="62"/>
      <c r="G555" s="62"/>
      <c r="H555" s="62"/>
      <c r="I555" s="62"/>
      <c r="J555" s="62"/>
      <c r="K555" s="145"/>
      <c r="L555" s="145"/>
      <c r="M555" s="62"/>
      <c r="N555" s="62">
        <f>O555-M555</f>
        <v>250</v>
      </c>
      <c r="O555" s="62">
        <v>250</v>
      </c>
      <c r="P555" s="62"/>
      <c r="Q555" s="62">
        <v>250</v>
      </c>
      <c r="R555" s="146"/>
      <c r="S555" s="146"/>
      <c r="T555" s="62">
        <f>O555+R555</f>
        <v>250</v>
      </c>
      <c r="U555" s="62">
        <f>Q555+S555</f>
        <v>250</v>
      </c>
      <c r="V555" s="146"/>
      <c r="W555" s="146"/>
      <c r="X555" s="62">
        <f>T555+V555</f>
        <v>250</v>
      </c>
      <c r="Y555" s="62">
        <f>U555+W555</f>
        <v>250</v>
      </c>
      <c r="Z555" s="146"/>
      <c r="AA555" s="62">
        <f>X555+Z555</f>
        <v>250</v>
      </c>
      <c r="AB555" s="62">
        <f>Y555</f>
        <v>250</v>
      </c>
      <c r="AC555" s="146"/>
      <c r="AD555" s="146"/>
      <c r="AE555" s="146"/>
      <c r="AF555" s="62">
        <f>AA555+AC555</f>
        <v>250</v>
      </c>
      <c r="AG555" s="146"/>
      <c r="AH555" s="62">
        <f>AB555</f>
        <v>250</v>
      </c>
      <c r="AI555" s="146"/>
      <c r="AJ555" s="146"/>
      <c r="AK555" s="62">
        <f>AF555+AI555</f>
        <v>250</v>
      </c>
      <c r="AL555" s="62">
        <f>AG555</f>
        <v>0</v>
      </c>
      <c r="AM555" s="62">
        <f>AN555-AK555</f>
        <v>380</v>
      </c>
      <c r="AN555" s="63">
        <v>630</v>
      </c>
      <c r="AO555" s="146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</row>
    <row r="556" spans="1:65" s="28" customFormat="1" ht="106.5" customHeight="1">
      <c r="A556" s="109" t="s">
        <v>305</v>
      </c>
      <c r="B556" s="70" t="s">
        <v>2</v>
      </c>
      <c r="C556" s="70" t="s">
        <v>148</v>
      </c>
      <c r="D556" s="71" t="s">
        <v>289</v>
      </c>
      <c r="E556" s="70"/>
      <c r="F556" s="62"/>
      <c r="G556" s="62"/>
      <c r="H556" s="62"/>
      <c r="I556" s="62"/>
      <c r="J556" s="62"/>
      <c r="K556" s="145"/>
      <c r="L556" s="145"/>
      <c r="M556" s="62"/>
      <c r="N556" s="62">
        <f aca="true" t="shared" si="351" ref="N556:AO556">N557</f>
        <v>250</v>
      </c>
      <c r="O556" s="62">
        <f t="shared" si="351"/>
        <v>250</v>
      </c>
      <c r="P556" s="62">
        <f t="shared" si="351"/>
        <v>0</v>
      </c>
      <c r="Q556" s="62">
        <f t="shared" si="351"/>
        <v>250</v>
      </c>
      <c r="R556" s="62">
        <f t="shared" si="351"/>
        <v>0</v>
      </c>
      <c r="S556" s="62">
        <f t="shared" si="351"/>
        <v>0</v>
      </c>
      <c r="T556" s="62">
        <f t="shared" si="351"/>
        <v>250</v>
      </c>
      <c r="U556" s="62">
        <f t="shared" si="351"/>
        <v>250</v>
      </c>
      <c r="V556" s="62">
        <f t="shared" si="351"/>
        <v>0</v>
      </c>
      <c r="W556" s="62">
        <f t="shared" si="351"/>
        <v>0</v>
      </c>
      <c r="X556" s="62">
        <f t="shared" si="351"/>
        <v>250</v>
      </c>
      <c r="Y556" s="62">
        <f t="shared" si="351"/>
        <v>250</v>
      </c>
      <c r="Z556" s="62">
        <f t="shared" si="351"/>
        <v>0</v>
      </c>
      <c r="AA556" s="62">
        <f t="shared" si="351"/>
        <v>250</v>
      </c>
      <c r="AB556" s="62">
        <f t="shared" si="351"/>
        <v>250</v>
      </c>
      <c r="AC556" s="62">
        <f t="shared" si="351"/>
        <v>0</v>
      </c>
      <c r="AD556" s="62">
        <f t="shared" si="351"/>
        <v>0</v>
      </c>
      <c r="AE556" s="62"/>
      <c r="AF556" s="62">
        <f t="shared" si="351"/>
        <v>250</v>
      </c>
      <c r="AG556" s="62">
        <f t="shared" si="351"/>
        <v>0</v>
      </c>
      <c r="AH556" s="62">
        <f t="shared" si="351"/>
        <v>250</v>
      </c>
      <c r="AI556" s="62">
        <f t="shared" si="351"/>
        <v>0</v>
      </c>
      <c r="AJ556" s="62">
        <f t="shared" si="351"/>
        <v>0</v>
      </c>
      <c r="AK556" s="62">
        <f t="shared" si="351"/>
        <v>250</v>
      </c>
      <c r="AL556" s="62">
        <f t="shared" si="351"/>
        <v>0</v>
      </c>
      <c r="AM556" s="62">
        <f t="shared" si="351"/>
        <v>3750</v>
      </c>
      <c r="AN556" s="62">
        <f t="shared" si="351"/>
        <v>4000</v>
      </c>
      <c r="AO556" s="62">
        <f t="shared" si="351"/>
        <v>0</v>
      </c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</row>
    <row r="557" spans="1:65" s="28" customFormat="1" ht="84.75" customHeight="1">
      <c r="A557" s="69" t="s">
        <v>249</v>
      </c>
      <c r="B557" s="70" t="s">
        <v>2</v>
      </c>
      <c r="C557" s="70" t="s">
        <v>148</v>
      </c>
      <c r="D557" s="71" t="s">
        <v>289</v>
      </c>
      <c r="E557" s="70" t="s">
        <v>142</v>
      </c>
      <c r="F557" s="62"/>
      <c r="G557" s="62"/>
      <c r="H557" s="62"/>
      <c r="I557" s="62"/>
      <c r="J557" s="62"/>
      <c r="K557" s="145"/>
      <c r="L557" s="145"/>
      <c r="M557" s="62"/>
      <c r="N557" s="62">
        <f>O557-M557</f>
        <v>250</v>
      </c>
      <c r="O557" s="62">
        <v>250</v>
      </c>
      <c r="P557" s="62"/>
      <c r="Q557" s="62">
        <v>250</v>
      </c>
      <c r="R557" s="146"/>
      <c r="S557" s="146"/>
      <c r="T557" s="62">
        <f>O557+R557</f>
        <v>250</v>
      </c>
      <c r="U557" s="62">
        <f>Q557+S557</f>
        <v>250</v>
      </c>
      <c r="V557" s="146"/>
      <c r="W557" s="146"/>
      <c r="X557" s="62">
        <f>T557+V557</f>
        <v>250</v>
      </c>
      <c r="Y557" s="62">
        <f>U557+W557</f>
        <v>250</v>
      </c>
      <c r="Z557" s="146"/>
      <c r="AA557" s="62">
        <f>X557+Z557</f>
        <v>250</v>
      </c>
      <c r="AB557" s="62">
        <f>Y557</f>
        <v>250</v>
      </c>
      <c r="AC557" s="146"/>
      <c r="AD557" s="146"/>
      <c r="AE557" s="146"/>
      <c r="AF557" s="62">
        <f>AA557+AC557</f>
        <v>250</v>
      </c>
      <c r="AG557" s="146"/>
      <c r="AH557" s="62">
        <f>AB557</f>
        <v>250</v>
      </c>
      <c r="AI557" s="146"/>
      <c r="AJ557" s="146"/>
      <c r="AK557" s="62">
        <f>AF557+AI557</f>
        <v>250</v>
      </c>
      <c r="AL557" s="62">
        <f>AG557</f>
        <v>0</v>
      </c>
      <c r="AM557" s="62">
        <f>AN557-AK557</f>
        <v>3750</v>
      </c>
      <c r="AN557" s="62">
        <v>4000</v>
      </c>
      <c r="AO557" s="146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</row>
    <row r="558" spans="1:65" s="28" customFormat="1" ht="57.75" customHeight="1">
      <c r="A558" s="69" t="s">
        <v>274</v>
      </c>
      <c r="B558" s="70" t="s">
        <v>2</v>
      </c>
      <c r="C558" s="70" t="s">
        <v>148</v>
      </c>
      <c r="D558" s="71" t="s">
        <v>272</v>
      </c>
      <c r="E558" s="70"/>
      <c r="F558" s="62"/>
      <c r="G558" s="62"/>
      <c r="H558" s="62"/>
      <c r="I558" s="62"/>
      <c r="J558" s="62"/>
      <c r="K558" s="145"/>
      <c r="L558" s="145"/>
      <c r="M558" s="62"/>
      <c r="N558" s="62">
        <f aca="true" t="shared" si="352" ref="N558:AH558">N559</f>
        <v>20157</v>
      </c>
      <c r="O558" s="62">
        <f t="shared" si="352"/>
        <v>20157</v>
      </c>
      <c r="P558" s="62">
        <f t="shared" si="352"/>
        <v>0</v>
      </c>
      <c r="Q558" s="62">
        <f t="shared" si="352"/>
        <v>20157</v>
      </c>
      <c r="R558" s="62">
        <f t="shared" si="352"/>
        <v>0</v>
      </c>
      <c r="S558" s="62">
        <f t="shared" si="352"/>
        <v>0</v>
      </c>
      <c r="T558" s="62">
        <f t="shared" si="352"/>
        <v>20157</v>
      </c>
      <c r="U558" s="62">
        <f t="shared" si="352"/>
        <v>20157</v>
      </c>
      <c r="V558" s="62">
        <f t="shared" si="352"/>
        <v>0</v>
      </c>
      <c r="W558" s="62">
        <f t="shared" si="352"/>
        <v>0</v>
      </c>
      <c r="X558" s="62">
        <f t="shared" si="352"/>
        <v>20157</v>
      </c>
      <c r="Y558" s="62">
        <f t="shared" si="352"/>
        <v>20157</v>
      </c>
      <c r="Z558" s="62">
        <f t="shared" si="352"/>
        <v>0</v>
      </c>
      <c r="AA558" s="62">
        <f t="shared" si="352"/>
        <v>20157</v>
      </c>
      <c r="AB558" s="62">
        <f t="shared" si="352"/>
        <v>20157</v>
      </c>
      <c r="AC558" s="62">
        <f t="shared" si="352"/>
        <v>0</v>
      </c>
      <c r="AD558" s="62">
        <f t="shared" si="352"/>
        <v>0</v>
      </c>
      <c r="AE558" s="62"/>
      <c r="AF558" s="62">
        <f t="shared" si="352"/>
        <v>20157</v>
      </c>
      <c r="AG558" s="62">
        <f t="shared" si="352"/>
        <v>0</v>
      </c>
      <c r="AH558" s="62">
        <f t="shared" si="352"/>
        <v>20157</v>
      </c>
      <c r="AI558" s="62">
        <f>AI559+AI561</f>
        <v>-10600</v>
      </c>
      <c r="AJ558" s="62">
        <f>AJ559+AJ561</f>
        <v>606</v>
      </c>
      <c r="AK558" s="62">
        <f>AK559+AK561</f>
        <v>9557</v>
      </c>
      <c r="AL558" s="62">
        <f>AL559+AL561</f>
        <v>0</v>
      </c>
      <c r="AM558" s="62">
        <f>AM559+AM560+AM561</f>
        <v>10654</v>
      </c>
      <c r="AN558" s="62">
        <f>AN559+AN560+AN561</f>
        <v>20211</v>
      </c>
      <c r="AO558" s="62">
        <f>AO559+AO560+AO561</f>
        <v>0</v>
      </c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</row>
    <row r="559" spans="1:65" s="28" customFormat="1" ht="56.25" customHeight="1">
      <c r="A559" s="69" t="s">
        <v>136</v>
      </c>
      <c r="B559" s="70" t="s">
        <v>2</v>
      </c>
      <c r="C559" s="70" t="s">
        <v>148</v>
      </c>
      <c r="D559" s="71" t="s">
        <v>272</v>
      </c>
      <c r="E559" s="70" t="s">
        <v>137</v>
      </c>
      <c r="F559" s="62"/>
      <c r="G559" s="62"/>
      <c r="H559" s="62"/>
      <c r="I559" s="62"/>
      <c r="J559" s="62"/>
      <c r="K559" s="145"/>
      <c r="L559" s="145"/>
      <c r="M559" s="62"/>
      <c r="N559" s="62">
        <f>O559-M559</f>
        <v>20157</v>
      </c>
      <c r="O559" s="62">
        <f>20022+135</f>
        <v>20157</v>
      </c>
      <c r="P559" s="62"/>
      <c r="Q559" s="62">
        <f>20022+135</f>
        <v>20157</v>
      </c>
      <c r="R559" s="146"/>
      <c r="S559" s="146"/>
      <c r="T559" s="62">
        <f>O559+R559</f>
        <v>20157</v>
      </c>
      <c r="U559" s="62">
        <f>Q559+S559</f>
        <v>20157</v>
      </c>
      <c r="V559" s="146"/>
      <c r="W559" s="146"/>
      <c r="X559" s="62">
        <f>T559+V559</f>
        <v>20157</v>
      </c>
      <c r="Y559" s="62">
        <f>U559+W559</f>
        <v>20157</v>
      </c>
      <c r="Z559" s="146"/>
      <c r="AA559" s="62">
        <f>X559+Z559</f>
        <v>20157</v>
      </c>
      <c r="AB559" s="62">
        <f>Y559</f>
        <v>20157</v>
      </c>
      <c r="AC559" s="146"/>
      <c r="AD559" s="146"/>
      <c r="AE559" s="146"/>
      <c r="AF559" s="62">
        <f>AA559+AC559</f>
        <v>20157</v>
      </c>
      <c r="AG559" s="146"/>
      <c r="AH559" s="62">
        <f>AB559</f>
        <v>20157</v>
      </c>
      <c r="AI559" s="62">
        <f>-18993+7787</f>
        <v>-11206</v>
      </c>
      <c r="AJ559" s="146"/>
      <c r="AK559" s="62">
        <f>AF559+AI559</f>
        <v>8951</v>
      </c>
      <c r="AL559" s="62">
        <f>AG559</f>
        <v>0</v>
      </c>
      <c r="AM559" s="62">
        <f>AN559-AK559</f>
        <v>9964</v>
      </c>
      <c r="AN559" s="62">
        <f>533+382+18000</f>
        <v>18915</v>
      </c>
      <c r="AO559" s="146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</row>
    <row r="560" spans="1:65" s="28" customFormat="1" ht="90" customHeight="1">
      <c r="A560" s="69" t="s">
        <v>248</v>
      </c>
      <c r="B560" s="70" t="s">
        <v>2</v>
      </c>
      <c r="C560" s="70" t="s">
        <v>148</v>
      </c>
      <c r="D560" s="71" t="s">
        <v>272</v>
      </c>
      <c r="E560" s="70" t="s">
        <v>150</v>
      </c>
      <c r="F560" s="62"/>
      <c r="G560" s="62"/>
      <c r="H560" s="62"/>
      <c r="I560" s="62"/>
      <c r="J560" s="62"/>
      <c r="K560" s="145"/>
      <c r="L560" s="145"/>
      <c r="M560" s="62"/>
      <c r="N560" s="62"/>
      <c r="O560" s="62"/>
      <c r="P560" s="62"/>
      <c r="Q560" s="62"/>
      <c r="R560" s="146"/>
      <c r="S560" s="146"/>
      <c r="T560" s="62"/>
      <c r="U560" s="62"/>
      <c r="V560" s="146"/>
      <c r="W560" s="146"/>
      <c r="X560" s="62"/>
      <c r="Y560" s="62"/>
      <c r="Z560" s="146"/>
      <c r="AA560" s="62"/>
      <c r="AB560" s="62"/>
      <c r="AC560" s="146"/>
      <c r="AD560" s="146"/>
      <c r="AE560" s="146"/>
      <c r="AF560" s="62"/>
      <c r="AG560" s="146"/>
      <c r="AH560" s="62"/>
      <c r="AI560" s="62"/>
      <c r="AJ560" s="146"/>
      <c r="AK560" s="62"/>
      <c r="AL560" s="62"/>
      <c r="AM560" s="62">
        <f>AN560-AK560</f>
        <v>600</v>
      </c>
      <c r="AN560" s="62">
        <v>600</v>
      </c>
      <c r="AO560" s="146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</row>
    <row r="561" spans="1:65" s="28" customFormat="1" ht="24" customHeight="1">
      <c r="A561" s="69" t="s">
        <v>9</v>
      </c>
      <c r="B561" s="70" t="s">
        <v>2</v>
      </c>
      <c r="C561" s="70" t="s">
        <v>148</v>
      </c>
      <c r="D561" s="71" t="s">
        <v>272</v>
      </c>
      <c r="E561" s="70" t="s">
        <v>16</v>
      </c>
      <c r="F561" s="62"/>
      <c r="G561" s="62"/>
      <c r="H561" s="62"/>
      <c r="I561" s="62"/>
      <c r="J561" s="62"/>
      <c r="K561" s="145"/>
      <c r="L561" s="145"/>
      <c r="M561" s="62"/>
      <c r="N561" s="62"/>
      <c r="O561" s="62"/>
      <c r="P561" s="62"/>
      <c r="Q561" s="62"/>
      <c r="R561" s="146"/>
      <c r="S561" s="146"/>
      <c r="T561" s="62"/>
      <c r="U561" s="62"/>
      <c r="V561" s="146"/>
      <c r="W561" s="146"/>
      <c r="X561" s="62"/>
      <c r="Y561" s="62"/>
      <c r="Z561" s="146"/>
      <c r="AA561" s="62"/>
      <c r="AB561" s="62"/>
      <c r="AC561" s="146"/>
      <c r="AD561" s="146"/>
      <c r="AE561" s="146"/>
      <c r="AF561" s="62"/>
      <c r="AG561" s="146"/>
      <c r="AH561" s="62"/>
      <c r="AI561" s="62">
        <v>606</v>
      </c>
      <c r="AJ561" s="63">
        <v>606</v>
      </c>
      <c r="AK561" s="62">
        <f>AF561+AI561</f>
        <v>606</v>
      </c>
      <c r="AL561" s="62">
        <f>AG561</f>
        <v>0</v>
      </c>
      <c r="AM561" s="62">
        <f>AN561-AK561</f>
        <v>90</v>
      </c>
      <c r="AN561" s="63">
        <v>696</v>
      </c>
      <c r="AO561" s="146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</row>
    <row r="562" spans="1:65" s="28" customFormat="1" ht="157.5" customHeight="1">
      <c r="A562" s="69" t="s">
        <v>319</v>
      </c>
      <c r="B562" s="70" t="s">
        <v>2</v>
      </c>
      <c r="C562" s="70" t="s">
        <v>148</v>
      </c>
      <c r="D562" s="71" t="s">
        <v>318</v>
      </c>
      <c r="E562" s="70"/>
      <c r="F562" s="62"/>
      <c r="G562" s="62"/>
      <c r="H562" s="62"/>
      <c r="I562" s="62"/>
      <c r="J562" s="62"/>
      <c r="K562" s="145"/>
      <c r="L562" s="145"/>
      <c r="M562" s="62"/>
      <c r="N562" s="62"/>
      <c r="O562" s="62"/>
      <c r="P562" s="62"/>
      <c r="Q562" s="62"/>
      <c r="R562" s="146"/>
      <c r="S562" s="146"/>
      <c r="T562" s="62"/>
      <c r="U562" s="62"/>
      <c r="V562" s="146"/>
      <c r="W562" s="146"/>
      <c r="X562" s="62"/>
      <c r="Y562" s="62"/>
      <c r="Z562" s="146"/>
      <c r="AA562" s="62"/>
      <c r="AB562" s="62"/>
      <c r="AC562" s="146"/>
      <c r="AD562" s="146"/>
      <c r="AE562" s="146"/>
      <c r="AF562" s="62"/>
      <c r="AG562" s="146"/>
      <c r="AH562" s="62"/>
      <c r="AI562" s="62">
        <f aca="true" t="shared" si="353" ref="AI562:AO562">AI563</f>
        <v>11206</v>
      </c>
      <c r="AJ562" s="146">
        <f t="shared" si="353"/>
        <v>0</v>
      </c>
      <c r="AK562" s="62">
        <f t="shared" si="353"/>
        <v>11206</v>
      </c>
      <c r="AL562" s="62">
        <f t="shared" si="353"/>
        <v>0</v>
      </c>
      <c r="AM562" s="62">
        <f t="shared" si="353"/>
        <v>15794</v>
      </c>
      <c r="AN562" s="62">
        <f t="shared" si="353"/>
        <v>27000</v>
      </c>
      <c r="AO562" s="62">
        <f t="shared" si="353"/>
        <v>0</v>
      </c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</row>
    <row r="563" spans="1:65" s="28" customFormat="1" ht="89.25" customHeight="1">
      <c r="A563" s="69" t="s">
        <v>249</v>
      </c>
      <c r="B563" s="70" t="s">
        <v>2</v>
      </c>
      <c r="C563" s="70" t="s">
        <v>148</v>
      </c>
      <c r="D563" s="71" t="s">
        <v>318</v>
      </c>
      <c r="E563" s="70" t="s">
        <v>142</v>
      </c>
      <c r="F563" s="62"/>
      <c r="G563" s="62"/>
      <c r="H563" s="62"/>
      <c r="I563" s="62"/>
      <c r="J563" s="62"/>
      <c r="K563" s="145"/>
      <c r="L563" s="145"/>
      <c r="M563" s="62"/>
      <c r="N563" s="62"/>
      <c r="O563" s="62"/>
      <c r="P563" s="62"/>
      <c r="Q563" s="62"/>
      <c r="R563" s="146"/>
      <c r="S563" s="146"/>
      <c r="T563" s="62"/>
      <c r="U563" s="62"/>
      <c r="V563" s="146"/>
      <c r="W563" s="146"/>
      <c r="X563" s="62"/>
      <c r="Y563" s="62"/>
      <c r="Z563" s="146"/>
      <c r="AA563" s="62"/>
      <c r="AB563" s="62"/>
      <c r="AC563" s="146"/>
      <c r="AD563" s="146"/>
      <c r="AE563" s="146"/>
      <c r="AF563" s="62"/>
      <c r="AG563" s="146"/>
      <c r="AH563" s="62"/>
      <c r="AI563" s="62">
        <v>11206</v>
      </c>
      <c r="AJ563" s="146"/>
      <c r="AK563" s="62">
        <f>AF563+AI563</f>
        <v>11206</v>
      </c>
      <c r="AL563" s="62">
        <f>AG563</f>
        <v>0</v>
      </c>
      <c r="AM563" s="62">
        <f>AN563-AK563</f>
        <v>15794</v>
      </c>
      <c r="AN563" s="62">
        <v>27000</v>
      </c>
      <c r="AO563" s="146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</row>
    <row r="564" spans="1:65" s="28" customFormat="1" ht="40.5" customHeight="1">
      <c r="A564" s="69" t="s">
        <v>302</v>
      </c>
      <c r="B564" s="70" t="s">
        <v>2</v>
      </c>
      <c r="C564" s="70" t="s">
        <v>148</v>
      </c>
      <c r="D564" s="71" t="s">
        <v>290</v>
      </c>
      <c r="E564" s="70"/>
      <c r="F564" s="62"/>
      <c r="G564" s="62"/>
      <c r="H564" s="62"/>
      <c r="I564" s="62"/>
      <c r="J564" s="62"/>
      <c r="K564" s="145"/>
      <c r="L564" s="145"/>
      <c r="M564" s="62"/>
      <c r="N564" s="62">
        <f aca="true" t="shared" si="354" ref="N564:AL564">N565</f>
        <v>342</v>
      </c>
      <c r="O564" s="62">
        <f t="shared" si="354"/>
        <v>342</v>
      </c>
      <c r="P564" s="62">
        <f t="shared" si="354"/>
        <v>0</v>
      </c>
      <c r="Q564" s="62">
        <f t="shared" si="354"/>
        <v>342</v>
      </c>
      <c r="R564" s="62">
        <f t="shared" si="354"/>
        <v>0</v>
      </c>
      <c r="S564" s="62">
        <f t="shared" si="354"/>
        <v>0</v>
      </c>
      <c r="T564" s="62">
        <f t="shared" si="354"/>
        <v>342</v>
      </c>
      <c r="U564" s="62">
        <f t="shared" si="354"/>
        <v>342</v>
      </c>
      <c r="V564" s="62">
        <f t="shared" si="354"/>
        <v>0</v>
      </c>
      <c r="W564" s="62">
        <f t="shared" si="354"/>
        <v>0</v>
      </c>
      <c r="X564" s="62">
        <f t="shared" si="354"/>
        <v>342</v>
      </c>
      <c r="Y564" s="62">
        <f t="shared" si="354"/>
        <v>342</v>
      </c>
      <c r="Z564" s="62">
        <f t="shared" si="354"/>
        <v>0</v>
      </c>
      <c r="AA564" s="62">
        <f t="shared" si="354"/>
        <v>342</v>
      </c>
      <c r="AB564" s="62">
        <f t="shared" si="354"/>
        <v>342</v>
      </c>
      <c r="AC564" s="62">
        <f t="shared" si="354"/>
        <v>0</v>
      </c>
      <c r="AD564" s="62">
        <f t="shared" si="354"/>
        <v>0</v>
      </c>
      <c r="AE564" s="62"/>
      <c r="AF564" s="62">
        <f t="shared" si="354"/>
        <v>342</v>
      </c>
      <c r="AG564" s="62">
        <f t="shared" si="354"/>
        <v>0</v>
      </c>
      <c r="AH564" s="62">
        <f t="shared" si="354"/>
        <v>342</v>
      </c>
      <c r="AI564" s="62">
        <f t="shared" si="354"/>
        <v>0</v>
      </c>
      <c r="AJ564" s="62">
        <f t="shared" si="354"/>
        <v>0</v>
      </c>
      <c r="AK564" s="62">
        <f t="shared" si="354"/>
        <v>342</v>
      </c>
      <c r="AL564" s="62">
        <f t="shared" si="354"/>
        <v>0</v>
      </c>
      <c r="AM564" s="62">
        <f>AM565+AM566</f>
        <v>0</v>
      </c>
      <c r="AN564" s="62">
        <f>AN565+AN566</f>
        <v>342</v>
      </c>
      <c r="AO564" s="62">
        <f>AO565+AO566</f>
        <v>0</v>
      </c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</row>
    <row r="565" spans="1:65" s="28" customFormat="1" ht="66.75" customHeight="1">
      <c r="A565" s="69" t="s">
        <v>136</v>
      </c>
      <c r="B565" s="70" t="s">
        <v>2</v>
      </c>
      <c r="C565" s="70" t="s">
        <v>148</v>
      </c>
      <c r="D565" s="71" t="s">
        <v>290</v>
      </c>
      <c r="E565" s="70" t="s">
        <v>137</v>
      </c>
      <c r="F565" s="62"/>
      <c r="G565" s="62"/>
      <c r="H565" s="62"/>
      <c r="I565" s="62"/>
      <c r="J565" s="62"/>
      <c r="K565" s="145"/>
      <c r="L565" s="145"/>
      <c r="M565" s="62"/>
      <c r="N565" s="62">
        <f>O565-M565</f>
        <v>342</v>
      </c>
      <c r="O565" s="62">
        <v>342</v>
      </c>
      <c r="P565" s="62"/>
      <c r="Q565" s="62">
        <v>342</v>
      </c>
      <c r="R565" s="146"/>
      <c r="S565" s="146"/>
      <c r="T565" s="62">
        <f>O565+R565</f>
        <v>342</v>
      </c>
      <c r="U565" s="62">
        <f>Q565+S565</f>
        <v>342</v>
      </c>
      <c r="V565" s="146"/>
      <c r="W565" s="146"/>
      <c r="X565" s="62">
        <f>T565+V565</f>
        <v>342</v>
      </c>
      <c r="Y565" s="62">
        <f>U565+W565</f>
        <v>342</v>
      </c>
      <c r="Z565" s="146"/>
      <c r="AA565" s="62">
        <f>X565+Z565</f>
        <v>342</v>
      </c>
      <c r="AB565" s="62">
        <f>Y565</f>
        <v>342</v>
      </c>
      <c r="AC565" s="146"/>
      <c r="AD565" s="146"/>
      <c r="AE565" s="146"/>
      <c r="AF565" s="62">
        <f>AA565+AC565</f>
        <v>342</v>
      </c>
      <c r="AG565" s="146"/>
      <c r="AH565" s="62">
        <f>AB565</f>
        <v>342</v>
      </c>
      <c r="AI565" s="146"/>
      <c r="AJ565" s="146"/>
      <c r="AK565" s="62">
        <f>AF565+AI565</f>
        <v>342</v>
      </c>
      <c r="AL565" s="62">
        <f>AG565</f>
        <v>0</v>
      </c>
      <c r="AM565" s="62">
        <f>AN565-AK565</f>
        <v>-342</v>
      </c>
      <c r="AN565" s="64"/>
      <c r="AO565" s="146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</row>
    <row r="566" spans="1:65" s="28" customFormat="1" ht="64.5" customHeight="1">
      <c r="A566" s="69" t="s">
        <v>325</v>
      </c>
      <c r="B566" s="70" t="s">
        <v>2</v>
      </c>
      <c r="C566" s="70" t="s">
        <v>148</v>
      </c>
      <c r="D566" s="71" t="s">
        <v>326</v>
      </c>
      <c r="E566" s="70"/>
      <c r="F566" s="62"/>
      <c r="G566" s="62"/>
      <c r="H566" s="62"/>
      <c r="I566" s="62"/>
      <c r="J566" s="62"/>
      <c r="K566" s="145"/>
      <c r="L566" s="145"/>
      <c r="M566" s="62"/>
      <c r="N566" s="62"/>
      <c r="O566" s="62"/>
      <c r="P566" s="62"/>
      <c r="Q566" s="62"/>
      <c r="R566" s="146"/>
      <c r="S566" s="146"/>
      <c r="T566" s="62"/>
      <c r="U566" s="62"/>
      <c r="V566" s="146"/>
      <c r="W566" s="146"/>
      <c r="X566" s="62"/>
      <c r="Y566" s="62"/>
      <c r="Z566" s="146"/>
      <c r="AA566" s="62"/>
      <c r="AB566" s="62"/>
      <c r="AC566" s="146"/>
      <c r="AD566" s="146"/>
      <c r="AE566" s="146"/>
      <c r="AF566" s="62"/>
      <c r="AG566" s="146"/>
      <c r="AH566" s="62"/>
      <c r="AI566" s="146"/>
      <c r="AJ566" s="146"/>
      <c r="AK566" s="62"/>
      <c r="AL566" s="62"/>
      <c r="AM566" s="62">
        <f>AM567</f>
        <v>342</v>
      </c>
      <c r="AN566" s="63">
        <f>AN567</f>
        <v>342</v>
      </c>
      <c r="AO566" s="146">
        <f>AO567</f>
        <v>0</v>
      </c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</row>
    <row r="567" spans="1:65" s="28" customFormat="1" ht="58.5" customHeight="1">
      <c r="A567" s="69" t="s">
        <v>136</v>
      </c>
      <c r="B567" s="70" t="s">
        <v>2</v>
      </c>
      <c r="C567" s="70" t="s">
        <v>148</v>
      </c>
      <c r="D567" s="71" t="s">
        <v>326</v>
      </c>
      <c r="E567" s="70" t="s">
        <v>137</v>
      </c>
      <c r="F567" s="62"/>
      <c r="G567" s="62"/>
      <c r="H567" s="62"/>
      <c r="I567" s="62"/>
      <c r="J567" s="62"/>
      <c r="K567" s="145"/>
      <c r="L567" s="145"/>
      <c r="M567" s="62"/>
      <c r="N567" s="62"/>
      <c r="O567" s="62"/>
      <c r="P567" s="62"/>
      <c r="Q567" s="62"/>
      <c r="R567" s="146"/>
      <c r="S567" s="146"/>
      <c r="T567" s="62"/>
      <c r="U567" s="62"/>
      <c r="V567" s="146"/>
      <c r="W567" s="146"/>
      <c r="X567" s="62"/>
      <c r="Y567" s="62"/>
      <c r="Z567" s="146"/>
      <c r="AA567" s="62"/>
      <c r="AB567" s="62"/>
      <c r="AC567" s="146"/>
      <c r="AD567" s="146"/>
      <c r="AE567" s="146"/>
      <c r="AF567" s="62"/>
      <c r="AG567" s="146"/>
      <c r="AH567" s="62"/>
      <c r="AI567" s="146"/>
      <c r="AJ567" s="146"/>
      <c r="AK567" s="62"/>
      <c r="AL567" s="62"/>
      <c r="AM567" s="62">
        <f>AN567-AK567</f>
        <v>342</v>
      </c>
      <c r="AN567" s="63">
        <v>342</v>
      </c>
      <c r="AO567" s="146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</row>
    <row r="568" spans="1:65" s="28" customFormat="1" ht="40.5" customHeight="1">
      <c r="A568" s="69" t="s">
        <v>297</v>
      </c>
      <c r="B568" s="70" t="s">
        <v>2</v>
      </c>
      <c r="C568" s="70" t="s">
        <v>148</v>
      </c>
      <c r="D568" s="71" t="s">
        <v>277</v>
      </c>
      <c r="E568" s="70"/>
      <c r="F568" s="62"/>
      <c r="G568" s="62"/>
      <c r="H568" s="62"/>
      <c r="I568" s="62"/>
      <c r="J568" s="62"/>
      <c r="K568" s="145"/>
      <c r="L568" s="145"/>
      <c r="M568" s="62"/>
      <c r="N568" s="62">
        <f aca="true" t="shared" si="355" ref="N568:AD569">N569</f>
        <v>81</v>
      </c>
      <c r="O568" s="62">
        <f t="shared" si="355"/>
        <v>81</v>
      </c>
      <c r="P568" s="62">
        <f t="shared" si="355"/>
        <v>0</v>
      </c>
      <c r="Q568" s="62">
        <f t="shared" si="355"/>
        <v>0</v>
      </c>
      <c r="R568" s="62">
        <f t="shared" si="355"/>
        <v>0</v>
      </c>
      <c r="S568" s="62">
        <f t="shared" si="355"/>
        <v>0</v>
      </c>
      <c r="T568" s="62">
        <f t="shared" si="355"/>
        <v>81</v>
      </c>
      <c r="U568" s="62">
        <f t="shared" si="355"/>
        <v>0</v>
      </c>
      <c r="V568" s="62">
        <f t="shared" si="355"/>
        <v>0</v>
      </c>
      <c r="W568" s="62">
        <f t="shared" si="355"/>
        <v>0</v>
      </c>
      <c r="X568" s="62">
        <f t="shared" si="355"/>
        <v>81</v>
      </c>
      <c r="Y568" s="62">
        <f t="shared" si="355"/>
        <v>0</v>
      </c>
      <c r="Z568" s="62">
        <f t="shared" si="355"/>
        <v>0</v>
      </c>
      <c r="AA568" s="62">
        <f t="shared" si="355"/>
        <v>81</v>
      </c>
      <c r="AB568" s="62">
        <f t="shared" si="355"/>
        <v>0</v>
      </c>
      <c r="AC568" s="62">
        <f t="shared" si="355"/>
        <v>0</v>
      </c>
      <c r="AD568" s="62">
        <f t="shared" si="355"/>
        <v>0</v>
      </c>
      <c r="AE568" s="62"/>
      <c r="AF568" s="62">
        <f aca="true" t="shared" si="356" ref="AC568:AO569">AF569</f>
        <v>81</v>
      </c>
      <c r="AG568" s="62">
        <f t="shared" si="356"/>
        <v>0</v>
      </c>
      <c r="AH568" s="62">
        <f t="shared" si="356"/>
        <v>0</v>
      </c>
      <c r="AI568" s="62">
        <f t="shared" si="356"/>
        <v>0</v>
      </c>
      <c r="AJ568" s="62">
        <f t="shared" si="356"/>
        <v>0</v>
      </c>
      <c r="AK568" s="62">
        <f t="shared" si="356"/>
        <v>81</v>
      </c>
      <c r="AL568" s="62">
        <f t="shared" si="356"/>
        <v>0</v>
      </c>
      <c r="AM568" s="62">
        <f t="shared" si="356"/>
        <v>-42</v>
      </c>
      <c r="AN568" s="62">
        <f t="shared" si="356"/>
        <v>39</v>
      </c>
      <c r="AO568" s="62">
        <f t="shared" si="356"/>
        <v>0</v>
      </c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</row>
    <row r="569" spans="1:65" s="28" customFormat="1" ht="61.5" customHeight="1">
      <c r="A569" s="69" t="s">
        <v>298</v>
      </c>
      <c r="B569" s="70" t="s">
        <v>2</v>
      </c>
      <c r="C569" s="70" t="s">
        <v>148</v>
      </c>
      <c r="D569" s="71" t="s">
        <v>278</v>
      </c>
      <c r="E569" s="70"/>
      <c r="F569" s="62"/>
      <c r="G569" s="62"/>
      <c r="H569" s="62"/>
      <c r="I569" s="62"/>
      <c r="J569" s="62"/>
      <c r="K569" s="145"/>
      <c r="L569" s="145"/>
      <c r="M569" s="62"/>
      <c r="N569" s="62">
        <f t="shared" si="355"/>
        <v>81</v>
      </c>
      <c r="O569" s="62">
        <f t="shared" si="355"/>
        <v>81</v>
      </c>
      <c r="P569" s="62">
        <f t="shared" si="355"/>
        <v>0</v>
      </c>
      <c r="Q569" s="62">
        <f t="shared" si="355"/>
        <v>0</v>
      </c>
      <c r="R569" s="62">
        <f t="shared" si="355"/>
        <v>0</v>
      </c>
      <c r="S569" s="62">
        <f t="shared" si="355"/>
        <v>0</v>
      </c>
      <c r="T569" s="62">
        <f t="shared" si="355"/>
        <v>81</v>
      </c>
      <c r="U569" s="62">
        <f t="shared" si="355"/>
        <v>0</v>
      </c>
      <c r="V569" s="62">
        <f t="shared" si="355"/>
        <v>0</v>
      </c>
      <c r="W569" s="62">
        <f t="shared" si="355"/>
        <v>0</v>
      </c>
      <c r="X569" s="62">
        <f t="shared" si="355"/>
        <v>81</v>
      </c>
      <c r="Y569" s="62">
        <f t="shared" si="355"/>
        <v>0</v>
      </c>
      <c r="Z569" s="62">
        <f t="shared" si="355"/>
        <v>0</v>
      </c>
      <c r="AA569" s="62">
        <f t="shared" si="355"/>
        <v>81</v>
      </c>
      <c r="AB569" s="62">
        <f t="shared" si="355"/>
        <v>0</v>
      </c>
      <c r="AC569" s="62">
        <f t="shared" si="356"/>
        <v>0</v>
      </c>
      <c r="AD569" s="62">
        <f t="shared" si="356"/>
        <v>0</v>
      </c>
      <c r="AE569" s="62"/>
      <c r="AF569" s="62">
        <f t="shared" si="356"/>
        <v>81</v>
      </c>
      <c r="AG569" s="62">
        <f t="shared" si="356"/>
        <v>0</v>
      </c>
      <c r="AH569" s="62">
        <f t="shared" si="356"/>
        <v>0</v>
      </c>
      <c r="AI569" s="62">
        <f t="shared" si="356"/>
        <v>0</v>
      </c>
      <c r="AJ569" s="62">
        <f t="shared" si="356"/>
        <v>0</v>
      </c>
      <c r="AK569" s="62">
        <f t="shared" si="356"/>
        <v>81</v>
      </c>
      <c r="AL569" s="62">
        <f t="shared" si="356"/>
        <v>0</v>
      </c>
      <c r="AM569" s="62">
        <f t="shared" si="356"/>
        <v>-42</v>
      </c>
      <c r="AN569" s="62">
        <f t="shared" si="356"/>
        <v>39</v>
      </c>
      <c r="AO569" s="62">
        <f t="shared" si="356"/>
        <v>0</v>
      </c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</row>
    <row r="570" spans="1:65" s="28" customFormat="1" ht="63" customHeight="1">
      <c r="A570" s="69" t="s">
        <v>136</v>
      </c>
      <c r="B570" s="70" t="s">
        <v>2</v>
      </c>
      <c r="C570" s="70" t="s">
        <v>148</v>
      </c>
      <c r="D570" s="71" t="s">
        <v>278</v>
      </c>
      <c r="E570" s="70" t="s">
        <v>137</v>
      </c>
      <c r="F570" s="62"/>
      <c r="G570" s="62"/>
      <c r="H570" s="62"/>
      <c r="I570" s="62"/>
      <c r="J570" s="62"/>
      <c r="K570" s="145"/>
      <c r="L570" s="145"/>
      <c r="M570" s="62"/>
      <c r="N570" s="62">
        <f>O570-M570</f>
        <v>81</v>
      </c>
      <c r="O570" s="62">
        <f>39+42</f>
        <v>81</v>
      </c>
      <c r="P570" s="62"/>
      <c r="Q570" s="62"/>
      <c r="R570" s="146"/>
      <c r="S570" s="146"/>
      <c r="T570" s="62">
        <f>O570+R570</f>
        <v>81</v>
      </c>
      <c r="U570" s="62">
        <f>Q570+S570</f>
        <v>0</v>
      </c>
      <c r="V570" s="146"/>
      <c r="W570" s="146"/>
      <c r="X570" s="62">
        <f>T570+V570</f>
        <v>81</v>
      </c>
      <c r="Y570" s="62">
        <f>U570+W570</f>
        <v>0</v>
      </c>
      <c r="Z570" s="146"/>
      <c r="AA570" s="62">
        <f>X570+Z570</f>
        <v>81</v>
      </c>
      <c r="AB570" s="62">
        <f>Y570</f>
        <v>0</v>
      </c>
      <c r="AC570" s="146"/>
      <c r="AD570" s="146"/>
      <c r="AE570" s="146"/>
      <c r="AF570" s="62">
        <f>AA570+AC570</f>
        <v>81</v>
      </c>
      <c r="AG570" s="146"/>
      <c r="AH570" s="62">
        <f>AB570</f>
        <v>0</v>
      </c>
      <c r="AI570" s="146"/>
      <c r="AJ570" s="146"/>
      <c r="AK570" s="62">
        <f>AF570+AI570</f>
        <v>81</v>
      </c>
      <c r="AL570" s="62">
        <f>AG570</f>
        <v>0</v>
      </c>
      <c r="AM570" s="62">
        <f>AN570-AK570</f>
        <v>-42</v>
      </c>
      <c r="AN570" s="63">
        <v>39</v>
      </c>
      <c r="AO570" s="146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</row>
    <row r="571" spans="1:65" s="28" customFormat="1" ht="93" customHeight="1">
      <c r="A571" s="69" t="s">
        <v>412</v>
      </c>
      <c r="B571" s="70" t="s">
        <v>2</v>
      </c>
      <c r="C571" s="70" t="s">
        <v>148</v>
      </c>
      <c r="D571" s="71" t="s">
        <v>411</v>
      </c>
      <c r="E571" s="70"/>
      <c r="F571" s="62"/>
      <c r="G571" s="62"/>
      <c r="H571" s="62"/>
      <c r="I571" s="62"/>
      <c r="J571" s="62"/>
      <c r="K571" s="145"/>
      <c r="L571" s="145"/>
      <c r="M571" s="62"/>
      <c r="N571" s="62"/>
      <c r="O571" s="62"/>
      <c r="P571" s="62"/>
      <c r="Q571" s="62"/>
      <c r="R571" s="146"/>
      <c r="S571" s="146"/>
      <c r="T571" s="62"/>
      <c r="U571" s="62"/>
      <c r="V571" s="146"/>
      <c r="W571" s="146"/>
      <c r="X571" s="62"/>
      <c r="Y571" s="62"/>
      <c r="Z571" s="146"/>
      <c r="AA571" s="62"/>
      <c r="AB571" s="62"/>
      <c r="AC571" s="146"/>
      <c r="AD571" s="146"/>
      <c r="AE571" s="146"/>
      <c r="AF571" s="62"/>
      <c r="AG571" s="146"/>
      <c r="AH571" s="62"/>
      <c r="AI571" s="146"/>
      <c r="AJ571" s="146"/>
      <c r="AK571" s="62"/>
      <c r="AL571" s="62"/>
      <c r="AM571" s="62">
        <f>AM572</f>
        <v>3000</v>
      </c>
      <c r="AN571" s="62">
        <f>AN572</f>
        <v>3000</v>
      </c>
      <c r="AO571" s="62">
        <f>AO572</f>
        <v>0</v>
      </c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</row>
    <row r="572" spans="1:65" s="28" customFormat="1" ht="69.75" customHeight="1">
      <c r="A572" s="69" t="s">
        <v>136</v>
      </c>
      <c r="B572" s="70" t="s">
        <v>2</v>
      </c>
      <c r="C572" s="70" t="s">
        <v>148</v>
      </c>
      <c r="D572" s="71" t="s">
        <v>411</v>
      </c>
      <c r="E572" s="70" t="s">
        <v>137</v>
      </c>
      <c r="F572" s="62"/>
      <c r="G572" s="62"/>
      <c r="H572" s="62"/>
      <c r="I572" s="62"/>
      <c r="J572" s="62"/>
      <c r="K572" s="145"/>
      <c r="L572" s="145"/>
      <c r="M572" s="62"/>
      <c r="N572" s="62"/>
      <c r="O572" s="62"/>
      <c r="P572" s="62"/>
      <c r="Q572" s="62"/>
      <c r="R572" s="146"/>
      <c r="S572" s="146"/>
      <c r="T572" s="62"/>
      <c r="U572" s="62"/>
      <c r="V572" s="146"/>
      <c r="W572" s="146"/>
      <c r="X572" s="62"/>
      <c r="Y572" s="62"/>
      <c r="Z572" s="146"/>
      <c r="AA572" s="62"/>
      <c r="AB572" s="62"/>
      <c r="AC572" s="146"/>
      <c r="AD572" s="146"/>
      <c r="AE572" s="146"/>
      <c r="AF572" s="62"/>
      <c r="AG572" s="146"/>
      <c r="AH572" s="62"/>
      <c r="AI572" s="146"/>
      <c r="AJ572" s="146"/>
      <c r="AK572" s="62"/>
      <c r="AL572" s="62"/>
      <c r="AM572" s="62">
        <f>AN572-AK572</f>
        <v>3000</v>
      </c>
      <c r="AN572" s="62">
        <f>2624+130+246</f>
        <v>3000</v>
      </c>
      <c r="AO572" s="146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</row>
    <row r="573" spans="1:65" s="28" customFormat="1" ht="20.25" customHeight="1">
      <c r="A573" s="69"/>
      <c r="B573" s="70"/>
      <c r="C573" s="70"/>
      <c r="D573" s="71"/>
      <c r="E573" s="70"/>
      <c r="F573" s="62"/>
      <c r="G573" s="62"/>
      <c r="H573" s="62"/>
      <c r="I573" s="62"/>
      <c r="J573" s="62"/>
      <c r="K573" s="145"/>
      <c r="L573" s="145"/>
      <c r="M573" s="62"/>
      <c r="N573" s="62"/>
      <c r="O573" s="62"/>
      <c r="P573" s="62"/>
      <c r="Q573" s="62"/>
      <c r="R573" s="146"/>
      <c r="S573" s="146"/>
      <c r="T573" s="62"/>
      <c r="U573" s="62"/>
      <c r="V573" s="146"/>
      <c r="W573" s="146"/>
      <c r="X573" s="62"/>
      <c r="Y573" s="62"/>
      <c r="Z573" s="146"/>
      <c r="AA573" s="62"/>
      <c r="AB573" s="62"/>
      <c r="AC573" s="146"/>
      <c r="AD573" s="146"/>
      <c r="AE573" s="146"/>
      <c r="AF573" s="62"/>
      <c r="AG573" s="146"/>
      <c r="AH573" s="62"/>
      <c r="AI573" s="146"/>
      <c r="AJ573" s="146"/>
      <c r="AK573" s="62"/>
      <c r="AL573" s="62"/>
      <c r="AM573" s="62"/>
      <c r="AN573" s="63"/>
      <c r="AO573" s="146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</row>
    <row r="574" spans="1:65" s="28" customFormat="1" ht="42.75" customHeight="1">
      <c r="A574" s="50" t="s">
        <v>363</v>
      </c>
      <c r="B574" s="51" t="s">
        <v>364</v>
      </c>
      <c r="C574" s="51"/>
      <c r="D574" s="149"/>
      <c r="E574" s="51"/>
      <c r="F574" s="53"/>
      <c r="G574" s="53"/>
      <c r="H574" s="53"/>
      <c r="I574" s="53"/>
      <c r="J574" s="53"/>
      <c r="K574" s="150"/>
      <c r="L574" s="150"/>
      <c r="M574" s="53"/>
      <c r="N574" s="53"/>
      <c r="O574" s="53"/>
      <c r="P574" s="53"/>
      <c r="Q574" s="53"/>
      <c r="R574" s="151"/>
      <c r="S574" s="151"/>
      <c r="T574" s="53"/>
      <c r="U574" s="53"/>
      <c r="V574" s="151"/>
      <c r="W574" s="151"/>
      <c r="X574" s="53"/>
      <c r="Y574" s="53"/>
      <c r="Z574" s="151"/>
      <c r="AA574" s="53"/>
      <c r="AB574" s="53"/>
      <c r="AC574" s="151"/>
      <c r="AD574" s="151"/>
      <c r="AE574" s="151"/>
      <c r="AF574" s="53"/>
      <c r="AG574" s="151"/>
      <c r="AH574" s="53"/>
      <c r="AI574" s="151"/>
      <c r="AJ574" s="151"/>
      <c r="AK574" s="53"/>
      <c r="AL574" s="53"/>
      <c r="AM574" s="53">
        <f>AM576+AM583+AM587</f>
        <v>107714</v>
      </c>
      <c r="AN574" s="53">
        <f>AN576+AN583+AN587</f>
        <v>107714</v>
      </c>
      <c r="AO574" s="53">
        <f>AO576+AO583+AO587</f>
        <v>52760</v>
      </c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</row>
    <row r="575" spans="1:65" s="28" customFormat="1" ht="20.25" customHeight="1">
      <c r="A575" s="50"/>
      <c r="B575" s="51"/>
      <c r="C575" s="51"/>
      <c r="D575" s="149"/>
      <c r="E575" s="51"/>
      <c r="F575" s="53"/>
      <c r="G575" s="53"/>
      <c r="H575" s="53"/>
      <c r="I575" s="53"/>
      <c r="J575" s="53"/>
      <c r="K575" s="150"/>
      <c r="L575" s="150"/>
      <c r="M575" s="53"/>
      <c r="N575" s="53"/>
      <c r="O575" s="53"/>
      <c r="P575" s="53"/>
      <c r="Q575" s="53"/>
      <c r="R575" s="151"/>
      <c r="S575" s="151"/>
      <c r="T575" s="53"/>
      <c r="U575" s="53"/>
      <c r="V575" s="151"/>
      <c r="W575" s="151"/>
      <c r="X575" s="53"/>
      <c r="Y575" s="53"/>
      <c r="Z575" s="151"/>
      <c r="AA575" s="53"/>
      <c r="AB575" s="53"/>
      <c r="AC575" s="151"/>
      <c r="AD575" s="151"/>
      <c r="AE575" s="151"/>
      <c r="AF575" s="53"/>
      <c r="AG575" s="151"/>
      <c r="AH575" s="53"/>
      <c r="AI575" s="151"/>
      <c r="AJ575" s="151"/>
      <c r="AK575" s="53"/>
      <c r="AL575" s="53"/>
      <c r="AM575" s="53"/>
      <c r="AN575" s="152"/>
      <c r="AO575" s="151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</row>
    <row r="576" spans="1:65" s="28" customFormat="1" ht="21" customHeight="1">
      <c r="A576" s="56" t="s">
        <v>377</v>
      </c>
      <c r="B576" s="57" t="s">
        <v>138</v>
      </c>
      <c r="C576" s="57" t="s">
        <v>126</v>
      </c>
      <c r="D576" s="71"/>
      <c r="E576" s="70"/>
      <c r="F576" s="62"/>
      <c r="G576" s="62"/>
      <c r="H576" s="62"/>
      <c r="I576" s="62"/>
      <c r="J576" s="62"/>
      <c r="K576" s="145"/>
      <c r="L576" s="145"/>
      <c r="M576" s="62"/>
      <c r="N576" s="62"/>
      <c r="O576" s="62"/>
      <c r="P576" s="62"/>
      <c r="Q576" s="62"/>
      <c r="R576" s="146"/>
      <c r="S576" s="146"/>
      <c r="T576" s="62"/>
      <c r="U576" s="62"/>
      <c r="V576" s="146"/>
      <c r="W576" s="146"/>
      <c r="X576" s="62"/>
      <c r="Y576" s="62"/>
      <c r="Z576" s="146"/>
      <c r="AA576" s="62"/>
      <c r="AB576" s="62"/>
      <c r="AC576" s="146"/>
      <c r="AD576" s="146"/>
      <c r="AE576" s="146"/>
      <c r="AF576" s="62"/>
      <c r="AG576" s="146"/>
      <c r="AH576" s="62"/>
      <c r="AI576" s="146"/>
      <c r="AJ576" s="146"/>
      <c r="AK576" s="62"/>
      <c r="AL576" s="62"/>
      <c r="AM576" s="59">
        <f>AM577+AM579</f>
        <v>103562</v>
      </c>
      <c r="AN576" s="59">
        <f>AN577+AN579</f>
        <v>103562</v>
      </c>
      <c r="AO576" s="59">
        <f>AO577+AO579</f>
        <v>52760</v>
      </c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</row>
    <row r="577" spans="1:65" s="28" customFormat="1" ht="34.5" customHeight="1">
      <c r="A577" s="69" t="s">
        <v>106</v>
      </c>
      <c r="B577" s="70" t="s">
        <v>138</v>
      </c>
      <c r="C577" s="70" t="s">
        <v>126</v>
      </c>
      <c r="D577" s="71" t="s">
        <v>107</v>
      </c>
      <c r="E577" s="70"/>
      <c r="F577" s="62"/>
      <c r="G577" s="62"/>
      <c r="H577" s="62"/>
      <c r="I577" s="62"/>
      <c r="J577" s="62"/>
      <c r="K577" s="145"/>
      <c r="L577" s="145"/>
      <c r="M577" s="62"/>
      <c r="N577" s="62"/>
      <c r="O577" s="62"/>
      <c r="P577" s="62"/>
      <c r="Q577" s="62"/>
      <c r="R577" s="146"/>
      <c r="S577" s="146"/>
      <c r="T577" s="62"/>
      <c r="U577" s="62"/>
      <c r="V577" s="146"/>
      <c r="W577" s="146"/>
      <c r="X577" s="62"/>
      <c r="Y577" s="62"/>
      <c r="Z577" s="146"/>
      <c r="AA577" s="62"/>
      <c r="AB577" s="62"/>
      <c r="AC577" s="146"/>
      <c r="AD577" s="146"/>
      <c r="AE577" s="146"/>
      <c r="AF577" s="62"/>
      <c r="AG577" s="146"/>
      <c r="AH577" s="62"/>
      <c r="AI577" s="146"/>
      <c r="AJ577" s="146"/>
      <c r="AK577" s="62"/>
      <c r="AL577" s="62"/>
      <c r="AM577" s="62">
        <f>AM578</f>
        <v>91812</v>
      </c>
      <c r="AN577" s="62">
        <f>AN578</f>
        <v>91812</v>
      </c>
      <c r="AO577" s="62">
        <f>AO578</f>
        <v>52760</v>
      </c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</row>
    <row r="578" spans="1:65" s="28" customFormat="1" ht="36.75" customHeight="1">
      <c r="A578" s="69" t="s">
        <v>128</v>
      </c>
      <c r="B578" s="70" t="s">
        <v>138</v>
      </c>
      <c r="C578" s="70" t="s">
        <v>126</v>
      </c>
      <c r="D578" s="71" t="s">
        <v>107</v>
      </c>
      <c r="E578" s="70" t="s">
        <v>129</v>
      </c>
      <c r="F578" s="62"/>
      <c r="G578" s="62"/>
      <c r="H578" s="62"/>
      <c r="I578" s="62"/>
      <c r="J578" s="62"/>
      <c r="K578" s="145"/>
      <c r="L578" s="145"/>
      <c r="M578" s="62"/>
      <c r="N578" s="62"/>
      <c r="O578" s="62"/>
      <c r="P578" s="62"/>
      <c r="Q578" s="62"/>
      <c r="R578" s="146"/>
      <c r="S578" s="146"/>
      <c r="T578" s="62"/>
      <c r="U578" s="62"/>
      <c r="V578" s="146"/>
      <c r="W578" s="146"/>
      <c r="X578" s="62"/>
      <c r="Y578" s="62"/>
      <c r="Z578" s="146"/>
      <c r="AA578" s="62"/>
      <c r="AB578" s="62"/>
      <c r="AC578" s="146"/>
      <c r="AD578" s="146"/>
      <c r="AE578" s="146"/>
      <c r="AF578" s="62"/>
      <c r="AG578" s="146"/>
      <c r="AH578" s="62"/>
      <c r="AI578" s="146"/>
      <c r="AJ578" s="146"/>
      <c r="AK578" s="62"/>
      <c r="AL578" s="62"/>
      <c r="AM578" s="62">
        <f>AN578-AK578</f>
        <v>91812</v>
      </c>
      <c r="AN578" s="62">
        <v>91812</v>
      </c>
      <c r="AO578" s="62">
        <f>66617-13857</f>
        <v>52760</v>
      </c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</row>
    <row r="579" spans="1:65" s="28" customFormat="1" ht="22.5" customHeight="1">
      <c r="A579" s="69" t="s">
        <v>120</v>
      </c>
      <c r="B579" s="70" t="s">
        <v>138</v>
      </c>
      <c r="C579" s="70" t="s">
        <v>126</v>
      </c>
      <c r="D579" s="71" t="s">
        <v>121</v>
      </c>
      <c r="E579" s="70"/>
      <c r="F579" s="62"/>
      <c r="G579" s="62"/>
      <c r="H579" s="62"/>
      <c r="I579" s="62"/>
      <c r="J579" s="62"/>
      <c r="K579" s="145"/>
      <c r="L579" s="145"/>
      <c r="M579" s="62"/>
      <c r="N579" s="62"/>
      <c r="O579" s="62"/>
      <c r="P579" s="62"/>
      <c r="Q579" s="62"/>
      <c r="R579" s="146"/>
      <c r="S579" s="146"/>
      <c r="T579" s="62"/>
      <c r="U579" s="62"/>
      <c r="V579" s="146"/>
      <c r="W579" s="146"/>
      <c r="X579" s="62"/>
      <c r="Y579" s="62"/>
      <c r="Z579" s="146"/>
      <c r="AA579" s="62"/>
      <c r="AB579" s="62"/>
      <c r="AC579" s="146"/>
      <c r="AD579" s="146"/>
      <c r="AE579" s="146"/>
      <c r="AF579" s="62"/>
      <c r="AG579" s="146"/>
      <c r="AH579" s="62"/>
      <c r="AI579" s="146"/>
      <c r="AJ579" s="146"/>
      <c r="AK579" s="62"/>
      <c r="AL579" s="62"/>
      <c r="AM579" s="62">
        <f aca="true" t="shared" si="357" ref="AM579:AO580">AM580</f>
        <v>11750</v>
      </c>
      <c r="AN579" s="62">
        <f t="shared" si="357"/>
        <v>11750</v>
      </c>
      <c r="AO579" s="62">
        <f t="shared" si="357"/>
        <v>0</v>
      </c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</row>
    <row r="580" spans="1:65" s="28" customFormat="1" ht="53.25" customHeight="1">
      <c r="A580" s="69" t="s">
        <v>357</v>
      </c>
      <c r="B580" s="70" t="s">
        <v>138</v>
      </c>
      <c r="C580" s="70" t="s">
        <v>126</v>
      </c>
      <c r="D580" s="71" t="s">
        <v>356</v>
      </c>
      <c r="E580" s="70"/>
      <c r="F580" s="62"/>
      <c r="G580" s="62"/>
      <c r="H580" s="62"/>
      <c r="I580" s="62"/>
      <c r="J580" s="62"/>
      <c r="K580" s="145"/>
      <c r="L580" s="145"/>
      <c r="M580" s="62"/>
      <c r="N580" s="62"/>
      <c r="O580" s="62"/>
      <c r="P580" s="62"/>
      <c r="Q580" s="62"/>
      <c r="R580" s="146"/>
      <c r="S580" s="146"/>
      <c r="T580" s="62"/>
      <c r="U580" s="62"/>
      <c r="V580" s="146"/>
      <c r="W580" s="146"/>
      <c r="X580" s="62"/>
      <c r="Y580" s="62"/>
      <c r="Z580" s="146"/>
      <c r="AA580" s="62"/>
      <c r="AB580" s="62"/>
      <c r="AC580" s="146"/>
      <c r="AD580" s="146"/>
      <c r="AE580" s="146"/>
      <c r="AF580" s="62"/>
      <c r="AG580" s="146"/>
      <c r="AH580" s="62"/>
      <c r="AI580" s="146"/>
      <c r="AJ580" s="146"/>
      <c r="AK580" s="62"/>
      <c r="AL580" s="62"/>
      <c r="AM580" s="62">
        <f t="shared" si="357"/>
        <v>11750</v>
      </c>
      <c r="AN580" s="62">
        <f t="shared" si="357"/>
        <v>11750</v>
      </c>
      <c r="AO580" s="62">
        <f t="shared" si="357"/>
        <v>0</v>
      </c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</row>
    <row r="581" spans="1:65" s="28" customFormat="1" ht="84" customHeight="1">
      <c r="A581" s="69" t="s">
        <v>248</v>
      </c>
      <c r="B581" s="70" t="s">
        <v>138</v>
      </c>
      <c r="C581" s="70" t="s">
        <v>126</v>
      </c>
      <c r="D581" s="71" t="s">
        <v>356</v>
      </c>
      <c r="E581" s="70" t="s">
        <v>150</v>
      </c>
      <c r="F581" s="62"/>
      <c r="G581" s="62"/>
      <c r="H581" s="62"/>
      <c r="I581" s="62"/>
      <c r="J581" s="62"/>
      <c r="K581" s="145"/>
      <c r="L581" s="145"/>
      <c r="M581" s="62"/>
      <c r="N581" s="62"/>
      <c r="O581" s="62"/>
      <c r="P581" s="62"/>
      <c r="Q581" s="62"/>
      <c r="R581" s="146"/>
      <c r="S581" s="146"/>
      <c r="T581" s="62"/>
      <c r="U581" s="62"/>
      <c r="V581" s="146"/>
      <c r="W581" s="146"/>
      <c r="X581" s="62"/>
      <c r="Y581" s="62"/>
      <c r="Z581" s="146"/>
      <c r="AA581" s="62"/>
      <c r="AB581" s="62"/>
      <c r="AC581" s="146"/>
      <c r="AD581" s="146"/>
      <c r="AE581" s="146"/>
      <c r="AF581" s="62"/>
      <c r="AG581" s="146"/>
      <c r="AH581" s="62"/>
      <c r="AI581" s="146"/>
      <c r="AJ581" s="146"/>
      <c r="AK581" s="62"/>
      <c r="AL581" s="62"/>
      <c r="AM581" s="62">
        <f>AN581-AK581</f>
        <v>11750</v>
      </c>
      <c r="AN581" s="62">
        <v>11750</v>
      </c>
      <c r="AO581" s="62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</row>
    <row r="582" spans="1:65" s="28" customFormat="1" ht="10.5" customHeight="1">
      <c r="A582" s="56"/>
      <c r="B582" s="57"/>
      <c r="C582" s="57"/>
      <c r="D582" s="71"/>
      <c r="E582" s="70"/>
      <c r="F582" s="62"/>
      <c r="G582" s="62"/>
      <c r="H582" s="62"/>
      <c r="I582" s="62"/>
      <c r="J582" s="62"/>
      <c r="K582" s="145"/>
      <c r="L582" s="145"/>
      <c r="M582" s="62"/>
      <c r="N582" s="62"/>
      <c r="O582" s="62"/>
      <c r="P582" s="62"/>
      <c r="Q582" s="62"/>
      <c r="R582" s="146"/>
      <c r="S582" s="146"/>
      <c r="T582" s="62"/>
      <c r="U582" s="62"/>
      <c r="V582" s="146"/>
      <c r="W582" s="146"/>
      <c r="X582" s="62"/>
      <c r="Y582" s="62"/>
      <c r="Z582" s="146"/>
      <c r="AA582" s="62"/>
      <c r="AB582" s="62"/>
      <c r="AC582" s="146"/>
      <c r="AD582" s="146"/>
      <c r="AE582" s="146"/>
      <c r="AF582" s="62"/>
      <c r="AG582" s="146"/>
      <c r="AH582" s="62"/>
      <c r="AI582" s="146"/>
      <c r="AJ582" s="146"/>
      <c r="AK582" s="62"/>
      <c r="AL582" s="62"/>
      <c r="AM582" s="62"/>
      <c r="AN582" s="63"/>
      <c r="AO582" s="146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</row>
    <row r="583" spans="1:65" s="28" customFormat="1" ht="21.75" customHeight="1">
      <c r="A583" s="56" t="s">
        <v>378</v>
      </c>
      <c r="B583" s="57" t="s">
        <v>138</v>
      </c>
      <c r="C583" s="57" t="s">
        <v>127</v>
      </c>
      <c r="D583" s="71"/>
      <c r="E583" s="70"/>
      <c r="F583" s="62"/>
      <c r="G583" s="62"/>
      <c r="H583" s="62"/>
      <c r="I583" s="62"/>
      <c r="J583" s="62"/>
      <c r="K583" s="145"/>
      <c r="L583" s="145"/>
      <c r="M583" s="62"/>
      <c r="N583" s="62"/>
      <c r="O583" s="62"/>
      <c r="P583" s="62"/>
      <c r="Q583" s="62"/>
      <c r="R583" s="146"/>
      <c r="S583" s="146"/>
      <c r="T583" s="62"/>
      <c r="U583" s="62"/>
      <c r="V583" s="146"/>
      <c r="W583" s="146"/>
      <c r="X583" s="62"/>
      <c r="Y583" s="62"/>
      <c r="Z583" s="146"/>
      <c r="AA583" s="62"/>
      <c r="AB583" s="62"/>
      <c r="AC583" s="146"/>
      <c r="AD583" s="146"/>
      <c r="AE583" s="146"/>
      <c r="AF583" s="62"/>
      <c r="AG583" s="146"/>
      <c r="AH583" s="62"/>
      <c r="AI583" s="146"/>
      <c r="AJ583" s="146"/>
      <c r="AK583" s="62"/>
      <c r="AL583" s="62"/>
      <c r="AM583" s="59">
        <f aca="true" t="shared" si="358" ref="AM583:AO584">AM584</f>
        <v>4152</v>
      </c>
      <c r="AN583" s="59">
        <f t="shared" si="358"/>
        <v>4152</v>
      </c>
      <c r="AO583" s="62">
        <f t="shared" si="358"/>
        <v>0</v>
      </c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</row>
    <row r="584" spans="1:65" s="28" customFormat="1" ht="33" customHeight="1">
      <c r="A584" s="69" t="s">
        <v>108</v>
      </c>
      <c r="B584" s="70" t="s">
        <v>138</v>
      </c>
      <c r="C584" s="70" t="s">
        <v>127</v>
      </c>
      <c r="D584" s="71" t="s">
        <v>109</v>
      </c>
      <c r="E584" s="70"/>
      <c r="F584" s="62"/>
      <c r="G584" s="62"/>
      <c r="H584" s="62"/>
      <c r="I584" s="62"/>
      <c r="J584" s="62"/>
      <c r="K584" s="145"/>
      <c r="L584" s="145"/>
      <c r="M584" s="62"/>
      <c r="N584" s="62"/>
      <c r="O584" s="62"/>
      <c r="P584" s="62"/>
      <c r="Q584" s="62"/>
      <c r="R584" s="146"/>
      <c r="S584" s="146"/>
      <c r="T584" s="62"/>
      <c r="U584" s="62"/>
      <c r="V584" s="146"/>
      <c r="W584" s="146"/>
      <c r="X584" s="62"/>
      <c r="Y584" s="62"/>
      <c r="Z584" s="146"/>
      <c r="AA584" s="62"/>
      <c r="AB584" s="62"/>
      <c r="AC584" s="146"/>
      <c r="AD584" s="146"/>
      <c r="AE584" s="146"/>
      <c r="AF584" s="62"/>
      <c r="AG584" s="146"/>
      <c r="AH584" s="62"/>
      <c r="AI584" s="146"/>
      <c r="AJ584" s="146"/>
      <c r="AK584" s="62"/>
      <c r="AL584" s="62"/>
      <c r="AM584" s="62">
        <f t="shared" si="358"/>
        <v>4152</v>
      </c>
      <c r="AN584" s="62">
        <f t="shared" si="358"/>
        <v>4152</v>
      </c>
      <c r="AO584" s="62">
        <f t="shared" si="358"/>
        <v>0</v>
      </c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</row>
    <row r="585" spans="1:65" s="28" customFormat="1" ht="51.75" customHeight="1">
      <c r="A585" s="69" t="s">
        <v>136</v>
      </c>
      <c r="B585" s="70" t="s">
        <v>138</v>
      </c>
      <c r="C585" s="70" t="s">
        <v>127</v>
      </c>
      <c r="D585" s="71" t="s">
        <v>5</v>
      </c>
      <c r="E585" s="70" t="s">
        <v>137</v>
      </c>
      <c r="F585" s="62"/>
      <c r="G585" s="62"/>
      <c r="H585" s="62"/>
      <c r="I585" s="62"/>
      <c r="J585" s="62"/>
      <c r="K585" s="145"/>
      <c r="L585" s="145"/>
      <c r="M585" s="62"/>
      <c r="N585" s="62"/>
      <c r="O585" s="62"/>
      <c r="P585" s="62"/>
      <c r="Q585" s="62"/>
      <c r="R585" s="146"/>
      <c r="S585" s="146"/>
      <c r="T585" s="62"/>
      <c r="U585" s="62"/>
      <c r="V585" s="146"/>
      <c r="W585" s="146"/>
      <c r="X585" s="62"/>
      <c r="Y585" s="62"/>
      <c r="Z585" s="146"/>
      <c r="AA585" s="62"/>
      <c r="AB585" s="62"/>
      <c r="AC585" s="146"/>
      <c r="AD585" s="146"/>
      <c r="AE585" s="146"/>
      <c r="AF585" s="62"/>
      <c r="AG585" s="146"/>
      <c r="AH585" s="62"/>
      <c r="AI585" s="146"/>
      <c r="AJ585" s="146"/>
      <c r="AK585" s="62"/>
      <c r="AL585" s="62"/>
      <c r="AM585" s="62">
        <f>AN585-AK585</f>
        <v>4152</v>
      </c>
      <c r="AN585" s="62">
        <v>4152</v>
      </c>
      <c r="AO585" s="146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</row>
    <row r="586" spans="1:65" s="28" customFormat="1" ht="17.25" customHeight="1">
      <c r="A586" s="56"/>
      <c r="B586" s="57"/>
      <c r="C586" s="57"/>
      <c r="D586" s="71"/>
      <c r="E586" s="70"/>
      <c r="F586" s="62"/>
      <c r="G586" s="62"/>
      <c r="H586" s="62"/>
      <c r="I586" s="62"/>
      <c r="J586" s="62"/>
      <c r="K586" s="145"/>
      <c r="L586" s="145"/>
      <c r="M586" s="62"/>
      <c r="N586" s="62"/>
      <c r="O586" s="62"/>
      <c r="P586" s="62"/>
      <c r="Q586" s="62"/>
      <c r="R586" s="146"/>
      <c r="S586" s="146"/>
      <c r="T586" s="62"/>
      <c r="U586" s="62"/>
      <c r="V586" s="146"/>
      <c r="W586" s="146"/>
      <c r="X586" s="62"/>
      <c r="Y586" s="62"/>
      <c r="Z586" s="146"/>
      <c r="AA586" s="62"/>
      <c r="AB586" s="62"/>
      <c r="AC586" s="146"/>
      <c r="AD586" s="146"/>
      <c r="AE586" s="146"/>
      <c r="AF586" s="62"/>
      <c r="AG586" s="146"/>
      <c r="AH586" s="62"/>
      <c r="AI586" s="146"/>
      <c r="AJ586" s="146"/>
      <c r="AK586" s="62"/>
      <c r="AL586" s="62"/>
      <c r="AM586" s="62"/>
      <c r="AN586" s="63"/>
      <c r="AO586" s="146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</row>
    <row r="587" spans="1:65" s="28" customFormat="1" ht="36.75" customHeight="1" hidden="1">
      <c r="A587" s="56" t="s">
        <v>379</v>
      </c>
      <c r="B587" s="57" t="s">
        <v>138</v>
      </c>
      <c r="C587" s="57" t="s">
        <v>155</v>
      </c>
      <c r="D587" s="71"/>
      <c r="E587" s="70"/>
      <c r="F587" s="62"/>
      <c r="G587" s="62"/>
      <c r="H587" s="62"/>
      <c r="I587" s="62"/>
      <c r="J587" s="62"/>
      <c r="K587" s="145"/>
      <c r="L587" s="145"/>
      <c r="M587" s="62"/>
      <c r="N587" s="62"/>
      <c r="O587" s="62"/>
      <c r="P587" s="62"/>
      <c r="Q587" s="62"/>
      <c r="R587" s="146"/>
      <c r="S587" s="146"/>
      <c r="T587" s="62"/>
      <c r="U587" s="62"/>
      <c r="V587" s="146"/>
      <c r="W587" s="146"/>
      <c r="X587" s="62"/>
      <c r="Y587" s="62"/>
      <c r="Z587" s="146"/>
      <c r="AA587" s="62"/>
      <c r="AB587" s="62"/>
      <c r="AC587" s="146"/>
      <c r="AD587" s="146"/>
      <c r="AE587" s="146"/>
      <c r="AF587" s="62"/>
      <c r="AG587" s="146"/>
      <c r="AH587" s="62"/>
      <c r="AI587" s="146"/>
      <c r="AJ587" s="146"/>
      <c r="AK587" s="62"/>
      <c r="AL587" s="62"/>
      <c r="AM587" s="62"/>
      <c r="AN587" s="63"/>
      <c r="AO587" s="146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</row>
    <row r="588" spans="1:65" s="28" customFormat="1" ht="28.5" customHeight="1" hidden="1">
      <c r="A588" s="69"/>
      <c r="B588" s="70"/>
      <c r="C588" s="70"/>
      <c r="D588" s="71"/>
      <c r="E588" s="70"/>
      <c r="F588" s="62"/>
      <c r="G588" s="62"/>
      <c r="H588" s="62"/>
      <c r="I588" s="62"/>
      <c r="J588" s="62"/>
      <c r="K588" s="145"/>
      <c r="L588" s="145"/>
      <c r="M588" s="62"/>
      <c r="N588" s="62"/>
      <c r="O588" s="62"/>
      <c r="P588" s="62"/>
      <c r="Q588" s="62"/>
      <c r="R588" s="146"/>
      <c r="S588" s="146"/>
      <c r="T588" s="62"/>
      <c r="U588" s="62"/>
      <c r="V588" s="146"/>
      <c r="W588" s="146"/>
      <c r="X588" s="62"/>
      <c r="Y588" s="62"/>
      <c r="Z588" s="146"/>
      <c r="AA588" s="62"/>
      <c r="AB588" s="62"/>
      <c r="AC588" s="146"/>
      <c r="AD588" s="146"/>
      <c r="AE588" s="146"/>
      <c r="AF588" s="62"/>
      <c r="AG588" s="146"/>
      <c r="AH588" s="62"/>
      <c r="AI588" s="146"/>
      <c r="AJ588" s="146"/>
      <c r="AK588" s="62"/>
      <c r="AL588" s="62"/>
      <c r="AM588" s="62"/>
      <c r="AN588" s="63"/>
      <c r="AO588" s="146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</row>
    <row r="589" spans="1:65" s="28" customFormat="1" ht="41.25" customHeight="1">
      <c r="A589" s="50" t="s">
        <v>370</v>
      </c>
      <c r="B589" s="51" t="s">
        <v>369</v>
      </c>
      <c r="C589" s="51"/>
      <c r="D589" s="149"/>
      <c r="E589" s="51"/>
      <c r="F589" s="53"/>
      <c r="G589" s="53"/>
      <c r="H589" s="53"/>
      <c r="I589" s="53"/>
      <c r="J589" s="53"/>
      <c r="K589" s="150"/>
      <c r="L589" s="150"/>
      <c r="M589" s="53"/>
      <c r="N589" s="53"/>
      <c r="O589" s="53"/>
      <c r="P589" s="53"/>
      <c r="Q589" s="53"/>
      <c r="R589" s="151"/>
      <c r="S589" s="151"/>
      <c r="T589" s="53"/>
      <c r="U589" s="53"/>
      <c r="V589" s="151"/>
      <c r="W589" s="151"/>
      <c r="X589" s="53"/>
      <c r="Y589" s="53"/>
      <c r="Z589" s="151"/>
      <c r="AA589" s="53"/>
      <c r="AB589" s="53"/>
      <c r="AC589" s="151"/>
      <c r="AD589" s="151"/>
      <c r="AE589" s="151"/>
      <c r="AF589" s="53"/>
      <c r="AG589" s="151"/>
      <c r="AH589" s="53"/>
      <c r="AI589" s="151"/>
      <c r="AJ589" s="151"/>
      <c r="AK589" s="53"/>
      <c r="AL589" s="53"/>
      <c r="AM589" s="53">
        <f>AM591+AM594+AM596</f>
        <v>4634</v>
      </c>
      <c r="AN589" s="53">
        <f>AN591+AN594+AN596</f>
        <v>4634</v>
      </c>
      <c r="AO589" s="53">
        <f>AO591+AO594+AO596</f>
        <v>0</v>
      </c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</row>
    <row r="590" spans="1:65" s="28" customFormat="1" ht="18.75" customHeight="1">
      <c r="A590" s="50"/>
      <c r="B590" s="51"/>
      <c r="C590" s="51"/>
      <c r="D590" s="149"/>
      <c r="E590" s="51"/>
      <c r="F590" s="53"/>
      <c r="G590" s="53"/>
      <c r="H590" s="53"/>
      <c r="I590" s="53"/>
      <c r="J590" s="53"/>
      <c r="K590" s="150"/>
      <c r="L590" s="150"/>
      <c r="M590" s="53"/>
      <c r="N590" s="53"/>
      <c r="O590" s="53"/>
      <c r="P590" s="53"/>
      <c r="Q590" s="53"/>
      <c r="R590" s="151"/>
      <c r="S590" s="151"/>
      <c r="T590" s="53"/>
      <c r="U590" s="53"/>
      <c r="V590" s="151"/>
      <c r="W590" s="151"/>
      <c r="X590" s="53"/>
      <c r="Y590" s="53"/>
      <c r="Z590" s="151"/>
      <c r="AA590" s="53"/>
      <c r="AB590" s="53"/>
      <c r="AC590" s="151"/>
      <c r="AD590" s="151"/>
      <c r="AE590" s="151"/>
      <c r="AF590" s="53"/>
      <c r="AG590" s="151"/>
      <c r="AH590" s="53"/>
      <c r="AI590" s="151"/>
      <c r="AJ590" s="151"/>
      <c r="AK590" s="53"/>
      <c r="AL590" s="53"/>
      <c r="AM590" s="53"/>
      <c r="AN590" s="53"/>
      <c r="AO590" s="53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</row>
    <row r="591" spans="1:65" s="28" customFormat="1" ht="17.25" customHeight="1">
      <c r="A591" s="56" t="s">
        <v>92</v>
      </c>
      <c r="B591" s="57" t="s">
        <v>140</v>
      </c>
      <c r="C591" s="57" t="s">
        <v>126</v>
      </c>
      <c r="D591" s="71"/>
      <c r="E591" s="70"/>
      <c r="F591" s="62"/>
      <c r="G591" s="62"/>
      <c r="H591" s="62"/>
      <c r="I591" s="62"/>
      <c r="J591" s="62"/>
      <c r="K591" s="145"/>
      <c r="L591" s="145"/>
      <c r="M591" s="62"/>
      <c r="N591" s="62"/>
      <c r="O591" s="62"/>
      <c r="P591" s="62"/>
      <c r="Q591" s="62"/>
      <c r="R591" s="146"/>
      <c r="S591" s="146"/>
      <c r="T591" s="62"/>
      <c r="U591" s="62"/>
      <c r="V591" s="146"/>
      <c r="W591" s="146"/>
      <c r="X591" s="62"/>
      <c r="Y591" s="62"/>
      <c r="Z591" s="146"/>
      <c r="AA591" s="62"/>
      <c r="AB591" s="62"/>
      <c r="AC591" s="146"/>
      <c r="AD591" s="146"/>
      <c r="AE591" s="146"/>
      <c r="AF591" s="62"/>
      <c r="AG591" s="146"/>
      <c r="AH591" s="62"/>
      <c r="AI591" s="146"/>
      <c r="AJ591" s="146"/>
      <c r="AK591" s="62"/>
      <c r="AL591" s="62"/>
      <c r="AM591" s="62">
        <f aca="true" t="shared" si="359" ref="AM591:AO592">AM592</f>
        <v>4230</v>
      </c>
      <c r="AN591" s="62">
        <f t="shared" si="359"/>
        <v>4230</v>
      </c>
      <c r="AO591" s="62">
        <f t="shared" si="359"/>
        <v>0</v>
      </c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</row>
    <row r="592" spans="1:65" s="28" customFormat="1" ht="22.5" customHeight="1">
      <c r="A592" s="69" t="s">
        <v>166</v>
      </c>
      <c r="B592" s="70" t="s">
        <v>140</v>
      </c>
      <c r="C592" s="70" t="s">
        <v>126</v>
      </c>
      <c r="D592" s="71" t="s">
        <v>93</v>
      </c>
      <c r="E592" s="70"/>
      <c r="F592" s="62"/>
      <c r="G592" s="62"/>
      <c r="H592" s="62"/>
      <c r="I592" s="62"/>
      <c r="J592" s="62"/>
      <c r="K592" s="145"/>
      <c r="L592" s="145"/>
      <c r="M592" s="62"/>
      <c r="N592" s="62"/>
      <c r="O592" s="62"/>
      <c r="P592" s="62"/>
      <c r="Q592" s="62"/>
      <c r="R592" s="146"/>
      <c r="S592" s="146"/>
      <c r="T592" s="62"/>
      <c r="U592" s="62"/>
      <c r="V592" s="146"/>
      <c r="W592" s="146"/>
      <c r="X592" s="62"/>
      <c r="Y592" s="62"/>
      <c r="Z592" s="146"/>
      <c r="AA592" s="62"/>
      <c r="AB592" s="62"/>
      <c r="AC592" s="146"/>
      <c r="AD592" s="146"/>
      <c r="AE592" s="146"/>
      <c r="AF592" s="62"/>
      <c r="AG592" s="146"/>
      <c r="AH592" s="62"/>
      <c r="AI592" s="146"/>
      <c r="AJ592" s="146"/>
      <c r="AK592" s="62"/>
      <c r="AL592" s="62"/>
      <c r="AM592" s="62">
        <f t="shared" si="359"/>
        <v>4230</v>
      </c>
      <c r="AN592" s="62">
        <f t="shared" si="359"/>
        <v>4230</v>
      </c>
      <c r="AO592" s="62">
        <f t="shared" si="359"/>
        <v>0</v>
      </c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</row>
    <row r="593" spans="1:65" s="28" customFormat="1" ht="38.25" customHeight="1">
      <c r="A593" s="69" t="s">
        <v>128</v>
      </c>
      <c r="B593" s="70" t="s">
        <v>140</v>
      </c>
      <c r="C593" s="70" t="s">
        <v>126</v>
      </c>
      <c r="D593" s="71" t="s">
        <v>93</v>
      </c>
      <c r="E593" s="70" t="s">
        <v>129</v>
      </c>
      <c r="F593" s="62"/>
      <c r="G593" s="62"/>
      <c r="H593" s="62"/>
      <c r="I593" s="62"/>
      <c r="J593" s="62"/>
      <c r="K593" s="145"/>
      <c r="L593" s="145"/>
      <c r="M593" s="62"/>
      <c r="N593" s="62"/>
      <c r="O593" s="62"/>
      <c r="P593" s="62"/>
      <c r="Q593" s="62"/>
      <c r="R593" s="146"/>
      <c r="S593" s="146"/>
      <c r="T593" s="62"/>
      <c r="U593" s="62"/>
      <c r="V593" s="146"/>
      <c r="W593" s="146"/>
      <c r="X593" s="62"/>
      <c r="Y593" s="62"/>
      <c r="Z593" s="146"/>
      <c r="AA593" s="62"/>
      <c r="AB593" s="62"/>
      <c r="AC593" s="146"/>
      <c r="AD593" s="146"/>
      <c r="AE593" s="146"/>
      <c r="AF593" s="62"/>
      <c r="AG593" s="146"/>
      <c r="AH593" s="62"/>
      <c r="AI593" s="146"/>
      <c r="AJ593" s="146"/>
      <c r="AK593" s="62"/>
      <c r="AL593" s="62"/>
      <c r="AM593" s="62">
        <f>AN593-AK593</f>
        <v>4230</v>
      </c>
      <c r="AN593" s="62">
        <v>4230</v>
      </c>
      <c r="AO593" s="146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</row>
    <row r="594" spans="1:65" s="28" customFormat="1" ht="23.25" customHeight="1" hidden="1">
      <c r="A594" s="56" t="s">
        <v>375</v>
      </c>
      <c r="B594" s="57" t="s">
        <v>140</v>
      </c>
      <c r="C594" s="57" t="s">
        <v>127</v>
      </c>
      <c r="D594" s="71"/>
      <c r="E594" s="70"/>
      <c r="F594" s="62"/>
      <c r="G594" s="62"/>
      <c r="H594" s="62"/>
      <c r="I594" s="62"/>
      <c r="J594" s="62"/>
      <c r="K594" s="145"/>
      <c r="L594" s="145"/>
      <c r="M594" s="62"/>
      <c r="N594" s="62"/>
      <c r="O594" s="62"/>
      <c r="P594" s="62"/>
      <c r="Q594" s="62"/>
      <c r="R594" s="146"/>
      <c r="S594" s="146"/>
      <c r="T594" s="62"/>
      <c r="U594" s="62"/>
      <c r="V594" s="146"/>
      <c r="W594" s="146"/>
      <c r="X594" s="62"/>
      <c r="Y594" s="62"/>
      <c r="Z594" s="146"/>
      <c r="AA594" s="62"/>
      <c r="AB594" s="62"/>
      <c r="AC594" s="146"/>
      <c r="AD594" s="146"/>
      <c r="AE594" s="146"/>
      <c r="AF594" s="62"/>
      <c r="AG594" s="146"/>
      <c r="AH594" s="62"/>
      <c r="AI594" s="146"/>
      <c r="AJ594" s="146"/>
      <c r="AK594" s="62"/>
      <c r="AL594" s="62"/>
      <c r="AM594" s="62"/>
      <c r="AN594" s="63"/>
      <c r="AO594" s="146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</row>
    <row r="595" spans="1:65" s="28" customFormat="1" ht="21.75" customHeight="1" hidden="1">
      <c r="A595" s="69"/>
      <c r="B595" s="57"/>
      <c r="C595" s="57"/>
      <c r="D595" s="71"/>
      <c r="E595" s="70"/>
      <c r="F595" s="62"/>
      <c r="G595" s="62"/>
      <c r="H595" s="62"/>
      <c r="I595" s="62"/>
      <c r="J595" s="62"/>
      <c r="K595" s="145"/>
      <c r="L595" s="145"/>
      <c r="M595" s="62"/>
      <c r="N595" s="62"/>
      <c r="O595" s="62"/>
      <c r="P595" s="62"/>
      <c r="Q595" s="62"/>
      <c r="R595" s="146"/>
      <c r="S595" s="146"/>
      <c r="T595" s="62"/>
      <c r="U595" s="62"/>
      <c r="V595" s="146"/>
      <c r="W595" s="146"/>
      <c r="X595" s="62"/>
      <c r="Y595" s="62"/>
      <c r="Z595" s="146"/>
      <c r="AA595" s="62"/>
      <c r="AB595" s="62"/>
      <c r="AC595" s="146"/>
      <c r="AD595" s="146"/>
      <c r="AE595" s="146"/>
      <c r="AF595" s="62"/>
      <c r="AG595" s="146"/>
      <c r="AH595" s="62"/>
      <c r="AI595" s="146"/>
      <c r="AJ595" s="146"/>
      <c r="AK595" s="62"/>
      <c r="AL595" s="62"/>
      <c r="AM595" s="62"/>
      <c r="AN595" s="63"/>
      <c r="AO595" s="146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</row>
    <row r="596" spans="1:65" s="28" customFormat="1" ht="47.25" customHeight="1">
      <c r="A596" s="56" t="s">
        <v>376</v>
      </c>
      <c r="B596" s="57" t="s">
        <v>140</v>
      </c>
      <c r="C596" s="57" t="s">
        <v>134</v>
      </c>
      <c r="D596" s="71"/>
      <c r="E596" s="70"/>
      <c r="F596" s="62"/>
      <c r="G596" s="62"/>
      <c r="H596" s="62"/>
      <c r="I596" s="62"/>
      <c r="J596" s="62"/>
      <c r="K596" s="145"/>
      <c r="L596" s="145"/>
      <c r="M596" s="62"/>
      <c r="N596" s="62"/>
      <c r="O596" s="62"/>
      <c r="P596" s="62"/>
      <c r="Q596" s="62"/>
      <c r="R596" s="146"/>
      <c r="S596" s="146"/>
      <c r="T596" s="62"/>
      <c r="U596" s="62"/>
      <c r="V596" s="146"/>
      <c r="W596" s="146"/>
      <c r="X596" s="62"/>
      <c r="Y596" s="62"/>
      <c r="Z596" s="146"/>
      <c r="AA596" s="62"/>
      <c r="AB596" s="62"/>
      <c r="AC596" s="146"/>
      <c r="AD596" s="146"/>
      <c r="AE596" s="146"/>
      <c r="AF596" s="62"/>
      <c r="AG596" s="146"/>
      <c r="AH596" s="62"/>
      <c r="AI596" s="146"/>
      <c r="AJ596" s="146"/>
      <c r="AK596" s="62"/>
      <c r="AL596" s="62"/>
      <c r="AM596" s="59">
        <f aca="true" t="shared" si="360" ref="AM596:AO597">AM597</f>
        <v>404</v>
      </c>
      <c r="AN596" s="59">
        <f t="shared" si="360"/>
        <v>404</v>
      </c>
      <c r="AO596" s="59">
        <f t="shared" si="360"/>
        <v>0</v>
      </c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</row>
    <row r="597" spans="1:65" s="28" customFormat="1" ht="43.5" customHeight="1">
      <c r="A597" s="69" t="s">
        <v>90</v>
      </c>
      <c r="B597" s="70" t="s">
        <v>140</v>
      </c>
      <c r="C597" s="70" t="s">
        <v>134</v>
      </c>
      <c r="D597" s="71" t="s">
        <v>91</v>
      </c>
      <c r="E597" s="70"/>
      <c r="F597" s="62"/>
      <c r="G597" s="62"/>
      <c r="H597" s="62"/>
      <c r="I597" s="62"/>
      <c r="J597" s="62"/>
      <c r="K597" s="145"/>
      <c r="L597" s="145"/>
      <c r="M597" s="62"/>
      <c r="N597" s="62"/>
      <c r="O597" s="62"/>
      <c r="P597" s="62"/>
      <c r="Q597" s="62"/>
      <c r="R597" s="146"/>
      <c r="S597" s="146"/>
      <c r="T597" s="62"/>
      <c r="U597" s="62"/>
      <c r="V597" s="146"/>
      <c r="W597" s="146"/>
      <c r="X597" s="62"/>
      <c r="Y597" s="62"/>
      <c r="Z597" s="146"/>
      <c r="AA597" s="62"/>
      <c r="AB597" s="62"/>
      <c r="AC597" s="146"/>
      <c r="AD597" s="146"/>
      <c r="AE597" s="146"/>
      <c r="AF597" s="62"/>
      <c r="AG597" s="146"/>
      <c r="AH597" s="62"/>
      <c r="AI597" s="146"/>
      <c r="AJ597" s="146"/>
      <c r="AK597" s="62"/>
      <c r="AL597" s="62"/>
      <c r="AM597" s="62">
        <f t="shared" si="360"/>
        <v>404</v>
      </c>
      <c r="AN597" s="62">
        <f t="shared" si="360"/>
        <v>404</v>
      </c>
      <c r="AO597" s="62">
        <f t="shared" si="360"/>
        <v>0</v>
      </c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</row>
    <row r="598" spans="1:65" s="28" customFormat="1" ht="59.25" customHeight="1">
      <c r="A598" s="69" t="s">
        <v>136</v>
      </c>
      <c r="B598" s="70" t="s">
        <v>140</v>
      </c>
      <c r="C598" s="70" t="s">
        <v>134</v>
      </c>
      <c r="D598" s="71" t="s">
        <v>91</v>
      </c>
      <c r="E598" s="70" t="s">
        <v>137</v>
      </c>
      <c r="F598" s="62"/>
      <c r="G598" s="62"/>
      <c r="H598" s="62"/>
      <c r="I598" s="62"/>
      <c r="J598" s="62"/>
      <c r="K598" s="145"/>
      <c r="L598" s="145"/>
      <c r="M598" s="62"/>
      <c r="N598" s="62"/>
      <c r="O598" s="62"/>
      <c r="P598" s="62"/>
      <c r="Q598" s="62"/>
      <c r="R598" s="146"/>
      <c r="S598" s="146"/>
      <c r="T598" s="62"/>
      <c r="U598" s="62"/>
      <c r="V598" s="146"/>
      <c r="W598" s="146"/>
      <c r="X598" s="62"/>
      <c r="Y598" s="62"/>
      <c r="Z598" s="146"/>
      <c r="AA598" s="62"/>
      <c r="AB598" s="62"/>
      <c r="AC598" s="146"/>
      <c r="AD598" s="146"/>
      <c r="AE598" s="146"/>
      <c r="AF598" s="62"/>
      <c r="AG598" s="146"/>
      <c r="AH598" s="62"/>
      <c r="AI598" s="146"/>
      <c r="AJ598" s="146"/>
      <c r="AK598" s="62"/>
      <c r="AL598" s="62"/>
      <c r="AM598" s="62">
        <f>AN598-AK598</f>
        <v>404</v>
      </c>
      <c r="AN598" s="63">
        <v>404</v>
      </c>
      <c r="AO598" s="63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</row>
    <row r="599" spans="1:65" s="28" customFormat="1" ht="26.25" customHeight="1">
      <c r="A599" s="69"/>
      <c r="B599" s="57"/>
      <c r="C599" s="57"/>
      <c r="D599" s="71"/>
      <c r="E599" s="70"/>
      <c r="F599" s="62"/>
      <c r="G599" s="62"/>
      <c r="H599" s="62"/>
      <c r="I599" s="62"/>
      <c r="J599" s="62"/>
      <c r="K599" s="145"/>
      <c r="L599" s="145"/>
      <c r="M599" s="62"/>
      <c r="N599" s="62"/>
      <c r="O599" s="62"/>
      <c r="P599" s="62"/>
      <c r="Q599" s="62"/>
      <c r="R599" s="146"/>
      <c r="S599" s="146"/>
      <c r="T599" s="62"/>
      <c r="U599" s="62"/>
      <c r="V599" s="146"/>
      <c r="W599" s="146"/>
      <c r="X599" s="62"/>
      <c r="Y599" s="62"/>
      <c r="Z599" s="146"/>
      <c r="AA599" s="62"/>
      <c r="AB599" s="62"/>
      <c r="AC599" s="146"/>
      <c r="AD599" s="146"/>
      <c r="AE599" s="146"/>
      <c r="AF599" s="62"/>
      <c r="AG599" s="146"/>
      <c r="AH599" s="62"/>
      <c r="AI599" s="146"/>
      <c r="AJ599" s="146"/>
      <c r="AK599" s="62"/>
      <c r="AL599" s="62"/>
      <c r="AM599" s="62"/>
      <c r="AN599" s="63"/>
      <c r="AO599" s="146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</row>
    <row r="600" spans="1:65" s="28" customFormat="1" ht="59.25" customHeight="1">
      <c r="A600" s="50" t="s">
        <v>366</v>
      </c>
      <c r="B600" s="51" t="s">
        <v>365</v>
      </c>
      <c r="C600" s="70"/>
      <c r="D600" s="71"/>
      <c r="E600" s="70"/>
      <c r="F600" s="62"/>
      <c r="G600" s="62"/>
      <c r="H600" s="62"/>
      <c r="I600" s="62"/>
      <c r="J600" s="62"/>
      <c r="K600" s="145"/>
      <c r="L600" s="145"/>
      <c r="M600" s="62"/>
      <c r="N600" s="62"/>
      <c r="O600" s="62"/>
      <c r="P600" s="62"/>
      <c r="Q600" s="62"/>
      <c r="R600" s="146"/>
      <c r="S600" s="146"/>
      <c r="T600" s="62"/>
      <c r="U600" s="62"/>
      <c r="V600" s="146"/>
      <c r="W600" s="146"/>
      <c r="X600" s="62"/>
      <c r="Y600" s="62"/>
      <c r="Z600" s="146"/>
      <c r="AA600" s="62"/>
      <c r="AB600" s="62"/>
      <c r="AC600" s="146"/>
      <c r="AD600" s="146"/>
      <c r="AE600" s="146"/>
      <c r="AF600" s="62"/>
      <c r="AG600" s="146"/>
      <c r="AH600" s="62"/>
      <c r="AI600" s="146"/>
      <c r="AJ600" s="146"/>
      <c r="AK600" s="62"/>
      <c r="AL600" s="62"/>
      <c r="AM600" s="53">
        <f>AM602</f>
        <v>124557</v>
      </c>
      <c r="AN600" s="53">
        <f>AN602</f>
        <v>124557</v>
      </c>
      <c r="AO600" s="53">
        <f>AO602</f>
        <v>0</v>
      </c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</row>
    <row r="601" spans="1:65" s="28" customFormat="1" ht="18" customHeight="1">
      <c r="A601" s="50"/>
      <c r="B601" s="51"/>
      <c r="C601" s="70"/>
      <c r="D601" s="71"/>
      <c r="E601" s="70"/>
      <c r="F601" s="62"/>
      <c r="G601" s="62"/>
      <c r="H601" s="62"/>
      <c r="I601" s="62"/>
      <c r="J601" s="62"/>
      <c r="K601" s="145"/>
      <c r="L601" s="145"/>
      <c r="M601" s="62"/>
      <c r="N601" s="62"/>
      <c r="O601" s="62"/>
      <c r="P601" s="62"/>
      <c r="Q601" s="62"/>
      <c r="R601" s="146"/>
      <c r="S601" s="146"/>
      <c r="T601" s="62"/>
      <c r="U601" s="62"/>
      <c r="V601" s="146"/>
      <c r="W601" s="146"/>
      <c r="X601" s="62"/>
      <c r="Y601" s="62"/>
      <c r="Z601" s="146"/>
      <c r="AA601" s="62"/>
      <c r="AB601" s="62"/>
      <c r="AC601" s="146"/>
      <c r="AD601" s="146"/>
      <c r="AE601" s="146"/>
      <c r="AF601" s="62"/>
      <c r="AG601" s="146"/>
      <c r="AH601" s="62"/>
      <c r="AI601" s="146"/>
      <c r="AJ601" s="146"/>
      <c r="AK601" s="62"/>
      <c r="AL601" s="62"/>
      <c r="AM601" s="62"/>
      <c r="AN601" s="63"/>
      <c r="AO601" s="146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</row>
    <row r="602" spans="1:65" s="28" customFormat="1" ht="36.75" customHeight="1">
      <c r="A602" s="56" t="s">
        <v>368</v>
      </c>
      <c r="B602" s="57" t="s">
        <v>367</v>
      </c>
      <c r="C602" s="57" t="s">
        <v>126</v>
      </c>
      <c r="D602" s="67"/>
      <c r="E602" s="57"/>
      <c r="F602" s="59"/>
      <c r="G602" s="59"/>
      <c r="H602" s="59"/>
      <c r="I602" s="59"/>
      <c r="J602" s="59"/>
      <c r="K602" s="153"/>
      <c r="L602" s="153"/>
      <c r="M602" s="59"/>
      <c r="N602" s="59"/>
      <c r="O602" s="59"/>
      <c r="P602" s="59"/>
      <c r="Q602" s="59"/>
      <c r="R602" s="154"/>
      <c r="S602" s="154"/>
      <c r="T602" s="59"/>
      <c r="U602" s="59"/>
      <c r="V602" s="154"/>
      <c r="W602" s="154"/>
      <c r="X602" s="59"/>
      <c r="Y602" s="59"/>
      <c r="Z602" s="154"/>
      <c r="AA602" s="59"/>
      <c r="AB602" s="59"/>
      <c r="AC602" s="154"/>
      <c r="AD602" s="154"/>
      <c r="AE602" s="154"/>
      <c r="AF602" s="59"/>
      <c r="AG602" s="154"/>
      <c r="AH602" s="59"/>
      <c r="AI602" s="154"/>
      <c r="AJ602" s="154"/>
      <c r="AK602" s="59"/>
      <c r="AL602" s="59"/>
      <c r="AM602" s="59">
        <f aca="true" t="shared" si="361" ref="AM602:AO603">AM603</f>
        <v>124557</v>
      </c>
      <c r="AN602" s="59">
        <f t="shared" si="361"/>
        <v>124557</v>
      </c>
      <c r="AO602" s="59">
        <f t="shared" si="361"/>
        <v>0</v>
      </c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</row>
    <row r="603" spans="1:65" s="28" customFormat="1" ht="24" customHeight="1">
      <c r="A603" s="69" t="s">
        <v>20</v>
      </c>
      <c r="B603" s="70" t="s">
        <v>367</v>
      </c>
      <c r="C603" s="70" t="s">
        <v>126</v>
      </c>
      <c r="D603" s="71" t="s">
        <v>21</v>
      </c>
      <c r="E603" s="70"/>
      <c r="F603" s="62"/>
      <c r="G603" s="62"/>
      <c r="H603" s="62"/>
      <c r="I603" s="62"/>
      <c r="J603" s="62"/>
      <c r="K603" s="145"/>
      <c r="L603" s="145"/>
      <c r="M603" s="62"/>
      <c r="N603" s="62"/>
      <c r="O603" s="62"/>
      <c r="P603" s="62"/>
      <c r="Q603" s="62"/>
      <c r="R603" s="146"/>
      <c r="S603" s="146"/>
      <c r="T603" s="62"/>
      <c r="U603" s="62"/>
      <c r="V603" s="146"/>
      <c r="W603" s="146"/>
      <c r="X603" s="62"/>
      <c r="Y603" s="62"/>
      <c r="Z603" s="146"/>
      <c r="AA603" s="62"/>
      <c r="AB603" s="62"/>
      <c r="AC603" s="146"/>
      <c r="AD603" s="146"/>
      <c r="AE603" s="146"/>
      <c r="AF603" s="62"/>
      <c r="AG603" s="146"/>
      <c r="AH603" s="62"/>
      <c r="AI603" s="146"/>
      <c r="AJ603" s="146"/>
      <c r="AK603" s="62"/>
      <c r="AL603" s="62"/>
      <c r="AM603" s="62">
        <f t="shared" si="361"/>
        <v>124557</v>
      </c>
      <c r="AN603" s="62">
        <f t="shared" si="361"/>
        <v>124557</v>
      </c>
      <c r="AO603" s="62">
        <f t="shared" si="361"/>
        <v>0</v>
      </c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</row>
    <row r="604" spans="1:65" s="28" customFormat="1" ht="21.75" customHeight="1">
      <c r="A604" s="69" t="s">
        <v>139</v>
      </c>
      <c r="B604" s="70" t="s">
        <v>367</v>
      </c>
      <c r="C604" s="70" t="s">
        <v>126</v>
      </c>
      <c r="D604" s="71" t="s">
        <v>21</v>
      </c>
      <c r="E604" s="70" t="s">
        <v>15</v>
      </c>
      <c r="F604" s="62"/>
      <c r="G604" s="62"/>
      <c r="H604" s="62"/>
      <c r="I604" s="62"/>
      <c r="J604" s="62"/>
      <c r="K604" s="145"/>
      <c r="L604" s="145"/>
      <c r="M604" s="62"/>
      <c r="N604" s="62"/>
      <c r="O604" s="62"/>
      <c r="P604" s="62"/>
      <c r="Q604" s="62"/>
      <c r="R604" s="146"/>
      <c r="S604" s="146"/>
      <c r="T604" s="62"/>
      <c r="U604" s="62"/>
      <c r="V604" s="146"/>
      <c r="W604" s="146"/>
      <c r="X604" s="62"/>
      <c r="Y604" s="62"/>
      <c r="Z604" s="146"/>
      <c r="AA604" s="62"/>
      <c r="AB604" s="62"/>
      <c r="AC604" s="146"/>
      <c r="AD604" s="146"/>
      <c r="AE604" s="146"/>
      <c r="AF604" s="62"/>
      <c r="AG604" s="146"/>
      <c r="AH604" s="62"/>
      <c r="AI604" s="146"/>
      <c r="AJ604" s="146"/>
      <c r="AK604" s="62"/>
      <c r="AL604" s="62"/>
      <c r="AM604" s="62">
        <f>AN604-AK604</f>
        <v>124557</v>
      </c>
      <c r="AN604" s="62">
        <f>126123-1566</f>
        <v>124557</v>
      </c>
      <c r="AO604" s="146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</row>
    <row r="605" spans="1:65" s="28" customFormat="1" ht="12" customHeight="1">
      <c r="A605" s="69"/>
      <c r="B605" s="70"/>
      <c r="C605" s="70"/>
      <c r="D605" s="71"/>
      <c r="E605" s="70"/>
      <c r="F605" s="62"/>
      <c r="G605" s="62"/>
      <c r="H605" s="62"/>
      <c r="I605" s="62"/>
      <c r="J605" s="62"/>
      <c r="K605" s="145"/>
      <c r="L605" s="145"/>
      <c r="M605" s="62"/>
      <c r="N605" s="62"/>
      <c r="O605" s="62"/>
      <c r="P605" s="62"/>
      <c r="Q605" s="62"/>
      <c r="R605" s="146"/>
      <c r="S605" s="146"/>
      <c r="T605" s="62"/>
      <c r="U605" s="62"/>
      <c r="V605" s="146"/>
      <c r="W605" s="146"/>
      <c r="X605" s="62"/>
      <c r="Y605" s="62"/>
      <c r="Z605" s="146"/>
      <c r="AA605" s="62"/>
      <c r="AB605" s="62"/>
      <c r="AC605" s="146"/>
      <c r="AD605" s="146"/>
      <c r="AE605" s="146"/>
      <c r="AF605" s="62"/>
      <c r="AG605" s="146"/>
      <c r="AH605" s="62"/>
      <c r="AI605" s="146"/>
      <c r="AJ605" s="146"/>
      <c r="AK605" s="62"/>
      <c r="AL605" s="62"/>
      <c r="AM605" s="62"/>
      <c r="AN605" s="63"/>
      <c r="AO605" s="146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</row>
    <row r="606" spans="1:65" s="28" customFormat="1" ht="19.5" customHeight="1">
      <c r="A606" s="56" t="s">
        <v>431</v>
      </c>
      <c r="B606" s="70"/>
      <c r="C606" s="70"/>
      <c r="D606" s="71"/>
      <c r="E606" s="70"/>
      <c r="F606" s="59">
        <v>430993</v>
      </c>
      <c r="G606" s="59">
        <f>H606-F606</f>
        <v>-207037</v>
      </c>
      <c r="H606" s="59">
        <v>223956</v>
      </c>
      <c r="I606" s="59"/>
      <c r="J606" s="59">
        <v>460000</v>
      </c>
      <c r="K606" s="145"/>
      <c r="L606" s="145"/>
      <c r="M606" s="59">
        <v>460000</v>
      </c>
      <c r="N606" s="59">
        <f>O606-M606</f>
        <v>-213694</v>
      </c>
      <c r="O606" s="59">
        <v>246306</v>
      </c>
      <c r="P606" s="59"/>
      <c r="Q606" s="59">
        <v>284324</v>
      </c>
      <c r="R606" s="59"/>
      <c r="S606" s="59"/>
      <c r="T606" s="59">
        <v>246306</v>
      </c>
      <c r="U606" s="59">
        <v>284324</v>
      </c>
      <c r="V606" s="146"/>
      <c r="W606" s="146"/>
      <c r="X606" s="59">
        <f>T606+V606</f>
        <v>246306</v>
      </c>
      <c r="Y606" s="59">
        <f>U606+W606</f>
        <v>284324</v>
      </c>
      <c r="Z606" s="59">
        <f>-7021-1500</f>
        <v>-8521</v>
      </c>
      <c r="AA606" s="59">
        <f>X606+Z606</f>
        <v>237785</v>
      </c>
      <c r="AB606" s="59">
        <f>Y606</f>
        <v>284324</v>
      </c>
      <c r="AC606" s="59"/>
      <c r="AD606" s="59"/>
      <c r="AE606" s="59"/>
      <c r="AF606" s="59">
        <f>AA606+AC606</f>
        <v>237785</v>
      </c>
      <c r="AG606" s="59"/>
      <c r="AH606" s="59">
        <f>AB606</f>
        <v>284324</v>
      </c>
      <c r="AI606" s="59">
        <v>-47380</v>
      </c>
      <c r="AJ606" s="59">
        <v>-6263</v>
      </c>
      <c r="AK606" s="59">
        <f>AF606+AI606</f>
        <v>190405</v>
      </c>
      <c r="AL606" s="59">
        <f>AG606</f>
        <v>0</v>
      </c>
      <c r="AM606" s="59">
        <f>AN606-AK606</f>
        <v>-190405</v>
      </c>
      <c r="AN606" s="64"/>
      <c r="AO606" s="146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</row>
    <row r="607" spans="1:41" ht="15.75">
      <c r="A607" s="43"/>
      <c r="B607" s="44"/>
      <c r="C607" s="44"/>
      <c r="D607" s="45"/>
      <c r="E607" s="44"/>
      <c r="F607" s="46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8"/>
      <c r="Z607" s="48"/>
      <c r="AA607" s="48"/>
      <c r="AB607" s="48"/>
      <c r="AC607" s="48"/>
      <c r="AD607" s="48"/>
      <c r="AE607" s="48"/>
      <c r="AF607" s="48"/>
      <c r="AG607" s="48"/>
      <c r="AH607" s="48"/>
      <c r="AI607" s="48"/>
      <c r="AJ607" s="48"/>
      <c r="AK607" s="48"/>
      <c r="AL607" s="48"/>
      <c r="AM607" s="48"/>
      <c r="AN607" s="48"/>
      <c r="AO607" s="48"/>
    </row>
    <row r="608" spans="1:65" s="8" customFormat="1" ht="46.5" customHeight="1">
      <c r="A608" s="50" t="s">
        <v>117</v>
      </c>
      <c r="B608" s="51"/>
      <c r="C608" s="51"/>
      <c r="D608" s="52"/>
      <c r="E608" s="51"/>
      <c r="F608" s="53" t="e">
        <f aca="true" t="shared" si="362" ref="F608:AD608">F16+F104+F126+F202+F292+F307+F386+F424+F484+F606</f>
        <v>#REF!</v>
      </c>
      <c r="G608" s="53" t="e">
        <f t="shared" si="362"/>
        <v>#REF!</v>
      </c>
      <c r="H608" s="53" t="e">
        <f t="shared" si="362"/>
        <v>#REF!</v>
      </c>
      <c r="I608" s="53" t="e">
        <f t="shared" si="362"/>
        <v>#REF!</v>
      </c>
      <c r="J608" s="53" t="e">
        <f t="shared" si="362"/>
        <v>#REF!</v>
      </c>
      <c r="K608" s="53" t="e">
        <f t="shared" si="362"/>
        <v>#REF!</v>
      </c>
      <c r="L608" s="53" t="e">
        <f t="shared" si="362"/>
        <v>#REF!</v>
      </c>
      <c r="M608" s="53" t="e">
        <f t="shared" si="362"/>
        <v>#REF!</v>
      </c>
      <c r="N608" s="53" t="e">
        <f t="shared" si="362"/>
        <v>#REF!</v>
      </c>
      <c r="O608" s="53" t="e">
        <f t="shared" si="362"/>
        <v>#REF!</v>
      </c>
      <c r="P608" s="53" t="e">
        <f t="shared" si="362"/>
        <v>#REF!</v>
      </c>
      <c r="Q608" s="53" t="e">
        <f t="shared" si="362"/>
        <v>#REF!</v>
      </c>
      <c r="R608" s="53" t="e">
        <f t="shared" si="362"/>
        <v>#REF!</v>
      </c>
      <c r="S608" s="53" t="e">
        <f t="shared" si="362"/>
        <v>#REF!</v>
      </c>
      <c r="T608" s="53" t="e">
        <f t="shared" si="362"/>
        <v>#REF!</v>
      </c>
      <c r="U608" s="53" t="e">
        <f t="shared" si="362"/>
        <v>#REF!</v>
      </c>
      <c r="V608" s="53" t="e">
        <f t="shared" si="362"/>
        <v>#REF!</v>
      </c>
      <c r="W608" s="53" t="e">
        <f t="shared" si="362"/>
        <v>#REF!</v>
      </c>
      <c r="X608" s="53" t="e">
        <f t="shared" si="362"/>
        <v>#REF!</v>
      </c>
      <c r="Y608" s="53" t="e">
        <f t="shared" si="362"/>
        <v>#REF!</v>
      </c>
      <c r="Z608" s="53" t="e">
        <f t="shared" si="362"/>
        <v>#REF!</v>
      </c>
      <c r="AA608" s="53" t="e">
        <f t="shared" si="362"/>
        <v>#REF!</v>
      </c>
      <c r="AB608" s="53" t="e">
        <f t="shared" si="362"/>
        <v>#REF!</v>
      </c>
      <c r="AC608" s="53" t="e">
        <f t="shared" si="362"/>
        <v>#REF!</v>
      </c>
      <c r="AD608" s="53" t="e">
        <f t="shared" si="362"/>
        <v>#REF!</v>
      </c>
      <c r="AE608" s="53"/>
      <c r="AF608" s="53" t="e">
        <f aca="true" t="shared" si="363" ref="AF608:AL608">AF16+AF104+AF126+AF202+AF292+AF307+AF386+AF424+AF484+AF606</f>
        <v>#REF!</v>
      </c>
      <c r="AG608" s="53" t="e">
        <f t="shared" si="363"/>
        <v>#REF!</v>
      </c>
      <c r="AH608" s="53" t="e">
        <f t="shared" si="363"/>
        <v>#REF!</v>
      </c>
      <c r="AI608" s="53" t="e">
        <f t="shared" si="363"/>
        <v>#REF!</v>
      </c>
      <c r="AJ608" s="53" t="e">
        <f t="shared" si="363"/>
        <v>#REF!</v>
      </c>
      <c r="AK608" s="53" t="e">
        <f t="shared" si="363"/>
        <v>#REF!</v>
      </c>
      <c r="AL608" s="53" t="e">
        <f t="shared" si="363"/>
        <v>#REF!</v>
      </c>
      <c r="AM608" s="53">
        <f>AM16+AM104+AM126+AM202+AM292+AM307+AM386+AM424+AM484+AM574+AM589+AM600+AM606</f>
        <v>2395243</v>
      </c>
      <c r="AN608" s="53">
        <f>AN16+AN104+AN126+AN202+AN292+AN307+AN386+AN424+AN484+AN574+AN589+AN600+AN606</f>
        <v>7922016</v>
      </c>
      <c r="AO608" s="53">
        <f>AO16+AO104+AO126+AO202+AO292+AO307+AO386+AO424+AO484+AO574+AO589+AO600+AO606</f>
        <v>901871</v>
      </c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</row>
    <row r="609" spans="1:5" ht="50.25" customHeight="1">
      <c r="A609" s="29"/>
      <c r="B609" s="30"/>
      <c r="C609" s="30"/>
      <c r="D609" s="31"/>
      <c r="E609" s="30"/>
    </row>
    <row r="610" spans="1:65" s="157" customFormat="1" ht="24" customHeight="1">
      <c r="A610" s="199" t="s">
        <v>307</v>
      </c>
      <c r="B610" s="199"/>
      <c r="C610" s="199"/>
      <c r="D610" s="155"/>
      <c r="E610" s="189"/>
      <c r="F610" s="189"/>
      <c r="G610" s="189"/>
      <c r="H610" s="189"/>
      <c r="I610" s="189"/>
      <c r="J610" s="189"/>
      <c r="K610" s="189"/>
      <c r="L610" s="189"/>
      <c r="M610" s="189"/>
      <c r="N610" s="189"/>
      <c r="O610" s="189"/>
      <c r="P610" s="156"/>
      <c r="Q610" s="156"/>
      <c r="R610" s="156"/>
      <c r="S610" s="156"/>
      <c r="T610" s="156"/>
      <c r="U610" s="156"/>
      <c r="V610" s="156"/>
      <c r="W610" s="156"/>
      <c r="X610" s="156"/>
      <c r="Y610" s="156"/>
      <c r="Z610" s="156"/>
      <c r="AA610" s="156"/>
      <c r="AB610" s="156"/>
      <c r="AC610" s="156"/>
      <c r="AD610" s="156"/>
      <c r="AE610" s="156"/>
      <c r="AF610" s="156"/>
      <c r="AG610" s="156"/>
      <c r="AH610" s="156"/>
      <c r="AI610" s="156"/>
      <c r="AJ610" s="156"/>
      <c r="AK610" s="156"/>
      <c r="AL610" s="156"/>
      <c r="AM610" s="156"/>
      <c r="AN610" s="156"/>
      <c r="AO610" s="156"/>
      <c r="AP610" s="156"/>
      <c r="AQ610" s="156"/>
      <c r="AR610" s="156"/>
      <c r="AS610" s="156"/>
      <c r="AT610" s="156"/>
      <c r="AU610" s="156"/>
      <c r="AV610" s="156"/>
      <c r="AW610" s="156"/>
      <c r="AX610" s="156"/>
      <c r="AY610" s="156"/>
      <c r="AZ610" s="156"/>
      <c r="BA610" s="156"/>
      <c r="BB610" s="156"/>
      <c r="BC610" s="156"/>
      <c r="BD610" s="156"/>
      <c r="BE610" s="156"/>
      <c r="BF610" s="156"/>
      <c r="BG610" s="156"/>
      <c r="BH610" s="156"/>
      <c r="BI610" s="156"/>
      <c r="BJ610" s="156"/>
      <c r="BK610" s="156"/>
      <c r="BL610" s="156"/>
      <c r="BM610" s="156"/>
    </row>
    <row r="611" spans="1:65" s="157" customFormat="1" ht="21" customHeight="1">
      <c r="A611" s="158" t="s">
        <v>245</v>
      </c>
      <c r="B611" s="159"/>
      <c r="C611" s="159"/>
      <c r="D611" s="160"/>
      <c r="E611" s="161"/>
      <c r="F611" s="161"/>
      <c r="G611" s="161"/>
      <c r="H611" s="161"/>
      <c r="I611" s="161"/>
      <c r="J611" s="161"/>
      <c r="K611" s="161"/>
      <c r="L611" s="161"/>
      <c r="M611" s="161"/>
      <c r="N611" s="161"/>
      <c r="O611" s="161"/>
      <c r="P611" s="161"/>
      <c r="Q611" s="161"/>
      <c r="R611" s="161"/>
      <c r="S611" s="161"/>
      <c r="T611" s="161"/>
      <c r="U611" s="161"/>
      <c r="V611" s="161"/>
      <c r="W611" s="161"/>
      <c r="X611" s="161"/>
      <c r="Y611" s="161"/>
      <c r="Z611" s="161"/>
      <c r="AA611" s="161"/>
      <c r="AB611" s="161"/>
      <c r="AC611" s="162"/>
      <c r="AD611" s="162"/>
      <c r="AE611" s="162"/>
      <c r="AF611" s="162"/>
      <c r="AG611" s="184" t="s">
        <v>308</v>
      </c>
      <c r="AH611" s="184"/>
      <c r="AI611" s="184"/>
      <c r="AJ611" s="184"/>
      <c r="AK611" s="184"/>
      <c r="AL611" s="184"/>
      <c r="AM611" s="184"/>
      <c r="AN611" s="184"/>
      <c r="AO611" s="184"/>
      <c r="AP611" s="156"/>
      <c r="AQ611" s="156"/>
      <c r="AR611" s="156"/>
      <c r="AS611" s="156"/>
      <c r="AT611" s="156"/>
      <c r="AU611" s="156"/>
      <c r="AV611" s="156"/>
      <c r="AW611" s="156"/>
      <c r="AX611" s="156"/>
      <c r="AY611" s="156"/>
      <c r="AZ611" s="156"/>
      <c r="BA611" s="156"/>
      <c r="BB611" s="156"/>
      <c r="BC611" s="156"/>
      <c r="BD611" s="156"/>
      <c r="BE611" s="156"/>
      <c r="BF611" s="156"/>
      <c r="BG611" s="156"/>
      <c r="BH611" s="156"/>
      <c r="BI611" s="156"/>
      <c r="BJ611" s="156"/>
      <c r="BK611" s="156"/>
      <c r="BL611" s="156"/>
      <c r="BM611" s="156"/>
    </row>
    <row r="613" spans="13:39" ht="15">
      <c r="M613" s="6" t="e">
        <f>M608-M606</f>
        <v>#REF!</v>
      </c>
      <c r="N613" s="6"/>
      <c r="O613" s="6"/>
      <c r="P613" s="6" t="e">
        <f>P608-P606</f>
        <v>#REF!</v>
      </c>
      <c r="Q613" s="6"/>
      <c r="AF613" s="6" t="e">
        <f>AA608+AC608</f>
        <v>#REF!</v>
      </c>
      <c r="AM613" s="6"/>
    </row>
    <row r="615" ht="15">
      <c r="A615" s="32"/>
    </row>
    <row r="616" spans="2:5" ht="15">
      <c r="B616" s="33"/>
      <c r="C616" s="33"/>
      <c r="D616" s="34"/>
      <c r="E616" s="33"/>
    </row>
    <row r="617" ht="15">
      <c r="AN617" s="6"/>
    </row>
  </sheetData>
  <sheetProtection/>
  <mergeCells count="61">
    <mergeCell ref="T11:U11"/>
    <mergeCell ref="V11:W11"/>
    <mergeCell ref="X11:Y11"/>
    <mergeCell ref="V12:V14"/>
    <mergeCell ref="W12:W14"/>
    <mergeCell ref="X12:X14"/>
    <mergeCell ref="Y12:Y14"/>
    <mergeCell ref="T12:T14"/>
    <mergeCell ref="U12:U14"/>
    <mergeCell ref="K11:L11"/>
    <mergeCell ref="K12:K14"/>
    <mergeCell ref="L12:L14"/>
    <mergeCell ref="R11:S11"/>
    <mergeCell ref="R12:R14"/>
    <mergeCell ref="S12:S14"/>
    <mergeCell ref="M11:M14"/>
    <mergeCell ref="O12:O14"/>
    <mergeCell ref="E11:E14"/>
    <mergeCell ref="J11:J14"/>
    <mergeCell ref="G12:G14"/>
    <mergeCell ref="H12:H14"/>
    <mergeCell ref="I12:I14"/>
    <mergeCell ref="A610:C610"/>
    <mergeCell ref="D11:D14"/>
    <mergeCell ref="A11:A14"/>
    <mergeCell ref="B11:B14"/>
    <mergeCell ref="C11:C14"/>
    <mergeCell ref="E610:O610"/>
    <mergeCell ref="F11:F14"/>
    <mergeCell ref="G11:I11"/>
    <mergeCell ref="AA11:AB11"/>
    <mergeCell ref="AA12:AA14"/>
    <mergeCell ref="AB12:AB14"/>
    <mergeCell ref="N12:N14"/>
    <mergeCell ref="P12:P14"/>
    <mergeCell ref="N11:Q11"/>
    <mergeCell ref="Q12:Q14"/>
    <mergeCell ref="AG611:AO611"/>
    <mergeCell ref="AG2:AO2"/>
    <mergeCell ref="AG3:AO3"/>
    <mergeCell ref="AF4:AO4"/>
    <mergeCell ref="AJ11:AJ14"/>
    <mergeCell ref="AF12:AG12"/>
    <mergeCell ref="AF13:AF14"/>
    <mergeCell ref="AG13:AG14"/>
    <mergeCell ref="AF11:AH11"/>
    <mergeCell ref="AH12:AH14"/>
    <mergeCell ref="A7:AO9"/>
    <mergeCell ref="AI11:AI14"/>
    <mergeCell ref="AK11:AL11"/>
    <mergeCell ref="AK12:AL12"/>
    <mergeCell ref="AK13:AK14"/>
    <mergeCell ref="AL13:AL14"/>
    <mergeCell ref="AD11:AD14"/>
    <mergeCell ref="AE11:AE14"/>
    <mergeCell ref="AC11:AC14"/>
    <mergeCell ref="Z11:Z14"/>
    <mergeCell ref="AM13:AM14"/>
    <mergeCell ref="AN13:AN14"/>
    <mergeCell ref="AM11:AO12"/>
    <mergeCell ref="AO13:AO14"/>
  </mergeCells>
  <printOptions/>
  <pageMargins left="0.64" right="0.21" top="0.2755905511811024" bottom="0.2362204724409449" header="0.2755905511811024" footer="0.24"/>
  <pageSetup fitToHeight="30" horizontalDpi="600" verticalDpi="600" orientation="portrait" paperSize="9" scale="70" r:id="rId1"/>
  <rowBreaks count="25" manualBreakCount="25">
    <brk id="30" max="40" man="1"/>
    <brk id="58" max="40" man="1"/>
    <brk id="73" max="40" man="1"/>
    <brk id="90" max="40" man="1"/>
    <brk id="113" max="40" man="1"/>
    <brk id="144" max="40" man="1"/>
    <brk id="174" max="40" man="1"/>
    <brk id="196" max="40" man="1"/>
    <brk id="215" max="40" man="1"/>
    <brk id="229" max="40" man="1"/>
    <brk id="244" max="40" man="1"/>
    <brk id="252" max="40" man="1"/>
    <brk id="280" max="40" man="1"/>
    <brk id="306" max="40" man="1"/>
    <brk id="329" max="40" man="1"/>
    <brk id="354" max="40" man="1"/>
    <brk id="370" max="40" man="1"/>
    <brk id="395" max="40" man="1"/>
    <brk id="424" max="40" man="1"/>
    <brk id="461" max="40" man="1"/>
    <brk id="499" max="40" man="1"/>
    <brk id="532" max="40" man="1"/>
    <brk id="558" max="40" man="1"/>
    <brk id="571" max="40" man="1"/>
    <brk id="601" max="4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</dc:creator>
  <cp:keywords/>
  <dc:description/>
  <cp:lastModifiedBy>осянкина</cp:lastModifiedBy>
  <cp:lastPrinted>2010-12-15T13:35:47Z</cp:lastPrinted>
  <dcterms:created xsi:type="dcterms:W3CDTF">2007-01-25T06:11:58Z</dcterms:created>
  <dcterms:modified xsi:type="dcterms:W3CDTF">2010-12-16T05:39:21Z</dcterms:modified>
  <cp:category/>
  <cp:version/>
  <cp:contentType/>
  <cp:contentStatus/>
</cp:coreProperties>
</file>