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12-2013 " sheetId="1" r:id="rId1"/>
  </sheets>
  <definedNames>
    <definedName name="_xlnm.Print_Titles" localSheetId="0">'проект 2012-2013 '!$A:$E,'проект 2012-2013 '!$12:$15</definedName>
    <definedName name="_xlnm.Print_Area" localSheetId="0">'проект 2012-2013 '!$A$1:$AQ$527</definedName>
  </definedNames>
  <calcPr fullCalcOnLoad="1"/>
</workbook>
</file>

<file path=xl/sharedStrings.xml><?xml version="1.0" encoding="utf-8"?>
<sst xmlns="http://schemas.openxmlformats.org/spreadsheetml/2006/main" count="1924" uniqueCount="373">
  <si>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</si>
  <si>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</si>
  <si>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</si>
  <si>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</si>
  <si>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</si>
  <si>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</si>
  <si>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</si>
  <si>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</si>
  <si>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</si>
  <si>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</si>
  <si>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</si>
  <si>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</si>
  <si>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</si>
  <si>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</si>
  <si>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</si>
  <si>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</si>
  <si>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</si>
  <si>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</si>
  <si>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</si>
  <si>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</si>
  <si>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</si>
  <si>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</si>
  <si>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</si>
  <si>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</si>
  <si>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</si>
  <si>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</si>
  <si>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</si>
  <si>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</si>
  <si>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</si>
  <si>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</si>
  <si>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</si>
  <si>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</si>
  <si>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</si>
  <si>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</si>
  <si>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</si>
  <si>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</si>
  <si>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</si>
  <si>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</si>
  <si>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</si>
  <si>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</si>
  <si>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</si>
  <si>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</si>
  <si>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</si>
  <si>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</si>
  <si>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</si>
  <si>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</si>
  <si>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</si>
  <si>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</si>
  <si>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</si>
  <si>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</si>
  <si>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</si>
  <si>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</si>
  <si>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</si>
  <si>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</si>
  <si>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</si>
  <si>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</si>
  <si>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</si>
  <si>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</si>
  <si>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</si>
  <si>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</si>
  <si>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</si>
  <si>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</si>
  <si>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</si>
  <si>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</si>
  <si>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</si>
  <si>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</si>
  <si>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</si>
  <si>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</si>
  <si>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</si>
  <si>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</si>
  <si>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</si>
  <si>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</si>
  <si>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</si>
  <si>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</si>
  <si>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</si>
  <si>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</si>
  <si>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</si>
  <si>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</si>
  <si>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</si>
  <si>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</si>
  <si>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</si>
  <si>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</si>
  <si>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</si>
  <si>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</si>
  <si>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</si>
  <si>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</si>
  <si>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</si>
  <si>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</si>
  <si>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</si>
  <si>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</si>
  <si>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</si>
  <si>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</si>
  <si>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</si>
  <si>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</si>
  <si>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</si>
  <si>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</si>
  <si>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</si>
  <si>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</si>
  <si>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</si>
  <si>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</si>
  <si>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</si>
  <si>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</si>
  <si>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</si>
  <si>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</si>
  <si>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</si>
  <si>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</si>
  <si>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</si>
  <si>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</si>
  <si>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</si>
  <si>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</si>
  <si>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</si>
  <si>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</si>
  <si>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</si>
  <si>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</si>
  <si>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</si>
  <si>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</si>
  <si>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</si>
  <si>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</si>
  <si>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</si>
  <si>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</si>
  <si>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</si>
  <si>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</si>
  <si>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</si>
  <si>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</si>
  <si>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</si>
  <si>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</si>
  <si>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</si>
  <si>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</si>
  <si>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</si>
  <si>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</si>
  <si>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</si>
  <si>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</si>
  <si>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</si>
  <si>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</si>
  <si>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</si>
  <si>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</si>
  <si>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</si>
  <si>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</si>
  <si>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</si>
  <si>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</si>
  <si>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</si>
  <si>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</si>
  <si>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</si>
  <si>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</si>
  <si>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</si>
  <si>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</si>
  <si>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</si>
  <si>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</si>
  <si>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</si>
  <si>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</si>
  <si>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</si>
  <si>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</si>
  <si>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</si>
  <si>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</si>
  <si>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</si>
  <si>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</si>
  <si>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</si>
  <si>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</si>
  <si>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</si>
  <si>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</si>
  <si>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</si>
  <si>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</si>
  <si>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</si>
  <si>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</si>
  <si>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</si>
  <si>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</si>
  <si>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</si>
  <si>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</si>
  <si>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</si>
  <si>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</si>
  <si>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</si>
  <si>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</si>
  <si>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</si>
  <si>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</si>
  <si>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</si>
  <si>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</si>
  <si>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</si>
  <si>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</si>
  <si>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</si>
  <si>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</si>
  <si>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</si>
  <si>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</si>
  <si>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</si>
  <si>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</si>
  <si>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</si>
  <si>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</si>
  <si>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</si>
  <si>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</si>
  <si>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</si>
  <si>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</si>
  <si>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</si>
  <si>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</si>
  <si>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</si>
  <si>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</si>
  <si>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</si>
  <si>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</si>
  <si>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</si>
  <si>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</si>
  <si>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</si>
  <si>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</si>
  <si>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</si>
  <si>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</si>
  <si>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</si>
  <si>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</si>
  <si>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</si>
  <si>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</si>
  <si>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</si>
  <si>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</si>
  <si>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</si>
  <si>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</si>
  <si>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</si>
  <si>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</si>
  <si>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</si>
  <si>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</si>
  <si>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</si>
  <si>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</si>
  <si>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</si>
  <si>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</si>
  <si>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</si>
  <si>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</si>
  <si>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</si>
  <si>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</si>
  <si>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</si>
  <si>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</si>
  <si>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</si>
  <si>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</si>
  <si>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</si>
  <si>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</si>
  <si>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</si>
  <si>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</si>
  <si>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</si>
  <si>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</si>
  <si>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</si>
  <si>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</si>
  <si>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</si>
  <si>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</si>
  <si>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</si>
  <si>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</si>
  <si>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</si>
  <si>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</si>
  <si>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</si>
  <si>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</si>
  <si>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</si>
  <si>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</si>
  <si>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</si>
  <si>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</si>
  <si>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</si>
  <si>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</si>
  <si>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</si>
  <si>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</si>
  <si>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</si>
  <si>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</si>
  <si>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</si>
  <si>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</si>
  <si>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</si>
  <si>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</si>
  <si>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</si>
  <si>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</si>
  <si>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</si>
  <si>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</si>
  <si>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</si>
  <si>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</si>
  <si>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</si>
  <si>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</si>
  <si>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</si>
  <si>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</si>
  <si>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</si>
  <si>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</si>
  <si>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</si>
  <si>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</si>
  <si>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</si>
  <si>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</si>
  <si>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</si>
  <si>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</si>
  <si>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</si>
  <si>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</si>
  <si>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</si>
  <si>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</si>
  <si>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</si>
  <si>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</si>
  <si>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</si>
  <si>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</si>
  <si>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</si>
  <si>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</si>
  <si>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</si>
  <si>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</si>
  <si>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</si>
  <si>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</si>
  <si>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</si>
  <si>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</si>
  <si>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</si>
  <si>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</si>
  <si>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</si>
  <si>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</si>
  <si>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</si>
  <si>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</si>
  <si>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</si>
  <si>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</si>
  <si>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</si>
  <si>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</si>
  <si>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</si>
  <si>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</si>
  <si>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</si>
  <si>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</si>
  <si>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</si>
  <si>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</si>
  <si>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</si>
  <si>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</si>
  <si>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</si>
  <si>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</si>
  <si>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</si>
  <si>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</si>
  <si>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</si>
  <si>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</si>
  <si>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</si>
  <si>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</si>
  <si>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</si>
  <si>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</si>
  <si>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</si>
  <si>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</si>
  <si>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</si>
  <si>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</si>
  <si>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</si>
  <si>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</si>
  <si>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</si>
  <si>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</si>
  <si>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</si>
  <si>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</si>
  <si>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</si>
  <si>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</si>
  <si>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</si>
  <si>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</si>
  <si>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</si>
  <si>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</si>
  <si>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</si>
  <si>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</si>
  <si>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</si>
  <si>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</si>
  <si>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</si>
  <si>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</si>
  <si>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</si>
  <si>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</si>
  <si>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</si>
  <si>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</si>
  <si>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</si>
  <si>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</si>
  <si>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</si>
  <si>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</si>
  <si>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</si>
  <si>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</si>
  <si>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</si>
  <si>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</si>
  <si>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</si>
  <si>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</si>
  <si>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</si>
  <si>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</si>
  <si>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</si>
  <si>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</si>
  <si>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</si>
  <si>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</si>
  <si>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</si>
  <si>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</si>
  <si>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</si>
  <si>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</si>
  <si>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</si>
  <si>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</si>
  <si>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</si>
  <si>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15.12.2010 №_____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</si>
  <si>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</si>
  <si>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</si>
  <si>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</si>
  <si>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2004-2010гг.</t>
    </r>
    <r>
      <rPr>
        <sz val="13"/>
        <rFont val="Arial"/>
        <family val="2"/>
      </rPr>
      <t>»</t>
    </r>
  </si>
  <si>
    <t>Условно утверждённые расходы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</si>
</sst>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right"/>
    </xf>
    <xf numFmtId="0" fontId="21" fillId="25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2" fillId="25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3" fontId="13" fillId="2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3" fontId="12" fillId="25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3" fontId="13" fillId="25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25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left" wrapText="1"/>
    </xf>
    <xf numFmtId="49" fontId="13" fillId="24" borderId="10" xfId="0" applyNumberFormat="1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15" fillId="24" borderId="10" xfId="0" applyFont="1" applyFill="1" applyBorder="1" applyAlignment="1">
      <alignment/>
    </xf>
    <xf numFmtId="0" fontId="16" fillId="24" borderId="10" xfId="0" applyFont="1" applyFill="1" applyBorder="1" applyAlignment="1">
      <alignment horizontal="left" wrapText="1"/>
    </xf>
    <xf numFmtId="49" fontId="4" fillId="24" borderId="10" xfId="0" applyNumberFormat="1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/>
    </xf>
    <xf numFmtId="0" fontId="13" fillId="24" borderId="10" xfId="0" applyNumberFormat="1" applyFont="1" applyFill="1" applyBorder="1" applyAlignment="1">
      <alignment horizontal="center" wrapText="1"/>
    </xf>
    <xf numFmtId="3" fontId="6" fillId="0" borderId="10" xfId="60" applyNumberFormat="1" applyFont="1" applyFill="1" applyBorder="1" applyAlignment="1">
      <alignment horizontal="center"/>
    </xf>
    <xf numFmtId="3" fontId="6" fillId="25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wrapText="1"/>
    </xf>
    <xf numFmtId="49" fontId="12" fillId="24" borderId="10" xfId="0" applyNumberFormat="1" applyFont="1" applyFill="1" applyBorder="1" applyAlignment="1">
      <alignment horizontal="center" wrapText="1"/>
    </xf>
    <xf numFmtId="1" fontId="12" fillId="24" borderId="10" xfId="0" applyNumberFormat="1" applyFont="1" applyFill="1" applyBorder="1" applyAlignment="1">
      <alignment horizontal="center" wrapText="1"/>
    </xf>
    <xf numFmtId="3" fontId="12" fillId="24" borderId="10" xfId="61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3" fontId="12" fillId="24" borderId="10" xfId="0" applyNumberFormat="1" applyFont="1" applyFill="1" applyBorder="1" applyAlignment="1">
      <alignment horizontal="center"/>
    </xf>
    <xf numFmtId="3" fontId="13" fillId="24" borderId="10" xfId="61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3" fontId="7" fillId="24" borderId="10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14" fillId="25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25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3" fontId="15" fillId="24" borderId="10" xfId="0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/>
    </xf>
    <xf numFmtId="3" fontId="14" fillId="24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3" fontId="6" fillId="25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64" fontId="13" fillId="24" borderId="10" xfId="60" applyNumberFormat="1" applyFont="1" applyFill="1" applyBorder="1" applyAlignment="1">
      <alignment horizontal="center"/>
    </xf>
    <xf numFmtId="164" fontId="24" fillId="24" borderId="10" xfId="6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left" wrapText="1"/>
    </xf>
    <xf numFmtId="49" fontId="13" fillId="25" borderId="10" xfId="0" applyNumberFormat="1" applyFont="1" applyFill="1" applyBorder="1" applyAlignment="1">
      <alignment horizontal="center" wrapText="1"/>
    </xf>
    <xf numFmtId="1" fontId="13" fillId="25" borderId="10" xfId="0" applyNumberFormat="1" applyFont="1" applyFill="1" applyBorder="1" applyAlignment="1">
      <alignment horizontal="center" wrapText="1"/>
    </xf>
    <xf numFmtId="164" fontId="13" fillId="25" borderId="10" xfId="60" applyNumberFormat="1" applyFont="1" applyFill="1" applyBorder="1" applyAlignment="1">
      <alignment horizontal="center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3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3" fontId="12" fillId="25" borderId="10" xfId="60" applyNumberFormat="1" applyFont="1" applyFill="1" applyBorder="1" applyAlignment="1">
      <alignment horizontal="center"/>
    </xf>
    <xf numFmtId="3" fontId="13" fillId="25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3" fontId="6" fillId="25" borderId="13" xfId="0" applyNumberFormat="1" applyFont="1" applyFill="1" applyBorder="1" applyAlignment="1">
      <alignment horizontal="center"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3" fontId="6" fillId="25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44" fillId="25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49" fontId="44" fillId="25" borderId="0" xfId="0" applyNumberFormat="1" applyFont="1" applyFill="1" applyBorder="1" applyAlignment="1">
      <alignment/>
    </xf>
    <xf numFmtId="49" fontId="44" fillId="25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532"/>
  <sheetViews>
    <sheetView showZeros="0" tabSelected="1" view="pageBreakPreview" zoomScale="75" zoomScaleNormal="75" zoomScaleSheetLayoutView="75" zoomScalePageLayoutView="0" workbookViewId="0" topLeftCell="A71">
      <selection activeCell="A74" sqref="A74"/>
    </sheetView>
  </sheetViews>
  <sheetFormatPr defaultColWidth="9.00390625" defaultRowHeight="12.75"/>
  <cols>
    <col min="1" max="1" width="53.125" style="3" customWidth="1"/>
    <col min="2" max="2" width="8.2539062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35" hidden="1" customWidth="1"/>
    <col min="28" max="28" width="7.25390625" style="35" hidden="1" customWidth="1"/>
    <col min="29" max="29" width="6.875" style="35" hidden="1" customWidth="1"/>
    <col min="30" max="30" width="7.625" style="35" hidden="1" customWidth="1"/>
    <col min="31" max="31" width="5.625" style="35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2.125" style="1" hidden="1" customWidth="1"/>
    <col min="40" max="40" width="17.375" style="1" customWidth="1"/>
    <col min="41" max="41" width="13.375" style="1" customWidth="1"/>
    <col min="42" max="42" width="0.37109375" style="1" hidden="1" customWidth="1"/>
    <col min="43" max="43" width="14.00390625" style="1" customWidth="1"/>
    <col min="44" max="44" width="9.125" style="1" customWidth="1"/>
    <col min="45" max="45" width="12.25390625" style="1" bestFit="1" customWidth="1"/>
    <col min="46" max="68" width="9.125" style="1" customWidth="1"/>
    <col min="69" max="16384" width="9.125" style="2" customWidth="1"/>
  </cols>
  <sheetData>
    <row r="2" spans="1:43" ht="20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  <c r="AB2" s="38"/>
      <c r="AC2" s="39"/>
      <c r="AD2" s="39"/>
      <c r="AE2" s="39"/>
      <c r="AF2" s="57"/>
      <c r="AG2" s="260" t="s">
        <v>345</v>
      </c>
      <c r="AH2" s="260"/>
      <c r="AI2" s="260"/>
      <c r="AJ2" s="260"/>
      <c r="AK2" s="260"/>
      <c r="AL2" s="260"/>
      <c r="AM2" s="260"/>
      <c r="AN2" s="260"/>
      <c r="AO2" s="260"/>
      <c r="AP2" s="260"/>
      <c r="AQ2" s="260"/>
    </row>
    <row r="3" spans="1:43" ht="18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8"/>
      <c r="AB3" s="38"/>
      <c r="AC3" s="39"/>
      <c r="AD3" s="39"/>
      <c r="AE3" s="39"/>
      <c r="AF3" s="57"/>
      <c r="AG3" s="260" t="s">
        <v>242</v>
      </c>
      <c r="AH3" s="260"/>
      <c r="AI3" s="260"/>
      <c r="AJ3" s="260"/>
      <c r="AK3" s="260"/>
      <c r="AL3" s="260"/>
      <c r="AM3" s="260"/>
      <c r="AN3" s="260"/>
      <c r="AO3" s="260"/>
      <c r="AP3" s="260"/>
      <c r="AQ3" s="260"/>
    </row>
    <row r="4" spans="1:43" ht="2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8"/>
      <c r="AC4" s="39"/>
      <c r="AD4" s="39"/>
      <c r="AE4" s="39"/>
      <c r="AF4" s="260" t="s">
        <v>367</v>
      </c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</row>
    <row r="5" spans="20:43" ht="20.25">
      <c r="T5" s="17"/>
      <c r="U5" s="17"/>
      <c r="AF5" s="7"/>
      <c r="AG5" s="7"/>
      <c r="AH5" s="57"/>
      <c r="AI5" s="7"/>
      <c r="AJ5" s="7"/>
      <c r="AK5" s="7"/>
      <c r="AL5" s="7"/>
      <c r="AM5" s="7"/>
      <c r="AN5" s="7"/>
      <c r="AO5" s="7"/>
      <c r="AP5" s="7"/>
      <c r="AQ5" s="7"/>
    </row>
    <row r="6" ht="14.25" customHeight="1"/>
    <row r="7" spans="1:43" ht="14.25" customHeight="1">
      <c r="A7" s="263" t="s">
        <v>346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</row>
    <row r="8" spans="1:43" ht="14.2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</row>
    <row r="9" spans="1:43" ht="48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</row>
    <row r="11" ht="29.25" customHeight="1" thickBot="1"/>
    <row r="12" spans="1:43" ht="38.25" customHeight="1" thickBot="1">
      <c r="A12" s="218" t="s">
        <v>11</v>
      </c>
      <c r="B12" s="244" t="s">
        <v>125</v>
      </c>
      <c r="C12" s="240" t="s">
        <v>126</v>
      </c>
      <c r="D12" s="232" t="s">
        <v>12</v>
      </c>
      <c r="E12" s="240" t="s">
        <v>13</v>
      </c>
      <c r="F12" s="235">
        <v>2010</v>
      </c>
      <c r="G12" s="237" t="s">
        <v>222</v>
      </c>
      <c r="H12" s="238"/>
      <c r="I12" s="239"/>
      <c r="J12" s="218">
        <v>2011</v>
      </c>
      <c r="K12" s="226" t="s">
        <v>199</v>
      </c>
      <c r="L12" s="227"/>
      <c r="M12" s="220">
        <v>2011</v>
      </c>
      <c r="N12" s="216" t="s">
        <v>246</v>
      </c>
      <c r="O12" s="234"/>
      <c r="P12" s="234"/>
      <c r="Q12" s="217"/>
      <c r="R12" s="216" t="s">
        <v>248</v>
      </c>
      <c r="S12" s="217"/>
      <c r="T12" s="216" t="s">
        <v>246</v>
      </c>
      <c r="U12" s="217"/>
      <c r="V12" s="216" t="s">
        <v>248</v>
      </c>
      <c r="W12" s="217"/>
      <c r="X12" s="216" t="s">
        <v>246</v>
      </c>
      <c r="Y12" s="217"/>
      <c r="Z12" s="246" t="s">
        <v>307</v>
      </c>
      <c r="AA12" s="248" t="s">
        <v>246</v>
      </c>
      <c r="AB12" s="249"/>
      <c r="AC12" s="254" t="s">
        <v>316</v>
      </c>
      <c r="AD12" s="254" t="s">
        <v>317</v>
      </c>
      <c r="AE12" s="254" t="s">
        <v>319</v>
      </c>
      <c r="AF12" s="257" t="s">
        <v>246</v>
      </c>
      <c r="AG12" s="258"/>
      <c r="AH12" s="259"/>
      <c r="AI12" s="232" t="s">
        <v>307</v>
      </c>
      <c r="AJ12" s="218" t="s">
        <v>320</v>
      </c>
      <c r="AK12" s="258" t="s">
        <v>246</v>
      </c>
      <c r="AL12" s="258"/>
      <c r="AM12" s="259"/>
      <c r="AN12" s="257" t="s">
        <v>246</v>
      </c>
      <c r="AO12" s="258"/>
      <c r="AP12" s="258"/>
      <c r="AQ12" s="259"/>
    </row>
    <row r="13" spans="1:43" ht="31.5" customHeight="1" thickBot="1">
      <c r="A13" s="219"/>
      <c r="B13" s="245"/>
      <c r="C13" s="241"/>
      <c r="D13" s="233"/>
      <c r="E13" s="241"/>
      <c r="F13" s="236"/>
      <c r="G13" s="218" t="s">
        <v>199</v>
      </c>
      <c r="H13" s="222" t="s">
        <v>231</v>
      </c>
      <c r="I13" s="218" t="s">
        <v>221</v>
      </c>
      <c r="J13" s="219"/>
      <c r="K13" s="228">
        <v>2010</v>
      </c>
      <c r="L13" s="230">
        <v>2011</v>
      </c>
      <c r="M13" s="221"/>
      <c r="N13" s="242" t="s">
        <v>248</v>
      </c>
      <c r="O13" s="218">
        <v>2011</v>
      </c>
      <c r="P13" s="222" t="s">
        <v>221</v>
      </c>
      <c r="Q13" s="220">
        <v>2012</v>
      </c>
      <c r="R13" s="232">
        <v>2011</v>
      </c>
      <c r="S13" s="220">
        <v>2012</v>
      </c>
      <c r="T13" s="222">
        <v>2011</v>
      </c>
      <c r="U13" s="224">
        <v>2012</v>
      </c>
      <c r="V13" s="218">
        <v>2011</v>
      </c>
      <c r="W13" s="220">
        <v>2012</v>
      </c>
      <c r="X13" s="222">
        <v>2011</v>
      </c>
      <c r="Y13" s="220">
        <v>2012</v>
      </c>
      <c r="Z13" s="247"/>
      <c r="AA13" s="250">
        <v>2011</v>
      </c>
      <c r="AB13" s="252">
        <v>2012</v>
      </c>
      <c r="AC13" s="255"/>
      <c r="AD13" s="255"/>
      <c r="AE13" s="255"/>
      <c r="AF13" s="261">
        <v>2011</v>
      </c>
      <c r="AG13" s="262"/>
      <c r="AH13" s="220">
        <v>2012</v>
      </c>
      <c r="AI13" s="233"/>
      <c r="AJ13" s="219"/>
      <c r="AK13" s="264">
        <v>2011</v>
      </c>
      <c r="AL13" s="262"/>
      <c r="AM13" s="220">
        <v>2012</v>
      </c>
      <c r="AN13" s="232" t="s">
        <v>248</v>
      </c>
      <c r="AO13" s="218">
        <v>2012</v>
      </c>
      <c r="AP13" s="222" t="s">
        <v>323</v>
      </c>
      <c r="AQ13" s="218">
        <v>2013</v>
      </c>
    </row>
    <row r="14" spans="1:43" ht="75" customHeight="1">
      <c r="A14" s="219"/>
      <c r="B14" s="245"/>
      <c r="C14" s="241"/>
      <c r="D14" s="233"/>
      <c r="E14" s="241"/>
      <c r="F14" s="236"/>
      <c r="G14" s="219"/>
      <c r="H14" s="223"/>
      <c r="I14" s="219"/>
      <c r="J14" s="219"/>
      <c r="K14" s="229"/>
      <c r="L14" s="231"/>
      <c r="M14" s="221"/>
      <c r="N14" s="243"/>
      <c r="O14" s="219"/>
      <c r="P14" s="223"/>
      <c r="Q14" s="221"/>
      <c r="R14" s="233"/>
      <c r="S14" s="221"/>
      <c r="T14" s="223"/>
      <c r="U14" s="225"/>
      <c r="V14" s="219"/>
      <c r="W14" s="221"/>
      <c r="X14" s="223"/>
      <c r="Y14" s="221"/>
      <c r="Z14" s="247"/>
      <c r="AA14" s="251"/>
      <c r="AB14" s="253"/>
      <c r="AC14" s="255"/>
      <c r="AD14" s="255"/>
      <c r="AE14" s="256"/>
      <c r="AF14" s="218" t="s">
        <v>314</v>
      </c>
      <c r="AG14" s="243" t="s">
        <v>315</v>
      </c>
      <c r="AH14" s="221"/>
      <c r="AI14" s="233"/>
      <c r="AJ14" s="219"/>
      <c r="AK14" s="222" t="s">
        <v>314</v>
      </c>
      <c r="AL14" s="218" t="s">
        <v>315</v>
      </c>
      <c r="AM14" s="221"/>
      <c r="AN14" s="233"/>
      <c r="AO14" s="219"/>
      <c r="AP14" s="223"/>
      <c r="AQ14" s="219"/>
    </row>
    <row r="15" spans="1:43" ht="12" customHeight="1" hidden="1">
      <c r="A15" s="219"/>
      <c r="B15" s="245"/>
      <c r="C15" s="241"/>
      <c r="D15" s="233"/>
      <c r="E15" s="241"/>
      <c r="F15" s="236"/>
      <c r="G15" s="219"/>
      <c r="H15" s="223"/>
      <c r="I15" s="219"/>
      <c r="J15" s="219"/>
      <c r="K15" s="229"/>
      <c r="L15" s="231"/>
      <c r="M15" s="221"/>
      <c r="N15" s="243"/>
      <c r="O15" s="219"/>
      <c r="P15" s="223"/>
      <c r="Q15" s="221"/>
      <c r="R15" s="233"/>
      <c r="S15" s="221"/>
      <c r="T15" s="223"/>
      <c r="U15" s="225"/>
      <c r="V15" s="219"/>
      <c r="W15" s="221"/>
      <c r="X15" s="223"/>
      <c r="Y15" s="221"/>
      <c r="Z15" s="247"/>
      <c r="AA15" s="251"/>
      <c r="AB15" s="253"/>
      <c r="AC15" s="255"/>
      <c r="AD15" s="255"/>
      <c r="AE15" s="256"/>
      <c r="AF15" s="219"/>
      <c r="AG15" s="243"/>
      <c r="AH15" s="221"/>
      <c r="AI15" s="233"/>
      <c r="AJ15" s="219"/>
      <c r="AK15" s="223"/>
      <c r="AL15" s="219"/>
      <c r="AM15" s="221"/>
      <c r="AN15" s="233"/>
      <c r="AO15" s="219"/>
      <c r="AP15" s="223"/>
      <c r="AQ15" s="219"/>
    </row>
    <row r="16" spans="1:43" ht="16.5" customHeight="1">
      <c r="A16" s="58"/>
      <c r="B16" s="59"/>
      <c r="C16" s="59"/>
      <c r="D16" s="60"/>
      <c r="E16" s="59"/>
      <c r="F16" s="61"/>
      <c r="G16" s="62"/>
      <c r="H16" s="62"/>
      <c r="I16" s="62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4"/>
      <c r="AC16" s="64"/>
      <c r="AD16" s="64"/>
      <c r="AE16" s="64"/>
      <c r="AF16" s="60"/>
      <c r="AG16" s="63"/>
      <c r="AH16" s="63"/>
      <c r="AI16" s="63"/>
      <c r="AJ16" s="63"/>
      <c r="AK16" s="65"/>
      <c r="AL16" s="65"/>
      <c r="AM16" s="65"/>
      <c r="AN16" s="63"/>
      <c r="AO16" s="63"/>
      <c r="AP16" s="63"/>
      <c r="AQ16" s="63"/>
    </row>
    <row r="17" spans="1:68" s="8" customFormat="1" ht="44.25" customHeight="1">
      <c r="A17" s="66" t="s">
        <v>14</v>
      </c>
      <c r="B17" s="67" t="s">
        <v>15</v>
      </c>
      <c r="C17" s="67"/>
      <c r="D17" s="68"/>
      <c r="E17" s="67"/>
      <c r="F17" s="69">
        <f aca="true" t="shared" si="0" ref="F17:AD17">F19+F23+F31+F39+F47+F68</f>
        <v>919894</v>
      </c>
      <c r="G17" s="69">
        <f t="shared" si="0"/>
        <v>284545</v>
      </c>
      <c r="H17" s="69">
        <f t="shared" si="0"/>
        <v>1204439</v>
      </c>
      <c r="I17" s="69">
        <f t="shared" si="0"/>
        <v>0</v>
      </c>
      <c r="J17" s="69">
        <f t="shared" si="0"/>
        <v>1238867</v>
      </c>
      <c r="K17" s="69">
        <f t="shared" si="0"/>
        <v>0</v>
      </c>
      <c r="L17" s="69">
        <f t="shared" si="0"/>
        <v>0</v>
      </c>
      <c r="M17" s="69">
        <f t="shared" si="0"/>
        <v>1238867</v>
      </c>
      <c r="N17" s="69">
        <f t="shared" si="0"/>
        <v>-189829</v>
      </c>
      <c r="O17" s="69">
        <f t="shared" si="0"/>
        <v>1049038</v>
      </c>
      <c r="P17" s="69">
        <f t="shared" si="0"/>
        <v>0</v>
      </c>
      <c r="Q17" s="69">
        <f t="shared" si="0"/>
        <v>1049038</v>
      </c>
      <c r="R17" s="69">
        <f t="shared" si="0"/>
        <v>0</v>
      </c>
      <c r="S17" s="69">
        <f t="shared" si="0"/>
        <v>0</v>
      </c>
      <c r="T17" s="69">
        <f t="shared" si="0"/>
        <v>1049038</v>
      </c>
      <c r="U17" s="69">
        <f t="shared" si="0"/>
        <v>1049038</v>
      </c>
      <c r="V17" s="69">
        <f t="shared" si="0"/>
        <v>0</v>
      </c>
      <c r="W17" s="69">
        <f t="shared" si="0"/>
        <v>0</v>
      </c>
      <c r="X17" s="69">
        <f t="shared" si="0"/>
        <v>1049038</v>
      </c>
      <c r="Y17" s="69">
        <f t="shared" si="0"/>
        <v>1049038</v>
      </c>
      <c r="Z17" s="69">
        <f t="shared" si="0"/>
        <v>1500</v>
      </c>
      <c r="AA17" s="70">
        <f t="shared" si="0"/>
        <v>1050538</v>
      </c>
      <c r="AB17" s="70">
        <f t="shared" si="0"/>
        <v>1049038</v>
      </c>
      <c r="AC17" s="70">
        <f t="shared" si="0"/>
        <v>0</v>
      </c>
      <c r="AD17" s="70">
        <f t="shared" si="0"/>
        <v>0</v>
      </c>
      <c r="AE17" s="70"/>
      <c r="AF17" s="69">
        <f aca="true" t="shared" si="1" ref="AF17:AM17">AF19+AF23+AF31+AF39+AF47+AF68</f>
        <v>1050538</v>
      </c>
      <c r="AG17" s="69">
        <f t="shared" si="1"/>
        <v>0</v>
      </c>
      <c r="AH17" s="69">
        <f t="shared" si="1"/>
        <v>1049038</v>
      </c>
      <c r="AI17" s="69">
        <f t="shared" si="1"/>
        <v>0</v>
      </c>
      <c r="AJ17" s="69">
        <f t="shared" si="1"/>
        <v>0</v>
      </c>
      <c r="AK17" s="69">
        <f t="shared" si="1"/>
        <v>1050538</v>
      </c>
      <c r="AL17" s="69">
        <f t="shared" si="1"/>
        <v>0</v>
      </c>
      <c r="AM17" s="69">
        <f t="shared" si="1"/>
        <v>1049038</v>
      </c>
      <c r="AN17" s="69">
        <f>AN19+AN23+AN31+AN39+AN47+AN68+AN35+AN43+AN51</f>
        <v>-218397</v>
      </c>
      <c r="AO17" s="69">
        <f>AO19+AO23+AO31+AO39+AO47+AO68+AO35+AO43+AO51</f>
        <v>830641</v>
      </c>
      <c r="AP17" s="69">
        <f>AP19+AP23+AP31+AP39+AP47+AP68+AP35+AP43+AP51</f>
        <v>0</v>
      </c>
      <c r="AQ17" s="69">
        <f>AQ19+AQ23+AQ31+AQ39+AQ47+AQ68+AQ35+AQ43+AQ51</f>
        <v>806434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s="10" customFormat="1" ht="15.75">
      <c r="A18" s="58"/>
      <c r="B18" s="59"/>
      <c r="C18" s="59"/>
      <c r="D18" s="60"/>
      <c r="E18" s="59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2"/>
      <c r="X18" s="72"/>
      <c r="Y18" s="72"/>
      <c r="Z18" s="72"/>
      <c r="AA18" s="73"/>
      <c r="AB18" s="73"/>
      <c r="AC18" s="73"/>
      <c r="AD18" s="73"/>
      <c r="AE18" s="73"/>
      <c r="AF18" s="72"/>
      <c r="AG18" s="72"/>
      <c r="AH18" s="72"/>
      <c r="AI18" s="72"/>
      <c r="AJ18" s="72"/>
      <c r="AK18" s="71"/>
      <c r="AL18" s="71"/>
      <c r="AM18" s="71"/>
      <c r="AN18" s="72"/>
      <c r="AO18" s="72"/>
      <c r="AP18" s="72"/>
      <c r="AQ18" s="72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1:68" s="12" customFormat="1" ht="72.75" customHeight="1">
      <c r="A19" s="74" t="s">
        <v>249</v>
      </c>
      <c r="B19" s="75" t="s">
        <v>127</v>
      </c>
      <c r="C19" s="75" t="s">
        <v>128</v>
      </c>
      <c r="D19" s="76"/>
      <c r="E19" s="75"/>
      <c r="F19" s="77">
        <f aca="true" t="shared" si="2" ref="F19:V20">F20</f>
        <v>1116</v>
      </c>
      <c r="G19" s="77">
        <f t="shared" si="2"/>
        <v>351</v>
      </c>
      <c r="H19" s="77">
        <f t="shared" si="2"/>
        <v>1467</v>
      </c>
      <c r="I19" s="77">
        <f t="shared" si="2"/>
        <v>0</v>
      </c>
      <c r="J19" s="77">
        <f t="shared" si="2"/>
        <v>1572</v>
      </c>
      <c r="K19" s="77">
        <f t="shared" si="2"/>
        <v>0</v>
      </c>
      <c r="L19" s="77">
        <f t="shared" si="2"/>
        <v>0</v>
      </c>
      <c r="M19" s="77">
        <f t="shared" si="2"/>
        <v>1572</v>
      </c>
      <c r="N19" s="77">
        <f t="shared" si="2"/>
        <v>-299</v>
      </c>
      <c r="O19" s="77">
        <f t="shared" si="2"/>
        <v>1273</v>
      </c>
      <c r="P19" s="77">
        <f t="shared" si="2"/>
        <v>0</v>
      </c>
      <c r="Q19" s="77">
        <f t="shared" si="2"/>
        <v>1273</v>
      </c>
      <c r="R19" s="77">
        <f t="shared" si="2"/>
        <v>0</v>
      </c>
      <c r="S19" s="77">
        <f t="shared" si="2"/>
        <v>0</v>
      </c>
      <c r="T19" s="77">
        <f t="shared" si="2"/>
        <v>1273</v>
      </c>
      <c r="U19" s="77">
        <f t="shared" si="2"/>
        <v>1273</v>
      </c>
      <c r="V19" s="77">
        <f t="shared" si="2"/>
        <v>0</v>
      </c>
      <c r="W19" s="77">
        <f aca="true" t="shared" si="3" ref="V19:AK20">W20</f>
        <v>0</v>
      </c>
      <c r="X19" s="77">
        <f t="shared" si="3"/>
        <v>1273</v>
      </c>
      <c r="Y19" s="77">
        <f t="shared" si="3"/>
        <v>1273</v>
      </c>
      <c r="Z19" s="77">
        <f t="shared" si="3"/>
        <v>0</v>
      </c>
      <c r="AA19" s="78">
        <f t="shared" si="3"/>
        <v>1273</v>
      </c>
      <c r="AB19" s="78">
        <f t="shared" si="3"/>
        <v>1273</v>
      </c>
      <c r="AC19" s="78">
        <f t="shared" si="3"/>
        <v>0</v>
      </c>
      <c r="AD19" s="78">
        <f t="shared" si="3"/>
        <v>0</v>
      </c>
      <c r="AE19" s="78"/>
      <c r="AF19" s="77">
        <f t="shared" si="3"/>
        <v>1273</v>
      </c>
      <c r="AG19" s="77">
        <f t="shared" si="3"/>
        <v>0</v>
      </c>
      <c r="AH19" s="77">
        <f t="shared" si="3"/>
        <v>1273</v>
      </c>
      <c r="AI19" s="77">
        <f t="shared" si="3"/>
        <v>0</v>
      </c>
      <c r="AJ19" s="77">
        <f t="shared" si="3"/>
        <v>0</v>
      </c>
      <c r="AK19" s="77">
        <f t="shared" si="3"/>
        <v>1273</v>
      </c>
      <c r="AL19" s="77">
        <f aca="true" t="shared" si="4" ref="AI19:AQ20">AL20</f>
        <v>0</v>
      </c>
      <c r="AM19" s="77">
        <f t="shared" si="4"/>
        <v>1273</v>
      </c>
      <c r="AN19" s="77">
        <f t="shared" si="4"/>
        <v>-20</v>
      </c>
      <c r="AO19" s="77">
        <f t="shared" si="4"/>
        <v>1253</v>
      </c>
      <c r="AP19" s="77">
        <f t="shared" si="4"/>
        <v>0</v>
      </c>
      <c r="AQ19" s="77">
        <f t="shared" si="4"/>
        <v>1253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s="14" customFormat="1" ht="71.25" customHeight="1">
      <c r="A20" s="79" t="s">
        <v>133</v>
      </c>
      <c r="B20" s="80" t="s">
        <v>127</v>
      </c>
      <c r="C20" s="80" t="s">
        <v>128</v>
      </c>
      <c r="D20" s="81" t="s">
        <v>124</v>
      </c>
      <c r="E20" s="80"/>
      <c r="F20" s="81">
        <f t="shared" si="2"/>
        <v>1116</v>
      </c>
      <c r="G20" s="81">
        <f t="shared" si="2"/>
        <v>351</v>
      </c>
      <c r="H20" s="81">
        <f t="shared" si="2"/>
        <v>1467</v>
      </c>
      <c r="I20" s="81">
        <f t="shared" si="2"/>
        <v>0</v>
      </c>
      <c r="J20" s="81">
        <f t="shared" si="2"/>
        <v>1572</v>
      </c>
      <c r="K20" s="81">
        <f t="shared" si="2"/>
        <v>0</v>
      </c>
      <c r="L20" s="81">
        <f t="shared" si="2"/>
        <v>0</v>
      </c>
      <c r="M20" s="81">
        <f t="shared" si="2"/>
        <v>1572</v>
      </c>
      <c r="N20" s="81">
        <f t="shared" si="2"/>
        <v>-299</v>
      </c>
      <c r="O20" s="81">
        <f t="shared" si="2"/>
        <v>1273</v>
      </c>
      <c r="P20" s="81">
        <f t="shared" si="2"/>
        <v>0</v>
      </c>
      <c r="Q20" s="81">
        <f t="shared" si="2"/>
        <v>1273</v>
      </c>
      <c r="R20" s="81">
        <f t="shared" si="2"/>
        <v>0</v>
      </c>
      <c r="S20" s="81">
        <f t="shared" si="2"/>
        <v>0</v>
      </c>
      <c r="T20" s="81">
        <f t="shared" si="2"/>
        <v>1273</v>
      </c>
      <c r="U20" s="81">
        <f t="shared" si="2"/>
        <v>1273</v>
      </c>
      <c r="V20" s="81">
        <f t="shared" si="3"/>
        <v>0</v>
      </c>
      <c r="W20" s="81">
        <f t="shared" si="3"/>
        <v>0</v>
      </c>
      <c r="X20" s="81">
        <f t="shared" si="3"/>
        <v>1273</v>
      </c>
      <c r="Y20" s="81">
        <f t="shared" si="3"/>
        <v>1273</v>
      </c>
      <c r="Z20" s="81">
        <f t="shared" si="3"/>
        <v>0</v>
      </c>
      <c r="AA20" s="82">
        <f t="shared" si="3"/>
        <v>1273</v>
      </c>
      <c r="AB20" s="82">
        <f t="shared" si="3"/>
        <v>1273</v>
      </c>
      <c r="AC20" s="82">
        <f t="shared" si="3"/>
        <v>0</v>
      </c>
      <c r="AD20" s="82">
        <f t="shared" si="3"/>
        <v>0</v>
      </c>
      <c r="AE20" s="82"/>
      <c r="AF20" s="81">
        <f t="shared" si="3"/>
        <v>1273</v>
      </c>
      <c r="AG20" s="81">
        <f t="shared" si="3"/>
        <v>0</v>
      </c>
      <c r="AH20" s="81">
        <f t="shared" si="3"/>
        <v>1273</v>
      </c>
      <c r="AI20" s="81">
        <f t="shared" si="4"/>
        <v>0</v>
      </c>
      <c r="AJ20" s="81">
        <f t="shared" si="4"/>
        <v>0</v>
      </c>
      <c r="AK20" s="81">
        <f t="shared" si="4"/>
        <v>1273</v>
      </c>
      <c r="AL20" s="81">
        <f t="shared" si="4"/>
        <v>0</v>
      </c>
      <c r="AM20" s="81">
        <f t="shared" si="4"/>
        <v>1273</v>
      </c>
      <c r="AN20" s="81">
        <f t="shared" si="4"/>
        <v>-20</v>
      </c>
      <c r="AO20" s="81">
        <f t="shared" si="4"/>
        <v>1253</v>
      </c>
      <c r="AP20" s="81">
        <f t="shared" si="4"/>
        <v>0</v>
      </c>
      <c r="AQ20" s="81">
        <f t="shared" si="4"/>
        <v>1253</v>
      </c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16" customFormat="1" ht="47.25" customHeight="1">
      <c r="A21" s="79" t="s">
        <v>129</v>
      </c>
      <c r="B21" s="80" t="s">
        <v>127</v>
      </c>
      <c r="C21" s="80" t="s">
        <v>128</v>
      </c>
      <c r="D21" s="80" t="s">
        <v>124</v>
      </c>
      <c r="E21" s="80" t="s">
        <v>130</v>
      </c>
      <c r="F21" s="81">
        <v>1116</v>
      </c>
      <c r="G21" s="81">
        <f>H21-F21</f>
        <v>351</v>
      </c>
      <c r="H21" s="81">
        <v>1467</v>
      </c>
      <c r="I21" s="83"/>
      <c r="J21" s="81">
        <v>1572</v>
      </c>
      <c r="K21" s="83"/>
      <c r="L21" s="83"/>
      <c r="M21" s="81">
        <v>1572</v>
      </c>
      <c r="N21" s="81">
        <f>O21-M21</f>
        <v>-299</v>
      </c>
      <c r="O21" s="81">
        <v>1273</v>
      </c>
      <c r="P21" s="81"/>
      <c r="Q21" s="81">
        <v>1273</v>
      </c>
      <c r="R21" s="84"/>
      <c r="S21" s="84"/>
      <c r="T21" s="81">
        <f>O21+R21</f>
        <v>1273</v>
      </c>
      <c r="U21" s="81">
        <f>Q21+S21</f>
        <v>1273</v>
      </c>
      <c r="V21" s="84"/>
      <c r="W21" s="84"/>
      <c r="X21" s="81">
        <f>T21+V21</f>
        <v>1273</v>
      </c>
      <c r="Y21" s="81">
        <f>U21+W21</f>
        <v>1273</v>
      </c>
      <c r="Z21" s="84"/>
      <c r="AA21" s="82">
        <f>X21+Z21</f>
        <v>1273</v>
      </c>
      <c r="AB21" s="82">
        <f>Y21</f>
        <v>1273</v>
      </c>
      <c r="AC21" s="85"/>
      <c r="AD21" s="85"/>
      <c r="AE21" s="85"/>
      <c r="AF21" s="81">
        <f>AA21+AC21</f>
        <v>1273</v>
      </c>
      <c r="AG21" s="84"/>
      <c r="AH21" s="81">
        <f>AB21</f>
        <v>1273</v>
      </c>
      <c r="AI21" s="84"/>
      <c r="AJ21" s="84"/>
      <c r="AK21" s="81">
        <f>AF21+AI21</f>
        <v>1273</v>
      </c>
      <c r="AL21" s="81">
        <f>AG21</f>
        <v>0</v>
      </c>
      <c r="AM21" s="81">
        <f>AH21+AJ21</f>
        <v>1273</v>
      </c>
      <c r="AN21" s="81">
        <f>AO21-AM21</f>
        <v>-20</v>
      </c>
      <c r="AO21" s="81">
        <v>1253</v>
      </c>
      <c r="AP21" s="81"/>
      <c r="AQ21" s="81">
        <v>1253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</row>
    <row r="22" spans="1:68" s="10" customFormat="1" ht="19.5" customHeight="1">
      <c r="A22" s="86"/>
      <c r="B22" s="59"/>
      <c r="C22" s="59"/>
      <c r="D22" s="60"/>
      <c r="E22" s="59"/>
      <c r="F22" s="71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72"/>
      <c r="S22" s="72"/>
      <c r="T22" s="72"/>
      <c r="U22" s="72"/>
      <c r="V22" s="72"/>
      <c r="W22" s="72"/>
      <c r="X22" s="72"/>
      <c r="Y22" s="72"/>
      <c r="Z22" s="72"/>
      <c r="AA22" s="73"/>
      <c r="AB22" s="73"/>
      <c r="AC22" s="73"/>
      <c r="AD22" s="73"/>
      <c r="AE22" s="73"/>
      <c r="AF22" s="72"/>
      <c r="AG22" s="72"/>
      <c r="AH22" s="72"/>
      <c r="AI22" s="72"/>
      <c r="AJ22" s="72"/>
      <c r="AK22" s="71"/>
      <c r="AL22" s="71"/>
      <c r="AM22" s="71"/>
      <c r="AN22" s="72"/>
      <c r="AO22" s="72"/>
      <c r="AP22" s="72"/>
      <c r="AQ22" s="72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s="12" customFormat="1" ht="96.75" customHeight="1">
      <c r="A23" s="74" t="s">
        <v>131</v>
      </c>
      <c r="B23" s="75" t="s">
        <v>127</v>
      </c>
      <c r="C23" s="75" t="s">
        <v>132</v>
      </c>
      <c r="D23" s="88"/>
      <c r="E23" s="75"/>
      <c r="F23" s="89">
        <f aca="true" t="shared" si="5" ref="F23:O23">F24+F26+F28</f>
        <v>87504</v>
      </c>
      <c r="G23" s="89">
        <f t="shared" si="5"/>
        <v>22625</v>
      </c>
      <c r="H23" s="89">
        <f t="shared" si="5"/>
        <v>110129</v>
      </c>
      <c r="I23" s="89">
        <f t="shared" si="5"/>
        <v>0</v>
      </c>
      <c r="J23" s="89">
        <f t="shared" si="5"/>
        <v>117159</v>
      </c>
      <c r="K23" s="89">
        <f t="shared" si="5"/>
        <v>0</v>
      </c>
      <c r="L23" s="89">
        <f t="shared" si="5"/>
        <v>0</v>
      </c>
      <c r="M23" s="89">
        <f t="shared" si="5"/>
        <v>117159</v>
      </c>
      <c r="N23" s="89">
        <f t="shared" si="5"/>
        <v>-37634</v>
      </c>
      <c r="O23" s="89">
        <f t="shared" si="5"/>
        <v>79525</v>
      </c>
      <c r="P23" s="89">
        <f aca="true" t="shared" si="6" ref="P23:Y23">P24+P26+P28</f>
        <v>0</v>
      </c>
      <c r="Q23" s="89">
        <f t="shared" si="6"/>
        <v>79525</v>
      </c>
      <c r="R23" s="89">
        <f t="shared" si="6"/>
        <v>0</v>
      </c>
      <c r="S23" s="89">
        <f t="shared" si="6"/>
        <v>0</v>
      </c>
      <c r="T23" s="89">
        <f t="shared" si="6"/>
        <v>79525</v>
      </c>
      <c r="U23" s="89">
        <f t="shared" si="6"/>
        <v>79525</v>
      </c>
      <c r="V23" s="89">
        <f t="shared" si="6"/>
        <v>0</v>
      </c>
      <c r="W23" s="89">
        <f t="shared" si="6"/>
        <v>0</v>
      </c>
      <c r="X23" s="89">
        <f t="shared" si="6"/>
        <v>79525</v>
      </c>
      <c r="Y23" s="89">
        <f t="shared" si="6"/>
        <v>79525</v>
      </c>
      <c r="Z23" s="89">
        <f>Z24+Z26+Z28</f>
        <v>0</v>
      </c>
      <c r="AA23" s="90">
        <f>AA24+AA26+AA28</f>
        <v>79525</v>
      </c>
      <c r="AB23" s="90">
        <f>AB24+AB26+AB28</f>
        <v>79525</v>
      </c>
      <c r="AC23" s="90">
        <f>AC24+AC26+AC28</f>
        <v>0</v>
      </c>
      <c r="AD23" s="90">
        <f>AD24+AD26+AD28</f>
        <v>0</v>
      </c>
      <c r="AE23" s="90"/>
      <c r="AF23" s="89">
        <f aca="true" t="shared" si="7" ref="AF23:AM23">AF24+AF26+AF28</f>
        <v>79525</v>
      </c>
      <c r="AG23" s="89">
        <f t="shared" si="7"/>
        <v>0</v>
      </c>
      <c r="AH23" s="89">
        <f t="shared" si="7"/>
        <v>79525</v>
      </c>
      <c r="AI23" s="89">
        <f t="shared" si="7"/>
        <v>0</v>
      </c>
      <c r="AJ23" s="89">
        <f t="shared" si="7"/>
        <v>0</v>
      </c>
      <c r="AK23" s="89">
        <f t="shared" si="7"/>
        <v>79525</v>
      </c>
      <c r="AL23" s="89">
        <f t="shared" si="7"/>
        <v>0</v>
      </c>
      <c r="AM23" s="89">
        <f t="shared" si="7"/>
        <v>79525</v>
      </c>
      <c r="AN23" s="89">
        <f>AN24+AN26+AN28</f>
        <v>-6582</v>
      </c>
      <c r="AO23" s="89">
        <f>AO24+AO26+AO28</f>
        <v>72943</v>
      </c>
      <c r="AP23" s="89">
        <f>AP24+AP26+AP28</f>
        <v>0</v>
      </c>
      <c r="AQ23" s="89">
        <f>AQ24+AQ26+AQ28</f>
        <v>72943</v>
      </c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s="14" customFormat="1" ht="88.5" customHeight="1">
      <c r="A24" s="91" t="s">
        <v>133</v>
      </c>
      <c r="B24" s="92" t="s">
        <v>127</v>
      </c>
      <c r="C24" s="92" t="s">
        <v>132</v>
      </c>
      <c r="D24" s="93" t="s">
        <v>124</v>
      </c>
      <c r="E24" s="92"/>
      <c r="F24" s="94">
        <f aca="true" t="shared" si="8" ref="F24:AQ24">F25</f>
        <v>85663</v>
      </c>
      <c r="G24" s="94">
        <f t="shared" si="8"/>
        <v>21771</v>
      </c>
      <c r="H24" s="94">
        <f t="shared" si="8"/>
        <v>107434</v>
      </c>
      <c r="I24" s="94">
        <f t="shared" si="8"/>
        <v>0</v>
      </c>
      <c r="J24" s="94">
        <f t="shared" si="8"/>
        <v>114272</v>
      </c>
      <c r="K24" s="94">
        <f t="shared" si="8"/>
        <v>0</v>
      </c>
      <c r="L24" s="94">
        <f t="shared" si="8"/>
        <v>0</v>
      </c>
      <c r="M24" s="94">
        <f t="shared" si="8"/>
        <v>114272</v>
      </c>
      <c r="N24" s="94">
        <f t="shared" si="8"/>
        <v>-36818</v>
      </c>
      <c r="O24" s="94">
        <f t="shared" si="8"/>
        <v>77454</v>
      </c>
      <c r="P24" s="94">
        <f t="shared" si="8"/>
        <v>0</v>
      </c>
      <c r="Q24" s="94">
        <f t="shared" si="8"/>
        <v>77454</v>
      </c>
      <c r="R24" s="94">
        <f t="shared" si="8"/>
        <v>0</v>
      </c>
      <c r="S24" s="94">
        <f t="shared" si="8"/>
        <v>0</v>
      </c>
      <c r="T24" s="94">
        <f t="shared" si="8"/>
        <v>77454</v>
      </c>
      <c r="U24" s="94">
        <f t="shared" si="8"/>
        <v>77454</v>
      </c>
      <c r="V24" s="94">
        <f t="shared" si="8"/>
        <v>0</v>
      </c>
      <c r="W24" s="94">
        <f t="shared" si="8"/>
        <v>0</v>
      </c>
      <c r="X24" s="94">
        <f t="shared" si="8"/>
        <v>77454</v>
      </c>
      <c r="Y24" s="94">
        <f t="shared" si="8"/>
        <v>77454</v>
      </c>
      <c r="Z24" s="94">
        <f t="shared" si="8"/>
        <v>0</v>
      </c>
      <c r="AA24" s="95">
        <f t="shared" si="8"/>
        <v>77454</v>
      </c>
      <c r="AB24" s="95">
        <f t="shared" si="8"/>
        <v>77454</v>
      </c>
      <c r="AC24" s="95">
        <f t="shared" si="8"/>
        <v>0</v>
      </c>
      <c r="AD24" s="95">
        <f t="shared" si="8"/>
        <v>0</v>
      </c>
      <c r="AE24" s="95"/>
      <c r="AF24" s="94">
        <f t="shared" si="8"/>
        <v>77454</v>
      </c>
      <c r="AG24" s="94">
        <f t="shared" si="8"/>
        <v>0</v>
      </c>
      <c r="AH24" s="94">
        <f t="shared" si="8"/>
        <v>77454</v>
      </c>
      <c r="AI24" s="94">
        <f t="shared" si="8"/>
        <v>0</v>
      </c>
      <c r="AJ24" s="94">
        <f t="shared" si="8"/>
        <v>0</v>
      </c>
      <c r="AK24" s="94">
        <f t="shared" si="8"/>
        <v>77454</v>
      </c>
      <c r="AL24" s="94">
        <f t="shared" si="8"/>
        <v>0</v>
      </c>
      <c r="AM24" s="94">
        <f t="shared" si="8"/>
        <v>77454</v>
      </c>
      <c r="AN24" s="94">
        <f t="shared" si="8"/>
        <v>-6616</v>
      </c>
      <c r="AO24" s="94">
        <f t="shared" si="8"/>
        <v>70838</v>
      </c>
      <c r="AP24" s="94">
        <f t="shared" si="8"/>
        <v>0</v>
      </c>
      <c r="AQ24" s="94">
        <f t="shared" si="8"/>
        <v>70838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6" customFormat="1" ht="38.25" customHeight="1">
      <c r="A25" s="91" t="s">
        <v>129</v>
      </c>
      <c r="B25" s="92" t="s">
        <v>127</v>
      </c>
      <c r="C25" s="92" t="s">
        <v>132</v>
      </c>
      <c r="D25" s="93" t="s">
        <v>124</v>
      </c>
      <c r="E25" s="92" t="s">
        <v>130</v>
      </c>
      <c r="F25" s="81">
        <v>85663</v>
      </c>
      <c r="G25" s="81">
        <f>H25-F25</f>
        <v>21771</v>
      </c>
      <c r="H25" s="96">
        <v>107434</v>
      </c>
      <c r="I25" s="96"/>
      <c r="J25" s="96">
        <v>114272</v>
      </c>
      <c r="K25" s="97"/>
      <c r="L25" s="97"/>
      <c r="M25" s="81">
        <v>114272</v>
      </c>
      <c r="N25" s="81">
        <f>O25-M25</f>
        <v>-36818</v>
      </c>
      <c r="O25" s="81">
        <v>77454</v>
      </c>
      <c r="P25" s="81"/>
      <c r="Q25" s="81">
        <v>77454</v>
      </c>
      <c r="R25" s="84"/>
      <c r="S25" s="84"/>
      <c r="T25" s="81">
        <f>O25+R25</f>
        <v>77454</v>
      </c>
      <c r="U25" s="81">
        <f>Q25+S25</f>
        <v>77454</v>
      </c>
      <c r="V25" s="84"/>
      <c r="W25" s="84"/>
      <c r="X25" s="81">
        <f>T25+V25</f>
        <v>77454</v>
      </c>
      <c r="Y25" s="81">
        <f>U25+W25</f>
        <v>77454</v>
      </c>
      <c r="Z25" s="84"/>
      <c r="AA25" s="82">
        <f>X25+Z25</f>
        <v>77454</v>
      </c>
      <c r="AB25" s="82">
        <f>Y25</f>
        <v>77454</v>
      </c>
      <c r="AC25" s="85"/>
      <c r="AD25" s="85"/>
      <c r="AE25" s="85"/>
      <c r="AF25" s="81">
        <f>AA25+AC25</f>
        <v>77454</v>
      </c>
      <c r="AG25" s="84"/>
      <c r="AH25" s="81">
        <f>AB25</f>
        <v>77454</v>
      </c>
      <c r="AI25" s="84"/>
      <c r="AJ25" s="84"/>
      <c r="AK25" s="81">
        <f>AF25+AI25</f>
        <v>77454</v>
      </c>
      <c r="AL25" s="81">
        <f>AG25</f>
        <v>0</v>
      </c>
      <c r="AM25" s="81">
        <f>AH25+AJ25</f>
        <v>77454</v>
      </c>
      <c r="AN25" s="81">
        <f>AO25-AM25</f>
        <v>-6616</v>
      </c>
      <c r="AO25" s="81">
        <v>70838</v>
      </c>
      <c r="AP25" s="81"/>
      <c r="AQ25" s="81">
        <v>70838</v>
      </c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s="18" customFormat="1" ht="45" customHeight="1">
      <c r="A26" s="91" t="s">
        <v>18</v>
      </c>
      <c r="B26" s="92" t="s">
        <v>127</v>
      </c>
      <c r="C26" s="92" t="s">
        <v>132</v>
      </c>
      <c r="D26" s="93" t="s">
        <v>124</v>
      </c>
      <c r="E26" s="92"/>
      <c r="F26" s="81">
        <f aca="true" t="shared" si="9" ref="F26:AQ26">F27</f>
        <v>681</v>
      </c>
      <c r="G26" s="81">
        <f t="shared" si="9"/>
        <v>357</v>
      </c>
      <c r="H26" s="81">
        <f t="shared" si="9"/>
        <v>1038</v>
      </c>
      <c r="I26" s="81">
        <f t="shared" si="9"/>
        <v>0</v>
      </c>
      <c r="J26" s="81">
        <f t="shared" si="9"/>
        <v>1112</v>
      </c>
      <c r="K26" s="81">
        <f t="shared" si="9"/>
        <v>0</v>
      </c>
      <c r="L26" s="81">
        <f t="shared" si="9"/>
        <v>0</v>
      </c>
      <c r="M26" s="81">
        <f t="shared" si="9"/>
        <v>1112</v>
      </c>
      <c r="N26" s="81">
        <f t="shared" si="9"/>
        <v>-371</v>
      </c>
      <c r="O26" s="81">
        <f t="shared" si="9"/>
        <v>741</v>
      </c>
      <c r="P26" s="81">
        <f t="shared" si="9"/>
        <v>0</v>
      </c>
      <c r="Q26" s="81">
        <f t="shared" si="9"/>
        <v>741</v>
      </c>
      <c r="R26" s="81">
        <f t="shared" si="9"/>
        <v>0</v>
      </c>
      <c r="S26" s="81">
        <f t="shared" si="9"/>
        <v>0</v>
      </c>
      <c r="T26" s="81">
        <f t="shared" si="9"/>
        <v>741</v>
      </c>
      <c r="U26" s="81">
        <f t="shared" si="9"/>
        <v>741</v>
      </c>
      <c r="V26" s="81">
        <f t="shared" si="9"/>
        <v>0</v>
      </c>
      <c r="W26" s="81">
        <f t="shared" si="9"/>
        <v>0</v>
      </c>
      <c r="X26" s="81">
        <f t="shared" si="9"/>
        <v>741</v>
      </c>
      <c r="Y26" s="81">
        <f t="shared" si="9"/>
        <v>741</v>
      </c>
      <c r="Z26" s="81">
        <f t="shared" si="9"/>
        <v>0</v>
      </c>
      <c r="AA26" s="82">
        <f t="shared" si="9"/>
        <v>741</v>
      </c>
      <c r="AB26" s="82">
        <f t="shared" si="9"/>
        <v>741</v>
      </c>
      <c r="AC26" s="82">
        <f t="shared" si="9"/>
        <v>0</v>
      </c>
      <c r="AD26" s="82">
        <f t="shared" si="9"/>
        <v>0</v>
      </c>
      <c r="AE26" s="82"/>
      <c r="AF26" s="81">
        <f t="shared" si="9"/>
        <v>741</v>
      </c>
      <c r="AG26" s="81">
        <f t="shared" si="9"/>
        <v>0</v>
      </c>
      <c r="AH26" s="81">
        <f t="shared" si="9"/>
        <v>741</v>
      </c>
      <c r="AI26" s="81">
        <f t="shared" si="9"/>
        <v>0</v>
      </c>
      <c r="AJ26" s="81">
        <f t="shared" si="9"/>
        <v>0</v>
      </c>
      <c r="AK26" s="81">
        <f t="shared" si="9"/>
        <v>741</v>
      </c>
      <c r="AL26" s="81">
        <f t="shared" si="9"/>
        <v>0</v>
      </c>
      <c r="AM26" s="81">
        <f t="shared" si="9"/>
        <v>741</v>
      </c>
      <c r="AN26" s="81">
        <f t="shared" si="9"/>
        <v>11</v>
      </c>
      <c r="AO26" s="81">
        <f t="shared" si="9"/>
        <v>752</v>
      </c>
      <c r="AP26" s="81">
        <f t="shared" si="9"/>
        <v>0</v>
      </c>
      <c r="AQ26" s="81">
        <f t="shared" si="9"/>
        <v>752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</row>
    <row r="27" spans="1:68" s="18" customFormat="1" ht="39.75" customHeight="1">
      <c r="A27" s="91" t="s">
        <v>129</v>
      </c>
      <c r="B27" s="92" t="s">
        <v>127</v>
      </c>
      <c r="C27" s="92" t="s">
        <v>132</v>
      </c>
      <c r="D27" s="93" t="s">
        <v>124</v>
      </c>
      <c r="E27" s="92" t="s">
        <v>130</v>
      </c>
      <c r="F27" s="81">
        <v>681</v>
      </c>
      <c r="G27" s="81">
        <f>H27-F27</f>
        <v>357</v>
      </c>
      <c r="H27" s="81">
        <v>1038</v>
      </c>
      <c r="I27" s="81"/>
      <c r="J27" s="81">
        <v>1112</v>
      </c>
      <c r="K27" s="98"/>
      <c r="L27" s="98"/>
      <c r="M27" s="81">
        <v>1112</v>
      </c>
      <c r="N27" s="81">
        <f>O27-M27</f>
        <v>-371</v>
      </c>
      <c r="O27" s="81">
        <v>741</v>
      </c>
      <c r="P27" s="81"/>
      <c r="Q27" s="81">
        <v>741</v>
      </c>
      <c r="R27" s="98"/>
      <c r="S27" s="98"/>
      <c r="T27" s="81">
        <f>O27+R27</f>
        <v>741</v>
      </c>
      <c r="U27" s="81">
        <f>Q27+S27</f>
        <v>741</v>
      </c>
      <c r="V27" s="98"/>
      <c r="W27" s="98"/>
      <c r="X27" s="81">
        <f>T27+V27</f>
        <v>741</v>
      </c>
      <c r="Y27" s="81">
        <f>U27+W27</f>
        <v>741</v>
      </c>
      <c r="Z27" s="98"/>
      <c r="AA27" s="82">
        <f>X27+Z27</f>
        <v>741</v>
      </c>
      <c r="AB27" s="82">
        <f>Y27</f>
        <v>741</v>
      </c>
      <c r="AC27" s="99"/>
      <c r="AD27" s="99"/>
      <c r="AE27" s="99"/>
      <c r="AF27" s="81">
        <f>AA27+AC27</f>
        <v>741</v>
      </c>
      <c r="AG27" s="98"/>
      <c r="AH27" s="81">
        <f>AB27</f>
        <v>741</v>
      </c>
      <c r="AI27" s="98"/>
      <c r="AJ27" s="98"/>
      <c r="AK27" s="81">
        <f>AF27+AI27</f>
        <v>741</v>
      </c>
      <c r="AL27" s="81">
        <f>AG27</f>
        <v>0</v>
      </c>
      <c r="AM27" s="81">
        <f>AH27+AJ27</f>
        <v>741</v>
      </c>
      <c r="AN27" s="81">
        <f>AO27-AM27</f>
        <v>11</v>
      </c>
      <c r="AO27" s="83">
        <v>752</v>
      </c>
      <c r="AP27" s="83"/>
      <c r="AQ27" s="83">
        <v>752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8" s="16" customFormat="1" ht="43.5" customHeight="1">
      <c r="A28" s="91" t="s">
        <v>19</v>
      </c>
      <c r="B28" s="92" t="s">
        <v>127</v>
      </c>
      <c r="C28" s="92" t="s">
        <v>132</v>
      </c>
      <c r="D28" s="93" t="s">
        <v>124</v>
      </c>
      <c r="E28" s="92"/>
      <c r="F28" s="81">
        <f aca="true" t="shared" si="10" ref="F28:AQ28">F29</f>
        <v>1160</v>
      </c>
      <c r="G28" s="81">
        <f t="shared" si="10"/>
        <v>497</v>
      </c>
      <c r="H28" s="81">
        <f t="shared" si="10"/>
        <v>1657</v>
      </c>
      <c r="I28" s="81">
        <f t="shared" si="10"/>
        <v>0</v>
      </c>
      <c r="J28" s="81">
        <f t="shared" si="10"/>
        <v>1775</v>
      </c>
      <c r="K28" s="81">
        <f t="shared" si="10"/>
        <v>0</v>
      </c>
      <c r="L28" s="81">
        <f t="shared" si="10"/>
        <v>0</v>
      </c>
      <c r="M28" s="81">
        <f t="shared" si="10"/>
        <v>1775</v>
      </c>
      <c r="N28" s="81">
        <f t="shared" si="10"/>
        <v>-445</v>
      </c>
      <c r="O28" s="81">
        <f t="shared" si="10"/>
        <v>1330</v>
      </c>
      <c r="P28" s="81">
        <f t="shared" si="10"/>
        <v>0</v>
      </c>
      <c r="Q28" s="81">
        <f t="shared" si="10"/>
        <v>1330</v>
      </c>
      <c r="R28" s="81">
        <f t="shared" si="10"/>
        <v>0</v>
      </c>
      <c r="S28" s="81">
        <f t="shared" si="10"/>
        <v>0</v>
      </c>
      <c r="T28" s="81">
        <f t="shared" si="10"/>
        <v>1330</v>
      </c>
      <c r="U28" s="81">
        <f t="shared" si="10"/>
        <v>1330</v>
      </c>
      <c r="V28" s="81">
        <f t="shared" si="10"/>
        <v>0</v>
      </c>
      <c r="W28" s="81">
        <f t="shared" si="10"/>
        <v>0</v>
      </c>
      <c r="X28" s="81">
        <f t="shared" si="10"/>
        <v>1330</v>
      </c>
      <c r="Y28" s="81">
        <f t="shared" si="10"/>
        <v>1330</v>
      </c>
      <c r="Z28" s="84"/>
      <c r="AA28" s="82">
        <f t="shared" si="10"/>
        <v>1330</v>
      </c>
      <c r="AB28" s="82">
        <f t="shared" si="10"/>
        <v>1330</v>
      </c>
      <c r="AC28" s="85"/>
      <c r="AD28" s="85"/>
      <c r="AE28" s="85"/>
      <c r="AF28" s="81">
        <f t="shared" si="10"/>
        <v>1330</v>
      </c>
      <c r="AG28" s="84"/>
      <c r="AH28" s="81">
        <f t="shared" si="10"/>
        <v>1330</v>
      </c>
      <c r="AI28" s="81">
        <f t="shared" si="10"/>
        <v>0</v>
      </c>
      <c r="AJ28" s="81">
        <f t="shared" si="10"/>
        <v>0</v>
      </c>
      <c r="AK28" s="81">
        <f t="shared" si="10"/>
        <v>1330</v>
      </c>
      <c r="AL28" s="81">
        <f t="shared" si="10"/>
        <v>0</v>
      </c>
      <c r="AM28" s="81">
        <f t="shared" si="10"/>
        <v>1330</v>
      </c>
      <c r="AN28" s="81">
        <f t="shared" si="10"/>
        <v>23</v>
      </c>
      <c r="AO28" s="81">
        <f t="shared" si="10"/>
        <v>1353</v>
      </c>
      <c r="AP28" s="81">
        <f t="shared" si="10"/>
        <v>0</v>
      </c>
      <c r="AQ28" s="81">
        <f t="shared" si="10"/>
        <v>1353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</row>
    <row r="29" spans="1:68" s="18" customFormat="1" ht="37.5" customHeight="1">
      <c r="A29" s="91" t="s">
        <v>129</v>
      </c>
      <c r="B29" s="92" t="s">
        <v>127</v>
      </c>
      <c r="C29" s="92" t="s">
        <v>132</v>
      </c>
      <c r="D29" s="93" t="s">
        <v>124</v>
      </c>
      <c r="E29" s="92" t="s">
        <v>130</v>
      </c>
      <c r="F29" s="81">
        <v>1160</v>
      </c>
      <c r="G29" s="81">
        <f>H29-F29</f>
        <v>497</v>
      </c>
      <c r="H29" s="81">
        <v>1657</v>
      </c>
      <c r="I29" s="81"/>
      <c r="J29" s="81">
        <v>1775</v>
      </c>
      <c r="K29" s="98"/>
      <c r="L29" s="98"/>
      <c r="M29" s="81">
        <v>1775</v>
      </c>
      <c r="N29" s="81">
        <f>O29-M29</f>
        <v>-445</v>
      </c>
      <c r="O29" s="81">
        <v>1330</v>
      </c>
      <c r="P29" s="81"/>
      <c r="Q29" s="81">
        <v>1330</v>
      </c>
      <c r="R29" s="98"/>
      <c r="S29" s="98"/>
      <c r="T29" s="81">
        <f>O29+R29</f>
        <v>1330</v>
      </c>
      <c r="U29" s="81">
        <f>Q29+S29</f>
        <v>1330</v>
      </c>
      <c r="V29" s="98"/>
      <c r="W29" s="98"/>
      <c r="X29" s="81">
        <f>T29+V29</f>
        <v>1330</v>
      </c>
      <c r="Y29" s="81">
        <f>U29+W29</f>
        <v>1330</v>
      </c>
      <c r="Z29" s="98"/>
      <c r="AA29" s="82">
        <f>X29+Z29</f>
        <v>1330</v>
      </c>
      <c r="AB29" s="82">
        <f>Y29</f>
        <v>1330</v>
      </c>
      <c r="AC29" s="99"/>
      <c r="AD29" s="99"/>
      <c r="AE29" s="99"/>
      <c r="AF29" s="81">
        <f>AA29+AC29</f>
        <v>1330</v>
      </c>
      <c r="AG29" s="98"/>
      <c r="AH29" s="81">
        <f>AB29</f>
        <v>1330</v>
      </c>
      <c r="AI29" s="98"/>
      <c r="AJ29" s="98"/>
      <c r="AK29" s="81">
        <f>AF29+AI29</f>
        <v>1330</v>
      </c>
      <c r="AL29" s="81">
        <f>AG29</f>
        <v>0</v>
      </c>
      <c r="AM29" s="81">
        <f>AH29+AJ29</f>
        <v>1330</v>
      </c>
      <c r="AN29" s="81">
        <f>AO29-AM29</f>
        <v>23</v>
      </c>
      <c r="AO29" s="81">
        <v>1353</v>
      </c>
      <c r="AP29" s="81"/>
      <c r="AQ29" s="81">
        <v>1353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68" s="18" customFormat="1" ht="16.5">
      <c r="A30" s="91"/>
      <c r="B30" s="92"/>
      <c r="C30" s="92"/>
      <c r="D30" s="93"/>
      <c r="E30" s="92"/>
      <c r="F30" s="100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9"/>
      <c r="AB30" s="99"/>
      <c r="AC30" s="99"/>
      <c r="AD30" s="99"/>
      <c r="AE30" s="99"/>
      <c r="AF30" s="98"/>
      <c r="AG30" s="98"/>
      <c r="AH30" s="98"/>
      <c r="AI30" s="98"/>
      <c r="AJ30" s="98"/>
      <c r="AK30" s="101"/>
      <c r="AL30" s="101"/>
      <c r="AM30" s="101"/>
      <c r="AN30" s="98"/>
      <c r="AO30" s="98"/>
      <c r="AP30" s="98"/>
      <c r="AQ30" s="98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68" s="12" customFormat="1" ht="114.75" customHeight="1">
      <c r="A31" s="74" t="s">
        <v>134</v>
      </c>
      <c r="B31" s="75" t="s">
        <v>127</v>
      </c>
      <c r="C31" s="75" t="s">
        <v>135</v>
      </c>
      <c r="D31" s="88"/>
      <c r="E31" s="75"/>
      <c r="F31" s="77">
        <f aca="true" t="shared" si="11" ref="F31:V32">F32</f>
        <v>564887</v>
      </c>
      <c r="G31" s="77">
        <f aca="true" t="shared" si="12" ref="G31:AD32">G32</f>
        <v>202103</v>
      </c>
      <c r="H31" s="77">
        <f t="shared" si="12"/>
        <v>766990</v>
      </c>
      <c r="I31" s="77">
        <f t="shared" si="12"/>
        <v>0</v>
      </c>
      <c r="J31" s="77">
        <f t="shared" si="12"/>
        <v>826944</v>
      </c>
      <c r="K31" s="77">
        <f t="shared" si="12"/>
        <v>0</v>
      </c>
      <c r="L31" s="77">
        <f t="shared" si="12"/>
        <v>0</v>
      </c>
      <c r="M31" s="77">
        <f t="shared" si="12"/>
        <v>826944</v>
      </c>
      <c r="N31" s="77">
        <f t="shared" si="12"/>
        <v>-262163</v>
      </c>
      <c r="O31" s="77">
        <f t="shared" si="12"/>
        <v>564781</v>
      </c>
      <c r="P31" s="77">
        <f t="shared" si="12"/>
        <v>0</v>
      </c>
      <c r="Q31" s="77">
        <f t="shared" si="12"/>
        <v>565063</v>
      </c>
      <c r="R31" s="77">
        <f t="shared" si="12"/>
        <v>0</v>
      </c>
      <c r="S31" s="77">
        <f t="shared" si="12"/>
        <v>0</v>
      </c>
      <c r="T31" s="77">
        <f t="shared" si="12"/>
        <v>564781</v>
      </c>
      <c r="U31" s="77">
        <f t="shared" si="12"/>
        <v>565063</v>
      </c>
      <c r="V31" s="77">
        <f t="shared" si="12"/>
        <v>0</v>
      </c>
      <c r="W31" s="77">
        <f t="shared" si="12"/>
        <v>0</v>
      </c>
      <c r="X31" s="77">
        <f t="shared" si="12"/>
        <v>564781</v>
      </c>
      <c r="Y31" s="77">
        <f t="shared" si="12"/>
        <v>565063</v>
      </c>
      <c r="Z31" s="77">
        <f t="shared" si="12"/>
        <v>0</v>
      </c>
      <c r="AA31" s="78">
        <f t="shared" si="12"/>
        <v>564781</v>
      </c>
      <c r="AB31" s="78">
        <f>AB32</f>
        <v>565063</v>
      </c>
      <c r="AC31" s="78">
        <f t="shared" si="12"/>
        <v>0</v>
      </c>
      <c r="AD31" s="78">
        <f t="shared" si="12"/>
        <v>0</v>
      </c>
      <c r="AE31" s="78"/>
      <c r="AF31" s="77">
        <f aca="true" t="shared" si="13" ref="AF31:AQ32">AF32</f>
        <v>564781</v>
      </c>
      <c r="AG31" s="77">
        <f t="shared" si="13"/>
        <v>0</v>
      </c>
      <c r="AH31" s="77">
        <f t="shared" si="13"/>
        <v>565063</v>
      </c>
      <c r="AI31" s="77">
        <f t="shared" si="13"/>
        <v>0</v>
      </c>
      <c r="AJ31" s="77">
        <f t="shared" si="13"/>
        <v>0</v>
      </c>
      <c r="AK31" s="77">
        <f t="shared" si="13"/>
        <v>564781</v>
      </c>
      <c r="AL31" s="77">
        <f t="shared" si="13"/>
        <v>0</v>
      </c>
      <c r="AM31" s="77">
        <f t="shared" si="13"/>
        <v>565063</v>
      </c>
      <c r="AN31" s="77">
        <f t="shared" si="13"/>
        <v>57944</v>
      </c>
      <c r="AO31" s="77">
        <f t="shared" si="13"/>
        <v>623007</v>
      </c>
      <c r="AP31" s="77">
        <f t="shared" si="13"/>
        <v>0</v>
      </c>
      <c r="AQ31" s="77">
        <f t="shared" si="13"/>
        <v>634873</v>
      </c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s="14" customFormat="1" ht="73.5" customHeight="1">
      <c r="A32" s="91" t="s">
        <v>133</v>
      </c>
      <c r="B32" s="92" t="s">
        <v>127</v>
      </c>
      <c r="C32" s="92" t="s">
        <v>135</v>
      </c>
      <c r="D32" s="93" t="s">
        <v>124</v>
      </c>
      <c r="E32" s="92"/>
      <c r="F32" s="81">
        <f t="shared" si="11"/>
        <v>564887</v>
      </c>
      <c r="G32" s="81">
        <f t="shared" si="11"/>
        <v>202103</v>
      </c>
      <c r="H32" s="81">
        <f t="shared" si="11"/>
        <v>766990</v>
      </c>
      <c r="I32" s="81">
        <f t="shared" si="11"/>
        <v>0</v>
      </c>
      <c r="J32" s="81">
        <f t="shared" si="11"/>
        <v>826944</v>
      </c>
      <c r="K32" s="81">
        <f t="shared" si="11"/>
        <v>0</v>
      </c>
      <c r="L32" s="81">
        <f t="shared" si="11"/>
        <v>0</v>
      </c>
      <c r="M32" s="81">
        <f t="shared" si="11"/>
        <v>826944</v>
      </c>
      <c r="N32" s="81">
        <f t="shared" si="11"/>
        <v>-262163</v>
      </c>
      <c r="O32" s="81">
        <f t="shared" si="11"/>
        <v>564781</v>
      </c>
      <c r="P32" s="81">
        <f t="shared" si="11"/>
        <v>0</v>
      </c>
      <c r="Q32" s="81">
        <f t="shared" si="11"/>
        <v>565063</v>
      </c>
      <c r="R32" s="81">
        <f t="shared" si="11"/>
        <v>0</v>
      </c>
      <c r="S32" s="81">
        <f t="shared" si="11"/>
        <v>0</v>
      </c>
      <c r="T32" s="81">
        <f t="shared" si="11"/>
        <v>564781</v>
      </c>
      <c r="U32" s="81">
        <f t="shared" si="11"/>
        <v>565063</v>
      </c>
      <c r="V32" s="81">
        <f t="shared" si="11"/>
        <v>0</v>
      </c>
      <c r="W32" s="81">
        <f t="shared" si="12"/>
        <v>0</v>
      </c>
      <c r="X32" s="81">
        <f t="shared" si="12"/>
        <v>564781</v>
      </c>
      <c r="Y32" s="81">
        <f t="shared" si="12"/>
        <v>565063</v>
      </c>
      <c r="Z32" s="81">
        <f t="shared" si="12"/>
        <v>0</v>
      </c>
      <c r="AA32" s="82">
        <f>AA33</f>
        <v>564781</v>
      </c>
      <c r="AB32" s="82">
        <f>AB33</f>
        <v>565063</v>
      </c>
      <c r="AC32" s="82">
        <f>AC33</f>
        <v>0</v>
      </c>
      <c r="AD32" s="82">
        <f>AD33</f>
        <v>0</v>
      </c>
      <c r="AE32" s="82"/>
      <c r="AF32" s="81">
        <f t="shared" si="13"/>
        <v>564781</v>
      </c>
      <c r="AG32" s="81">
        <f t="shared" si="13"/>
        <v>0</v>
      </c>
      <c r="AH32" s="81">
        <f t="shared" si="13"/>
        <v>565063</v>
      </c>
      <c r="AI32" s="81">
        <f t="shared" si="13"/>
        <v>0</v>
      </c>
      <c r="AJ32" s="81">
        <f t="shared" si="13"/>
        <v>0</v>
      </c>
      <c r="AK32" s="81">
        <f t="shared" si="13"/>
        <v>564781</v>
      </c>
      <c r="AL32" s="81">
        <f t="shared" si="13"/>
        <v>0</v>
      </c>
      <c r="AM32" s="81">
        <f t="shared" si="13"/>
        <v>565063</v>
      </c>
      <c r="AN32" s="81">
        <f t="shared" si="13"/>
        <v>57944</v>
      </c>
      <c r="AO32" s="81">
        <f t="shared" si="13"/>
        <v>623007</v>
      </c>
      <c r="AP32" s="81">
        <f t="shared" si="13"/>
        <v>0</v>
      </c>
      <c r="AQ32" s="81">
        <f t="shared" si="13"/>
        <v>634873</v>
      </c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16" customFormat="1" ht="36.75" customHeight="1">
      <c r="A33" s="91" t="s">
        <v>129</v>
      </c>
      <c r="B33" s="92" t="s">
        <v>127</v>
      </c>
      <c r="C33" s="92" t="s">
        <v>135</v>
      </c>
      <c r="D33" s="93" t="s">
        <v>124</v>
      </c>
      <c r="E33" s="92" t="s">
        <v>130</v>
      </c>
      <c r="F33" s="81">
        <v>564887</v>
      </c>
      <c r="G33" s="81">
        <f>H33-F33</f>
        <v>202103</v>
      </c>
      <c r="H33" s="102">
        <f>770486+4041+12381-19918</f>
        <v>766990</v>
      </c>
      <c r="I33" s="102"/>
      <c r="J33" s="102">
        <f>827597+4329+13260-18242</f>
        <v>826944</v>
      </c>
      <c r="K33" s="103"/>
      <c r="L33" s="103"/>
      <c r="M33" s="81">
        <v>826944</v>
      </c>
      <c r="N33" s="81">
        <f>O33-M33</f>
        <v>-262163</v>
      </c>
      <c r="O33" s="81">
        <f>557178+1853+5750</f>
        <v>564781</v>
      </c>
      <c r="P33" s="81"/>
      <c r="Q33" s="81">
        <f>557450+1853+5750+10</f>
        <v>565063</v>
      </c>
      <c r="R33" s="84"/>
      <c r="S33" s="84"/>
      <c r="T33" s="81">
        <f>O33+R33</f>
        <v>564781</v>
      </c>
      <c r="U33" s="81">
        <f>Q33+S33</f>
        <v>565063</v>
      </c>
      <c r="V33" s="84"/>
      <c r="W33" s="84"/>
      <c r="X33" s="81">
        <f>T33+V33</f>
        <v>564781</v>
      </c>
      <c r="Y33" s="81">
        <f>U33+W33</f>
        <v>565063</v>
      </c>
      <c r="Z33" s="84"/>
      <c r="AA33" s="82">
        <f>X33+Z33</f>
        <v>564781</v>
      </c>
      <c r="AB33" s="82">
        <f>Y33</f>
        <v>565063</v>
      </c>
      <c r="AC33" s="85"/>
      <c r="AD33" s="85"/>
      <c r="AE33" s="85"/>
      <c r="AF33" s="81">
        <f>AA33+AC33</f>
        <v>564781</v>
      </c>
      <c r="AG33" s="84"/>
      <c r="AH33" s="81">
        <f>AB33</f>
        <v>565063</v>
      </c>
      <c r="AI33" s="84"/>
      <c r="AJ33" s="84"/>
      <c r="AK33" s="81">
        <f>AF33+AI33</f>
        <v>564781</v>
      </c>
      <c r="AL33" s="81">
        <f>AG33</f>
        <v>0</v>
      </c>
      <c r="AM33" s="81">
        <f>AH33+AJ33</f>
        <v>565063</v>
      </c>
      <c r="AN33" s="81">
        <f>AO33-AM33</f>
        <v>57944</v>
      </c>
      <c r="AO33" s="81">
        <f>1903+614111+6893+100</f>
        <v>623007</v>
      </c>
      <c r="AP33" s="81"/>
      <c r="AQ33" s="81">
        <f>1903+625977+6893+100</f>
        <v>634873</v>
      </c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</row>
    <row r="34" spans="1:68" s="16" customFormat="1" ht="17.25" customHeight="1">
      <c r="A34" s="91"/>
      <c r="B34" s="92"/>
      <c r="C34" s="92"/>
      <c r="D34" s="93"/>
      <c r="E34" s="92"/>
      <c r="F34" s="81"/>
      <c r="G34" s="81"/>
      <c r="H34" s="102"/>
      <c r="I34" s="102"/>
      <c r="J34" s="102"/>
      <c r="K34" s="103"/>
      <c r="L34" s="103"/>
      <c r="M34" s="81"/>
      <c r="N34" s="81"/>
      <c r="O34" s="81"/>
      <c r="P34" s="81"/>
      <c r="Q34" s="81"/>
      <c r="R34" s="84"/>
      <c r="S34" s="84"/>
      <c r="T34" s="81"/>
      <c r="U34" s="81"/>
      <c r="V34" s="84"/>
      <c r="W34" s="84"/>
      <c r="X34" s="81"/>
      <c r="Y34" s="81"/>
      <c r="Z34" s="84"/>
      <c r="AA34" s="82"/>
      <c r="AB34" s="82"/>
      <c r="AC34" s="85"/>
      <c r="AD34" s="85"/>
      <c r="AE34" s="85"/>
      <c r="AF34" s="81"/>
      <c r="AG34" s="84"/>
      <c r="AH34" s="81"/>
      <c r="AI34" s="84"/>
      <c r="AJ34" s="84"/>
      <c r="AK34" s="81"/>
      <c r="AL34" s="81"/>
      <c r="AM34" s="81"/>
      <c r="AN34" s="81"/>
      <c r="AO34" s="81"/>
      <c r="AP34" s="81"/>
      <c r="AQ34" s="81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1:68" s="16" customFormat="1" ht="36.75" customHeight="1">
      <c r="A35" s="74" t="s">
        <v>329</v>
      </c>
      <c r="B35" s="75" t="s">
        <v>127</v>
      </c>
      <c r="C35" s="75" t="s">
        <v>136</v>
      </c>
      <c r="D35" s="88"/>
      <c r="E35" s="75"/>
      <c r="F35" s="81"/>
      <c r="G35" s="81"/>
      <c r="H35" s="102"/>
      <c r="I35" s="102"/>
      <c r="J35" s="102"/>
      <c r="K35" s="103"/>
      <c r="L35" s="103"/>
      <c r="M35" s="81"/>
      <c r="N35" s="81"/>
      <c r="O35" s="81"/>
      <c r="P35" s="81"/>
      <c r="Q35" s="81"/>
      <c r="R35" s="84"/>
      <c r="S35" s="84"/>
      <c r="T35" s="81"/>
      <c r="U35" s="81"/>
      <c r="V35" s="84"/>
      <c r="W35" s="84"/>
      <c r="X35" s="81"/>
      <c r="Y35" s="81"/>
      <c r="Z35" s="84"/>
      <c r="AA35" s="82"/>
      <c r="AB35" s="82"/>
      <c r="AC35" s="85"/>
      <c r="AD35" s="85"/>
      <c r="AE35" s="85"/>
      <c r="AF35" s="81"/>
      <c r="AG35" s="84"/>
      <c r="AH35" s="81"/>
      <c r="AI35" s="84"/>
      <c r="AJ35" s="84"/>
      <c r="AK35" s="81"/>
      <c r="AL35" s="81"/>
      <c r="AM35" s="81"/>
      <c r="AN35" s="77">
        <f aca="true" t="shared" si="14" ref="AN35:AQ36">AN36</f>
        <v>14420</v>
      </c>
      <c r="AO35" s="77">
        <f t="shared" si="14"/>
        <v>14420</v>
      </c>
      <c r="AP35" s="77">
        <f t="shared" si="14"/>
        <v>0</v>
      </c>
      <c r="AQ35" s="77">
        <f t="shared" si="14"/>
        <v>1895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</row>
    <row r="36" spans="1:68" s="16" customFormat="1" ht="20.25" customHeight="1">
      <c r="A36" s="91" t="s">
        <v>331</v>
      </c>
      <c r="B36" s="92" t="s">
        <v>127</v>
      </c>
      <c r="C36" s="92" t="s">
        <v>136</v>
      </c>
      <c r="D36" s="93" t="s">
        <v>330</v>
      </c>
      <c r="E36" s="92"/>
      <c r="F36" s="81"/>
      <c r="G36" s="81"/>
      <c r="H36" s="102"/>
      <c r="I36" s="102"/>
      <c r="J36" s="102"/>
      <c r="K36" s="103"/>
      <c r="L36" s="103"/>
      <c r="M36" s="81"/>
      <c r="N36" s="81"/>
      <c r="O36" s="81"/>
      <c r="P36" s="81"/>
      <c r="Q36" s="81"/>
      <c r="R36" s="84"/>
      <c r="S36" s="84"/>
      <c r="T36" s="81"/>
      <c r="U36" s="81"/>
      <c r="V36" s="84"/>
      <c r="W36" s="84"/>
      <c r="X36" s="81"/>
      <c r="Y36" s="81"/>
      <c r="Z36" s="84"/>
      <c r="AA36" s="82"/>
      <c r="AB36" s="82"/>
      <c r="AC36" s="85"/>
      <c r="AD36" s="85"/>
      <c r="AE36" s="85"/>
      <c r="AF36" s="81"/>
      <c r="AG36" s="84"/>
      <c r="AH36" s="81"/>
      <c r="AI36" s="84"/>
      <c r="AJ36" s="84"/>
      <c r="AK36" s="81"/>
      <c r="AL36" s="81"/>
      <c r="AM36" s="81"/>
      <c r="AN36" s="81">
        <f t="shared" si="14"/>
        <v>14420</v>
      </c>
      <c r="AO36" s="81">
        <f t="shared" si="14"/>
        <v>14420</v>
      </c>
      <c r="AP36" s="81">
        <f t="shared" si="14"/>
        <v>0</v>
      </c>
      <c r="AQ36" s="81">
        <f t="shared" si="14"/>
        <v>1895</v>
      </c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</row>
    <row r="37" spans="1:68" s="16" customFormat="1" ht="57" customHeight="1">
      <c r="A37" s="91" t="s">
        <v>137</v>
      </c>
      <c r="B37" s="92" t="s">
        <v>127</v>
      </c>
      <c r="C37" s="92" t="s">
        <v>136</v>
      </c>
      <c r="D37" s="93" t="s">
        <v>330</v>
      </c>
      <c r="E37" s="92" t="s">
        <v>138</v>
      </c>
      <c r="F37" s="81"/>
      <c r="G37" s="81"/>
      <c r="H37" s="102"/>
      <c r="I37" s="102"/>
      <c r="J37" s="102"/>
      <c r="K37" s="103"/>
      <c r="L37" s="103"/>
      <c r="M37" s="81"/>
      <c r="N37" s="81"/>
      <c r="O37" s="81"/>
      <c r="P37" s="81"/>
      <c r="Q37" s="81"/>
      <c r="R37" s="84"/>
      <c r="S37" s="84"/>
      <c r="T37" s="81"/>
      <c r="U37" s="81"/>
      <c r="V37" s="84"/>
      <c r="W37" s="84"/>
      <c r="X37" s="81"/>
      <c r="Y37" s="81"/>
      <c r="Z37" s="84"/>
      <c r="AA37" s="82"/>
      <c r="AB37" s="82"/>
      <c r="AC37" s="85"/>
      <c r="AD37" s="85"/>
      <c r="AE37" s="85"/>
      <c r="AF37" s="81"/>
      <c r="AG37" s="84"/>
      <c r="AH37" s="81"/>
      <c r="AI37" s="84"/>
      <c r="AJ37" s="84"/>
      <c r="AK37" s="81"/>
      <c r="AL37" s="81"/>
      <c r="AM37" s="81"/>
      <c r="AN37" s="81">
        <f>AO37-AM37</f>
        <v>14420</v>
      </c>
      <c r="AO37" s="81">
        <f>1895+12525</f>
        <v>14420</v>
      </c>
      <c r="AP37" s="81"/>
      <c r="AQ37" s="81">
        <v>1895</v>
      </c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</row>
    <row r="38" spans="1:68" s="16" customFormat="1" ht="16.5">
      <c r="A38" s="91"/>
      <c r="B38" s="92"/>
      <c r="C38" s="92"/>
      <c r="D38" s="93"/>
      <c r="E38" s="92"/>
      <c r="F38" s="104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84"/>
      <c r="S38" s="84"/>
      <c r="T38" s="84"/>
      <c r="U38" s="84"/>
      <c r="V38" s="84"/>
      <c r="W38" s="84"/>
      <c r="X38" s="84"/>
      <c r="Y38" s="84"/>
      <c r="Z38" s="84"/>
      <c r="AA38" s="85"/>
      <c r="AB38" s="85"/>
      <c r="AC38" s="85"/>
      <c r="AD38" s="85"/>
      <c r="AE38" s="85"/>
      <c r="AF38" s="84"/>
      <c r="AG38" s="84"/>
      <c r="AH38" s="84"/>
      <c r="AI38" s="84"/>
      <c r="AJ38" s="84"/>
      <c r="AK38" s="81"/>
      <c r="AL38" s="81"/>
      <c r="AM38" s="81"/>
      <c r="AN38" s="84"/>
      <c r="AO38" s="84"/>
      <c r="AP38" s="84"/>
      <c r="AQ38" s="84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</row>
    <row r="39" spans="1:43" ht="39" customHeight="1">
      <c r="A39" s="74" t="s">
        <v>20</v>
      </c>
      <c r="B39" s="75" t="s">
        <v>127</v>
      </c>
      <c r="C39" s="75" t="s">
        <v>139</v>
      </c>
      <c r="D39" s="88"/>
      <c r="E39" s="75"/>
      <c r="F39" s="77">
        <f aca="true" t="shared" si="15" ref="F39:V40">F40</f>
        <v>142800</v>
      </c>
      <c r="G39" s="77">
        <f t="shared" si="15"/>
        <v>-55429</v>
      </c>
      <c r="H39" s="77">
        <f t="shared" si="15"/>
        <v>87371</v>
      </c>
      <c r="I39" s="77">
        <f t="shared" si="15"/>
        <v>0</v>
      </c>
      <c r="J39" s="77">
        <f t="shared" si="15"/>
        <v>127152</v>
      </c>
      <c r="K39" s="77">
        <f t="shared" si="15"/>
        <v>0</v>
      </c>
      <c r="L39" s="77">
        <f t="shared" si="15"/>
        <v>0</v>
      </c>
      <c r="M39" s="77">
        <f t="shared" si="15"/>
        <v>127152</v>
      </c>
      <c r="N39" s="77">
        <f t="shared" si="15"/>
        <v>-42490</v>
      </c>
      <c r="O39" s="77">
        <f t="shared" si="15"/>
        <v>84662</v>
      </c>
      <c r="P39" s="77">
        <f t="shared" si="15"/>
        <v>0</v>
      </c>
      <c r="Q39" s="77">
        <f t="shared" si="15"/>
        <v>84662</v>
      </c>
      <c r="R39" s="77">
        <f t="shared" si="15"/>
        <v>0</v>
      </c>
      <c r="S39" s="77">
        <f t="shared" si="15"/>
        <v>0</v>
      </c>
      <c r="T39" s="77">
        <f t="shared" si="15"/>
        <v>84662</v>
      </c>
      <c r="U39" s="77">
        <f t="shared" si="15"/>
        <v>84662</v>
      </c>
      <c r="V39" s="77">
        <f t="shared" si="15"/>
        <v>0</v>
      </c>
      <c r="W39" s="77">
        <f aca="true" t="shared" si="16" ref="V39:AK40">W40</f>
        <v>0</v>
      </c>
      <c r="X39" s="77">
        <f t="shared" si="16"/>
        <v>84662</v>
      </c>
      <c r="Y39" s="77">
        <f t="shared" si="16"/>
        <v>84662</v>
      </c>
      <c r="Z39" s="77">
        <f t="shared" si="16"/>
        <v>0</v>
      </c>
      <c r="AA39" s="77">
        <f t="shared" si="16"/>
        <v>84662</v>
      </c>
      <c r="AB39" s="77">
        <f t="shared" si="16"/>
        <v>84662</v>
      </c>
      <c r="AC39" s="77">
        <f t="shared" si="16"/>
        <v>0</v>
      </c>
      <c r="AD39" s="77">
        <f t="shared" si="16"/>
        <v>0</v>
      </c>
      <c r="AE39" s="77"/>
      <c r="AF39" s="77">
        <f t="shared" si="16"/>
        <v>84662</v>
      </c>
      <c r="AG39" s="77">
        <f t="shared" si="16"/>
        <v>0</v>
      </c>
      <c r="AH39" s="77">
        <f t="shared" si="16"/>
        <v>84662</v>
      </c>
      <c r="AI39" s="77">
        <f t="shared" si="16"/>
        <v>0</v>
      </c>
      <c r="AJ39" s="77">
        <f t="shared" si="16"/>
        <v>0</v>
      </c>
      <c r="AK39" s="77">
        <f t="shared" si="16"/>
        <v>84662</v>
      </c>
      <c r="AL39" s="77">
        <f aca="true" t="shared" si="17" ref="AL39:AQ39">AL40</f>
        <v>0</v>
      </c>
      <c r="AM39" s="77">
        <f t="shared" si="17"/>
        <v>84662</v>
      </c>
      <c r="AN39" s="77">
        <f t="shared" si="17"/>
        <v>-84662</v>
      </c>
      <c r="AO39" s="77">
        <f t="shared" si="17"/>
        <v>0</v>
      </c>
      <c r="AP39" s="77">
        <f t="shared" si="17"/>
        <v>0</v>
      </c>
      <c r="AQ39" s="77">
        <f t="shared" si="17"/>
        <v>0</v>
      </c>
    </row>
    <row r="40" spans="1:68" s="52" customFormat="1" ht="21" customHeight="1">
      <c r="A40" s="91" t="s">
        <v>21</v>
      </c>
      <c r="B40" s="92" t="s">
        <v>127</v>
      </c>
      <c r="C40" s="92" t="s">
        <v>139</v>
      </c>
      <c r="D40" s="93" t="s">
        <v>22</v>
      </c>
      <c r="E40" s="92"/>
      <c r="F40" s="81">
        <f t="shared" si="15"/>
        <v>142800</v>
      </c>
      <c r="G40" s="81">
        <f t="shared" si="15"/>
        <v>-55429</v>
      </c>
      <c r="H40" s="81">
        <f t="shared" si="15"/>
        <v>87371</v>
      </c>
      <c r="I40" s="81">
        <f t="shared" si="15"/>
        <v>0</v>
      </c>
      <c r="J40" s="81">
        <f t="shared" si="15"/>
        <v>127152</v>
      </c>
      <c r="K40" s="81">
        <f t="shared" si="15"/>
        <v>0</v>
      </c>
      <c r="L40" s="81">
        <f t="shared" si="15"/>
        <v>0</v>
      </c>
      <c r="M40" s="81">
        <f t="shared" si="15"/>
        <v>127152</v>
      </c>
      <c r="N40" s="81">
        <f t="shared" si="15"/>
        <v>-42490</v>
      </c>
      <c r="O40" s="81">
        <f t="shared" si="15"/>
        <v>84662</v>
      </c>
      <c r="P40" s="81">
        <f t="shared" si="15"/>
        <v>0</v>
      </c>
      <c r="Q40" s="81">
        <f t="shared" si="15"/>
        <v>84662</v>
      </c>
      <c r="R40" s="81">
        <f t="shared" si="15"/>
        <v>0</v>
      </c>
      <c r="S40" s="81">
        <f t="shared" si="15"/>
        <v>0</v>
      </c>
      <c r="T40" s="81">
        <f t="shared" si="15"/>
        <v>84662</v>
      </c>
      <c r="U40" s="81">
        <f t="shared" si="15"/>
        <v>84662</v>
      </c>
      <c r="V40" s="81">
        <f t="shared" si="16"/>
        <v>0</v>
      </c>
      <c r="W40" s="81">
        <f t="shared" si="16"/>
        <v>0</v>
      </c>
      <c r="X40" s="81">
        <f t="shared" si="16"/>
        <v>84662</v>
      </c>
      <c r="Y40" s="81">
        <f t="shared" si="16"/>
        <v>84662</v>
      </c>
      <c r="Z40" s="81">
        <f t="shared" si="16"/>
        <v>0</v>
      </c>
      <c r="AA40" s="81">
        <f t="shared" si="16"/>
        <v>84662</v>
      </c>
      <c r="AB40" s="81">
        <f t="shared" si="16"/>
        <v>84662</v>
      </c>
      <c r="AC40" s="81">
        <f t="shared" si="16"/>
        <v>0</v>
      </c>
      <c r="AD40" s="81">
        <f t="shared" si="16"/>
        <v>0</v>
      </c>
      <c r="AE40" s="81"/>
      <c r="AF40" s="81">
        <f t="shared" si="16"/>
        <v>84662</v>
      </c>
      <c r="AG40" s="81">
        <f t="shared" si="16"/>
        <v>0</v>
      </c>
      <c r="AH40" s="81">
        <f t="shared" si="16"/>
        <v>84662</v>
      </c>
      <c r="AI40" s="81">
        <f>AI41</f>
        <v>0</v>
      </c>
      <c r="AJ40" s="81">
        <f>AJ41</f>
        <v>0</v>
      </c>
      <c r="AK40" s="81">
        <f>AF40+AI40</f>
        <v>84662</v>
      </c>
      <c r="AL40" s="81">
        <f>AG40</f>
        <v>0</v>
      </c>
      <c r="AM40" s="81">
        <f>AM41</f>
        <v>84662</v>
      </c>
      <c r="AN40" s="81">
        <f>AN41</f>
        <v>-84662</v>
      </c>
      <c r="AO40" s="81">
        <f>AO41</f>
        <v>0</v>
      </c>
      <c r="AP40" s="81">
        <f>AP41</f>
        <v>0</v>
      </c>
      <c r="AQ40" s="81">
        <f>AQ41</f>
        <v>0</v>
      </c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</row>
    <row r="41" spans="1:68" s="14" customFormat="1" ht="16.5">
      <c r="A41" s="91" t="s">
        <v>140</v>
      </c>
      <c r="B41" s="92" t="s">
        <v>127</v>
      </c>
      <c r="C41" s="92" t="s">
        <v>139</v>
      </c>
      <c r="D41" s="93" t="s">
        <v>22</v>
      </c>
      <c r="E41" s="92" t="s">
        <v>16</v>
      </c>
      <c r="F41" s="81">
        <v>142800</v>
      </c>
      <c r="G41" s="81">
        <f>H41-F41</f>
        <v>-55429</v>
      </c>
      <c r="H41" s="81">
        <v>87371</v>
      </c>
      <c r="I41" s="81"/>
      <c r="J41" s="81">
        <v>127152</v>
      </c>
      <c r="K41" s="105"/>
      <c r="L41" s="105"/>
      <c r="M41" s="81">
        <v>127152</v>
      </c>
      <c r="N41" s="81">
        <f>O41-M41</f>
        <v>-42490</v>
      </c>
      <c r="O41" s="81">
        <v>84662</v>
      </c>
      <c r="P41" s="81"/>
      <c r="Q41" s="81">
        <v>84662</v>
      </c>
      <c r="R41" s="106"/>
      <c r="S41" s="106"/>
      <c r="T41" s="81">
        <f>O41+R41</f>
        <v>84662</v>
      </c>
      <c r="U41" s="81">
        <f>Q41+S41</f>
        <v>84662</v>
      </c>
      <c r="V41" s="106"/>
      <c r="W41" s="106"/>
      <c r="X41" s="81">
        <f>T41+V41</f>
        <v>84662</v>
      </c>
      <c r="Y41" s="81">
        <f>U41+W41</f>
        <v>84662</v>
      </c>
      <c r="Z41" s="106"/>
      <c r="AA41" s="81">
        <f>X41+Z41</f>
        <v>84662</v>
      </c>
      <c r="AB41" s="81">
        <f>Y41</f>
        <v>84662</v>
      </c>
      <c r="AC41" s="106"/>
      <c r="AD41" s="106"/>
      <c r="AE41" s="106"/>
      <c r="AF41" s="81">
        <f>AA41+AC41</f>
        <v>84662</v>
      </c>
      <c r="AG41" s="106"/>
      <c r="AH41" s="81">
        <f>AB41</f>
        <v>84662</v>
      </c>
      <c r="AI41" s="106"/>
      <c r="AJ41" s="106"/>
      <c r="AK41" s="81">
        <f>AF41+AI41</f>
        <v>84662</v>
      </c>
      <c r="AL41" s="81">
        <f>AG41</f>
        <v>0</v>
      </c>
      <c r="AM41" s="81">
        <f>AH41+AJ41</f>
        <v>84662</v>
      </c>
      <c r="AN41" s="81">
        <f>AO41-AM41</f>
        <v>-84662</v>
      </c>
      <c r="AO41" s="81"/>
      <c r="AP41" s="81"/>
      <c r="AQ41" s="81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16.5">
      <c r="A42" s="91"/>
      <c r="B42" s="92"/>
      <c r="C42" s="92"/>
      <c r="D42" s="93"/>
      <c r="E42" s="92"/>
      <c r="F42" s="81"/>
      <c r="G42" s="81"/>
      <c r="H42" s="81"/>
      <c r="I42" s="81"/>
      <c r="J42" s="81"/>
      <c r="K42" s="105"/>
      <c r="L42" s="105"/>
      <c r="M42" s="81"/>
      <c r="N42" s="81"/>
      <c r="O42" s="81"/>
      <c r="P42" s="81"/>
      <c r="Q42" s="81"/>
      <c r="R42" s="106"/>
      <c r="S42" s="106"/>
      <c r="T42" s="81"/>
      <c r="U42" s="81"/>
      <c r="V42" s="106"/>
      <c r="W42" s="106"/>
      <c r="X42" s="81"/>
      <c r="Y42" s="81"/>
      <c r="Z42" s="106"/>
      <c r="AA42" s="81"/>
      <c r="AB42" s="81"/>
      <c r="AC42" s="106"/>
      <c r="AD42" s="106"/>
      <c r="AE42" s="106"/>
      <c r="AF42" s="81"/>
      <c r="AG42" s="106"/>
      <c r="AH42" s="81"/>
      <c r="AI42" s="106"/>
      <c r="AJ42" s="106"/>
      <c r="AK42" s="81"/>
      <c r="AL42" s="81"/>
      <c r="AM42" s="81"/>
      <c r="AN42" s="81"/>
      <c r="AO42" s="81"/>
      <c r="AP42" s="81"/>
      <c r="AQ42" s="81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18.75">
      <c r="A43" s="74" t="s">
        <v>23</v>
      </c>
      <c r="B43" s="75" t="s">
        <v>127</v>
      </c>
      <c r="C43" s="75" t="s">
        <v>139</v>
      </c>
      <c r="D43" s="88"/>
      <c r="E43" s="75"/>
      <c r="F43" s="81"/>
      <c r="G43" s="81"/>
      <c r="H43" s="81"/>
      <c r="I43" s="81"/>
      <c r="J43" s="81"/>
      <c r="K43" s="105"/>
      <c r="L43" s="105"/>
      <c r="M43" s="81"/>
      <c r="N43" s="81"/>
      <c r="O43" s="81"/>
      <c r="P43" s="81"/>
      <c r="Q43" s="81"/>
      <c r="R43" s="106"/>
      <c r="S43" s="106"/>
      <c r="T43" s="81"/>
      <c r="U43" s="81"/>
      <c r="V43" s="106"/>
      <c r="W43" s="106"/>
      <c r="X43" s="81"/>
      <c r="Y43" s="81"/>
      <c r="Z43" s="106"/>
      <c r="AA43" s="81"/>
      <c r="AB43" s="81"/>
      <c r="AC43" s="106"/>
      <c r="AD43" s="106"/>
      <c r="AE43" s="106"/>
      <c r="AF43" s="81"/>
      <c r="AG43" s="106"/>
      <c r="AH43" s="81"/>
      <c r="AI43" s="106"/>
      <c r="AJ43" s="106"/>
      <c r="AK43" s="81"/>
      <c r="AL43" s="81"/>
      <c r="AM43" s="81"/>
      <c r="AN43" s="77">
        <f>AN44</f>
        <v>5927</v>
      </c>
      <c r="AO43" s="77">
        <f>AO44</f>
        <v>5927</v>
      </c>
      <c r="AP43" s="77"/>
      <c r="AQ43" s="77">
        <f>AQ44</f>
        <v>5927</v>
      </c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16.5">
      <c r="A44" s="91" t="s">
        <v>23</v>
      </c>
      <c r="B44" s="92" t="s">
        <v>127</v>
      </c>
      <c r="C44" s="92" t="s">
        <v>139</v>
      </c>
      <c r="D44" s="93" t="s">
        <v>24</v>
      </c>
      <c r="E44" s="92"/>
      <c r="F44" s="81"/>
      <c r="G44" s="81"/>
      <c r="H44" s="81"/>
      <c r="I44" s="81"/>
      <c r="J44" s="81"/>
      <c r="K44" s="105"/>
      <c r="L44" s="105"/>
      <c r="M44" s="81"/>
      <c r="N44" s="81"/>
      <c r="O44" s="81"/>
      <c r="P44" s="81"/>
      <c r="Q44" s="81"/>
      <c r="R44" s="106"/>
      <c r="S44" s="106"/>
      <c r="T44" s="81"/>
      <c r="U44" s="81"/>
      <c r="V44" s="106"/>
      <c r="W44" s="106"/>
      <c r="X44" s="81"/>
      <c r="Y44" s="81"/>
      <c r="Z44" s="106"/>
      <c r="AA44" s="81"/>
      <c r="AB44" s="81"/>
      <c r="AC44" s="106"/>
      <c r="AD44" s="106"/>
      <c r="AE44" s="106"/>
      <c r="AF44" s="81"/>
      <c r="AG44" s="106"/>
      <c r="AH44" s="81"/>
      <c r="AI44" s="106"/>
      <c r="AJ44" s="106"/>
      <c r="AK44" s="81"/>
      <c r="AL44" s="81"/>
      <c r="AM44" s="81"/>
      <c r="AN44" s="81">
        <f>AN45</f>
        <v>5927</v>
      </c>
      <c r="AO44" s="81">
        <f>AO45</f>
        <v>5927</v>
      </c>
      <c r="AP44" s="81"/>
      <c r="AQ44" s="81">
        <f>AQ45</f>
        <v>5927</v>
      </c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14" customFormat="1" ht="66">
      <c r="A45" s="91" t="s">
        <v>137</v>
      </c>
      <c r="B45" s="92" t="s">
        <v>127</v>
      </c>
      <c r="C45" s="92" t="s">
        <v>139</v>
      </c>
      <c r="D45" s="93" t="s">
        <v>24</v>
      </c>
      <c r="E45" s="92" t="s">
        <v>138</v>
      </c>
      <c r="F45" s="81"/>
      <c r="G45" s="81"/>
      <c r="H45" s="81"/>
      <c r="I45" s="81"/>
      <c r="J45" s="81"/>
      <c r="K45" s="105"/>
      <c r="L45" s="105"/>
      <c r="M45" s="81"/>
      <c r="N45" s="81"/>
      <c r="O45" s="81"/>
      <c r="P45" s="81"/>
      <c r="Q45" s="81"/>
      <c r="R45" s="106"/>
      <c r="S45" s="106"/>
      <c r="T45" s="81"/>
      <c r="U45" s="81"/>
      <c r="V45" s="106"/>
      <c r="W45" s="106"/>
      <c r="X45" s="81"/>
      <c r="Y45" s="81"/>
      <c r="Z45" s="106"/>
      <c r="AA45" s="81"/>
      <c r="AB45" s="81"/>
      <c r="AC45" s="106"/>
      <c r="AD45" s="106"/>
      <c r="AE45" s="106"/>
      <c r="AF45" s="81"/>
      <c r="AG45" s="106"/>
      <c r="AH45" s="81"/>
      <c r="AI45" s="106"/>
      <c r="AJ45" s="106"/>
      <c r="AK45" s="81"/>
      <c r="AL45" s="81"/>
      <c r="AM45" s="81"/>
      <c r="AN45" s="81">
        <f>AO45-AM45</f>
        <v>5927</v>
      </c>
      <c r="AO45" s="81">
        <v>5927</v>
      </c>
      <c r="AP45" s="81"/>
      <c r="AQ45" s="81">
        <v>5927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s="14" customFormat="1" ht="16.5">
      <c r="A46" s="91"/>
      <c r="B46" s="92"/>
      <c r="C46" s="92"/>
      <c r="D46" s="93"/>
      <c r="E46" s="92"/>
      <c r="F46" s="10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7"/>
      <c r="AL46" s="107"/>
      <c r="AM46" s="107"/>
      <c r="AN46" s="106"/>
      <c r="AO46" s="106"/>
      <c r="AP46" s="106"/>
      <c r="AQ46" s="106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6" customFormat="1" ht="19.5" customHeight="1">
      <c r="A47" s="74" t="s">
        <v>23</v>
      </c>
      <c r="B47" s="75" t="s">
        <v>127</v>
      </c>
      <c r="C47" s="75" t="s">
        <v>141</v>
      </c>
      <c r="D47" s="88"/>
      <c r="E47" s="75"/>
      <c r="F47" s="77">
        <f aca="true" t="shared" si="18" ref="F47:V48">F48</f>
        <v>35000</v>
      </c>
      <c r="G47" s="77">
        <f t="shared" si="18"/>
        <v>0</v>
      </c>
      <c r="H47" s="77">
        <f t="shared" si="18"/>
        <v>35000</v>
      </c>
      <c r="I47" s="77">
        <f t="shared" si="18"/>
        <v>0</v>
      </c>
      <c r="J47" s="77">
        <f t="shared" si="18"/>
        <v>35000</v>
      </c>
      <c r="K47" s="77">
        <f t="shared" si="18"/>
        <v>0</v>
      </c>
      <c r="L47" s="77">
        <f t="shared" si="18"/>
        <v>0</v>
      </c>
      <c r="M47" s="77">
        <f t="shared" si="18"/>
        <v>35000</v>
      </c>
      <c r="N47" s="77">
        <f t="shared" si="18"/>
        <v>-25310</v>
      </c>
      <c r="O47" s="77">
        <f t="shared" si="18"/>
        <v>9690</v>
      </c>
      <c r="P47" s="77">
        <f t="shared" si="18"/>
        <v>0</v>
      </c>
      <c r="Q47" s="77">
        <f t="shared" si="18"/>
        <v>9690</v>
      </c>
      <c r="R47" s="77">
        <f t="shared" si="18"/>
        <v>0</v>
      </c>
      <c r="S47" s="77">
        <f t="shared" si="18"/>
        <v>0</v>
      </c>
      <c r="T47" s="77">
        <f t="shared" si="18"/>
        <v>9690</v>
      </c>
      <c r="U47" s="77">
        <f t="shared" si="18"/>
        <v>9690</v>
      </c>
      <c r="V47" s="77">
        <f t="shared" si="18"/>
        <v>0</v>
      </c>
      <c r="W47" s="77">
        <f aca="true" t="shared" si="19" ref="V47:AK48">W48</f>
        <v>0</v>
      </c>
      <c r="X47" s="77">
        <f t="shared" si="19"/>
        <v>9690</v>
      </c>
      <c r="Y47" s="77">
        <f t="shared" si="19"/>
        <v>9690</v>
      </c>
      <c r="Z47" s="77">
        <f t="shared" si="19"/>
        <v>0</v>
      </c>
      <c r="AA47" s="77">
        <f t="shared" si="19"/>
        <v>9690</v>
      </c>
      <c r="AB47" s="77">
        <f t="shared" si="19"/>
        <v>9690</v>
      </c>
      <c r="AC47" s="77">
        <f t="shared" si="19"/>
        <v>0</v>
      </c>
      <c r="AD47" s="77">
        <f t="shared" si="19"/>
        <v>0</v>
      </c>
      <c r="AE47" s="77"/>
      <c r="AF47" s="77">
        <f t="shared" si="19"/>
        <v>9690</v>
      </c>
      <c r="AG47" s="77">
        <f t="shared" si="19"/>
        <v>0</v>
      </c>
      <c r="AH47" s="77">
        <f t="shared" si="19"/>
        <v>9690</v>
      </c>
      <c r="AI47" s="77">
        <f t="shared" si="19"/>
        <v>0</v>
      </c>
      <c r="AJ47" s="77">
        <f t="shared" si="19"/>
        <v>0</v>
      </c>
      <c r="AK47" s="77">
        <f t="shared" si="19"/>
        <v>9690</v>
      </c>
      <c r="AL47" s="77">
        <f aca="true" t="shared" si="20" ref="AI47:AQ48">AL48</f>
        <v>0</v>
      </c>
      <c r="AM47" s="77">
        <f t="shared" si="20"/>
        <v>9690</v>
      </c>
      <c r="AN47" s="77">
        <f t="shared" si="20"/>
        <v>-9690</v>
      </c>
      <c r="AO47" s="77">
        <f t="shared" si="20"/>
        <v>0</v>
      </c>
      <c r="AP47" s="77">
        <f t="shared" si="20"/>
        <v>0</v>
      </c>
      <c r="AQ47" s="77">
        <f t="shared" si="20"/>
        <v>0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</row>
    <row r="48" spans="1:43" ht="17.25" customHeight="1">
      <c r="A48" s="91" t="s">
        <v>23</v>
      </c>
      <c r="B48" s="92" t="s">
        <v>127</v>
      </c>
      <c r="C48" s="92" t="s">
        <v>141</v>
      </c>
      <c r="D48" s="93" t="s">
        <v>24</v>
      </c>
      <c r="E48" s="92"/>
      <c r="F48" s="81">
        <f t="shared" si="18"/>
        <v>35000</v>
      </c>
      <c r="G48" s="81">
        <f t="shared" si="18"/>
        <v>0</v>
      </c>
      <c r="H48" s="81">
        <f t="shared" si="18"/>
        <v>35000</v>
      </c>
      <c r="I48" s="81">
        <f t="shared" si="18"/>
        <v>0</v>
      </c>
      <c r="J48" s="81">
        <f t="shared" si="18"/>
        <v>35000</v>
      </c>
      <c r="K48" s="81">
        <f t="shared" si="18"/>
        <v>0</v>
      </c>
      <c r="L48" s="81">
        <f t="shared" si="18"/>
        <v>0</v>
      </c>
      <c r="M48" s="81">
        <f t="shared" si="18"/>
        <v>35000</v>
      </c>
      <c r="N48" s="81">
        <f t="shared" si="18"/>
        <v>-25310</v>
      </c>
      <c r="O48" s="81">
        <f t="shared" si="18"/>
        <v>9690</v>
      </c>
      <c r="P48" s="81">
        <f t="shared" si="18"/>
        <v>0</v>
      </c>
      <c r="Q48" s="81">
        <f t="shared" si="18"/>
        <v>9690</v>
      </c>
      <c r="R48" s="81">
        <f t="shared" si="18"/>
        <v>0</v>
      </c>
      <c r="S48" s="81">
        <f t="shared" si="18"/>
        <v>0</v>
      </c>
      <c r="T48" s="81">
        <f t="shared" si="18"/>
        <v>9690</v>
      </c>
      <c r="U48" s="81">
        <f t="shared" si="18"/>
        <v>9690</v>
      </c>
      <c r="V48" s="81">
        <f t="shared" si="19"/>
        <v>0</v>
      </c>
      <c r="W48" s="81">
        <f t="shared" si="19"/>
        <v>0</v>
      </c>
      <c r="X48" s="81">
        <f t="shared" si="19"/>
        <v>9690</v>
      </c>
      <c r="Y48" s="81">
        <f t="shared" si="19"/>
        <v>9690</v>
      </c>
      <c r="Z48" s="81">
        <f t="shared" si="19"/>
        <v>0</v>
      </c>
      <c r="AA48" s="81">
        <f t="shared" si="19"/>
        <v>9690</v>
      </c>
      <c r="AB48" s="81">
        <f t="shared" si="19"/>
        <v>9690</v>
      </c>
      <c r="AC48" s="81">
        <f t="shared" si="19"/>
        <v>0</v>
      </c>
      <c r="AD48" s="81">
        <f t="shared" si="19"/>
        <v>0</v>
      </c>
      <c r="AE48" s="81"/>
      <c r="AF48" s="81">
        <f t="shared" si="19"/>
        <v>9690</v>
      </c>
      <c r="AG48" s="81">
        <f t="shared" si="19"/>
        <v>0</v>
      </c>
      <c r="AH48" s="81">
        <f t="shared" si="19"/>
        <v>9690</v>
      </c>
      <c r="AI48" s="81">
        <f t="shared" si="20"/>
        <v>0</v>
      </c>
      <c r="AJ48" s="81">
        <f t="shared" si="20"/>
        <v>0</v>
      </c>
      <c r="AK48" s="81">
        <f t="shared" si="20"/>
        <v>9690</v>
      </c>
      <c r="AL48" s="81">
        <f t="shared" si="20"/>
        <v>0</v>
      </c>
      <c r="AM48" s="81">
        <f t="shared" si="20"/>
        <v>9690</v>
      </c>
      <c r="AN48" s="81">
        <f t="shared" si="20"/>
        <v>-9690</v>
      </c>
      <c r="AO48" s="81">
        <f t="shared" si="20"/>
        <v>0</v>
      </c>
      <c r="AP48" s="81">
        <f t="shared" si="20"/>
        <v>0</v>
      </c>
      <c r="AQ48" s="81">
        <f t="shared" si="20"/>
        <v>0</v>
      </c>
    </row>
    <row r="49" spans="1:68" s="12" customFormat="1" ht="57" customHeight="1">
      <c r="A49" s="91" t="s">
        <v>137</v>
      </c>
      <c r="B49" s="92" t="s">
        <v>127</v>
      </c>
      <c r="C49" s="92" t="s">
        <v>141</v>
      </c>
      <c r="D49" s="93" t="s">
        <v>24</v>
      </c>
      <c r="E49" s="92" t="s">
        <v>138</v>
      </c>
      <c r="F49" s="81">
        <v>35000</v>
      </c>
      <c r="G49" s="81">
        <f>H49-F49</f>
        <v>0</v>
      </c>
      <c r="H49" s="81">
        <v>35000</v>
      </c>
      <c r="I49" s="81"/>
      <c r="J49" s="81">
        <v>35000</v>
      </c>
      <c r="K49" s="108"/>
      <c r="L49" s="108"/>
      <c r="M49" s="81">
        <v>35000</v>
      </c>
      <c r="N49" s="81">
        <f>O49-M49</f>
        <v>-25310</v>
      </c>
      <c r="O49" s="81">
        <v>9690</v>
      </c>
      <c r="P49" s="81"/>
      <c r="Q49" s="81">
        <v>9690</v>
      </c>
      <c r="R49" s="109"/>
      <c r="S49" s="109"/>
      <c r="T49" s="81">
        <f>O49+R49</f>
        <v>9690</v>
      </c>
      <c r="U49" s="81">
        <f>Q49+S49</f>
        <v>9690</v>
      </c>
      <c r="V49" s="109"/>
      <c r="W49" s="109"/>
      <c r="X49" s="81">
        <f>T49+V49</f>
        <v>9690</v>
      </c>
      <c r="Y49" s="81">
        <f>U49+W49</f>
        <v>9690</v>
      </c>
      <c r="Z49" s="109"/>
      <c r="AA49" s="81">
        <f>X49+Z49</f>
        <v>9690</v>
      </c>
      <c r="AB49" s="81">
        <f>Y49</f>
        <v>9690</v>
      </c>
      <c r="AC49" s="109"/>
      <c r="AD49" s="109"/>
      <c r="AE49" s="109"/>
      <c r="AF49" s="81">
        <f>AA49+AC49</f>
        <v>9690</v>
      </c>
      <c r="AG49" s="109"/>
      <c r="AH49" s="81">
        <f>AB49</f>
        <v>9690</v>
      </c>
      <c r="AI49" s="109"/>
      <c r="AJ49" s="109"/>
      <c r="AK49" s="81">
        <f>AF49+AI49</f>
        <v>9690</v>
      </c>
      <c r="AL49" s="81">
        <f>AG49</f>
        <v>0</v>
      </c>
      <c r="AM49" s="81">
        <f>AH49+AJ49</f>
        <v>9690</v>
      </c>
      <c r="AN49" s="81">
        <f>AO49-AM49</f>
        <v>-9690</v>
      </c>
      <c r="AO49" s="81"/>
      <c r="AP49" s="81"/>
      <c r="AQ49" s="8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1:43" ht="20.25" customHeight="1">
      <c r="A50" s="110"/>
      <c r="B50" s="111"/>
      <c r="C50" s="111"/>
      <c r="D50" s="112"/>
      <c r="E50" s="111"/>
      <c r="F50" s="61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/>
      <c r="AB50" s="64"/>
      <c r="AC50" s="64"/>
      <c r="AD50" s="64"/>
      <c r="AE50" s="64"/>
      <c r="AF50" s="63"/>
      <c r="AG50" s="63"/>
      <c r="AH50" s="63"/>
      <c r="AI50" s="63"/>
      <c r="AJ50" s="63"/>
      <c r="AK50" s="65"/>
      <c r="AL50" s="65"/>
      <c r="AM50" s="65"/>
      <c r="AN50" s="63"/>
      <c r="AO50" s="63"/>
      <c r="AP50" s="63"/>
      <c r="AQ50" s="63"/>
    </row>
    <row r="51" spans="1:43" ht="20.25" customHeight="1">
      <c r="A51" s="74" t="s">
        <v>25</v>
      </c>
      <c r="B51" s="75" t="s">
        <v>127</v>
      </c>
      <c r="C51" s="75" t="s">
        <v>350</v>
      </c>
      <c r="D51" s="88"/>
      <c r="E51" s="75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>
        <f>AN52+AN56+AN64+AN54</f>
        <v>113091</v>
      </c>
      <c r="AO51" s="77">
        <f>AO52+AO56+AO64+AO54</f>
        <v>113091</v>
      </c>
      <c r="AP51" s="77">
        <f>AP52+AP56+AP64+AP54</f>
        <v>0</v>
      </c>
      <c r="AQ51" s="77">
        <f>AQ52+AQ56+AQ64+AQ54</f>
        <v>89543</v>
      </c>
    </row>
    <row r="52" spans="1:43" ht="72.75" customHeight="1">
      <c r="A52" s="91" t="s">
        <v>133</v>
      </c>
      <c r="B52" s="92" t="s">
        <v>127</v>
      </c>
      <c r="C52" s="92" t="s">
        <v>350</v>
      </c>
      <c r="D52" s="93" t="s">
        <v>124</v>
      </c>
      <c r="E52" s="92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>
        <f>AN53</f>
        <v>755</v>
      </c>
      <c r="AO52" s="81">
        <f>AO53</f>
        <v>755</v>
      </c>
      <c r="AP52" s="81">
        <f>AP53</f>
        <v>0</v>
      </c>
      <c r="AQ52" s="81">
        <f>AQ53</f>
        <v>755</v>
      </c>
    </row>
    <row r="53" spans="1:43" ht="37.5" customHeight="1">
      <c r="A53" s="91" t="s">
        <v>129</v>
      </c>
      <c r="B53" s="92" t="s">
        <v>127</v>
      </c>
      <c r="C53" s="92" t="s">
        <v>350</v>
      </c>
      <c r="D53" s="93" t="s">
        <v>124</v>
      </c>
      <c r="E53" s="92" t="s">
        <v>130</v>
      </c>
      <c r="F53" s="81"/>
      <c r="G53" s="81"/>
      <c r="H53" s="102"/>
      <c r="I53" s="102"/>
      <c r="J53" s="102"/>
      <c r="K53" s="103"/>
      <c r="L53" s="103"/>
      <c r="M53" s="81"/>
      <c r="N53" s="81"/>
      <c r="O53" s="81"/>
      <c r="P53" s="81"/>
      <c r="Q53" s="81"/>
      <c r="R53" s="106"/>
      <c r="S53" s="106"/>
      <c r="T53" s="81"/>
      <c r="U53" s="81"/>
      <c r="V53" s="106"/>
      <c r="W53" s="106"/>
      <c r="X53" s="81"/>
      <c r="Y53" s="81"/>
      <c r="Z53" s="106"/>
      <c r="AA53" s="81"/>
      <c r="AB53" s="81"/>
      <c r="AC53" s="106"/>
      <c r="AD53" s="106"/>
      <c r="AE53" s="106"/>
      <c r="AF53" s="81"/>
      <c r="AG53" s="106"/>
      <c r="AH53" s="81"/>
      <c r="AI53" s="106"/>
      <c r="AJ53" s="106"/>
      <c r="AK53" s="81"/>
      <c r="AL53" s="81"/>
      <c r="AM53" s="81"/>
      <c r="AN53" s="81">
        <f>AO53-AM53</f>
        <v>755</v>
      </c>
      <c r="AO53" s="83">
        <v>755</v>
      </c>
      <c r="AP53" s="83"/>
      <c r="AQ53" s="83">
        <v>755</v>
      </c>
    </row>
    <row r="54" spans="1:43" ht="48.75" customHeight="1">
      <c r="A54" s="91" t="s">
        <v>223</v>
      </c>
      <c r="B54" s="92" t="s">
        <v>127</v>
      </c>
      <c r="C54" s="92" t="s">
        <v>350</v>
      </c>
      <c r="D54" s="93" t="s">
        <v>224</v>
      </c>
      <c r="E54" s="92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>
        <f>AN55</f>
        <v>5292</v>
      </c>
      <c r="AO54" s="81">
        <f>AO55</f>
        <v>5292</v>
      </c>
      <c r="AP54" s="81">
        <f>AP55</f>
        <v>0</v>
      </c>
      <c r="AQ54" s="81">
        <f>AQ55</f>
        <v>5292</v>
      </c>
    </row>
    <row r="55" spans="1:43" ht="24.75" customHeight="1">
      <c r="A55" s="91" t="s">
        <v>225</v>
      </c>
      <c r="B55" s="92" t="s">
        <v>127</v>
      </c>
      <c r="C55" s="92" t="s">
        <v>350</v>
      </c>
      <c r="D55" s="93" t="s">
        <v>224</v>
      </c>
      <c r="E55" s="92" t="s">
        <v>226</v>
      </c>
      <c r="F55" s="81"/>
      <c r="G55" s="81"/>
      <c r="H55" s="102"/>
      <c r="I55" s="102"/>
      <c r="J55" s="102"/>
      <c r="K55" s="102"/>
      <c r="L55" s="102"/>
      <c r="M55" s="81"/>
      <c r="N55" s="81"/>
      <c r="O55" s="81"/>
      <c r="P55" s="81"/>
      <c r="Q55" s="81"/>
      <c r="R55" s="84"/>
      <c r="S55" s="84"/>
      <c r="T55" s="81"/>
      <c r="U55" s="81"/>
      <c r="V55" s="84"/>
      <c r="W55" s="84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4"/>
      <c r="AJ55" s="84"/>
      <c r="AK55" s="81"/>
      <c r="AL55" s="81"/>
      <c r="AM55" s="81"/>
      <c r="AN55" s="81">
        <f>AO55-AM55</f>
        <v>5292</v>
      </c>
      <c r="AO55" s="81">
        <v>5292</v>
      </c>
      <c r="AP55" s="81"/>
      <c r="AQ55" s="81">
        <v>5292</v>
      </c>
    </row>
    <row r="56" spans="1:43" ht="35.25" customHeight="1">
      <c r="A56" s="91" t="s">
        <v>26</v>
      </c>
      <c r="B56" s="92" t="s">
        <v>127</v>
      </c>
      <c r="C56" s="92" t="s">
        <v>350</v>
      </c>
      <c r="D56" s="93" t="s">
        <v>27</v>
      </c>
      <c r="E56" s="92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>
        <f>AN57+AN58+AN62+AN63+AN60</f>
        <v>107044</v>
      </c>
      <c r="AO56" s="81">
        <f>AO57+AO58+AO62+AO63+AO60</f>
        <v>107044</v>
      </c>
      <c r="AP56" s="81">
        <f>AP57+AP58+AP62+AP63+AP60</f>
        <v>0</v>
      </c>
      <c r="AQ56" s="81">
        <f>AQ57+AQ58+AQ62+AQ63+AQ60</f>
        <v>83496</v>
      </c>
    </row>
    <row r="57" spans="1:43" ht="54.75" customHeight="1">
      <c r="A57" s="91" t="s">
        <v>137</v>
      </c>
      <c r="B57" s="92" t="s">
        <v>127</v>
      </c>
      <c r="C57" s="92" t="s">
        <v>350</v>
      </c>
      <c r="D57" s="93" t="s">
        <v>27</v>
      </c>
      <c r="E57" s="92" t="s">
        <v>138</v>
      </c>
      <c r="F57" s="81"/>
      <c r="G57" s="81"/>
      <c r="H57" s="81"/>
      <c r="I57" s="81"/>
      <c r="J57" s="81"/>
      <c r="K57" s="98"/>
      <c r="L57" s="98"/>
      <c r="M57" s="81"/>
      <c r="N57" s="81"/>
      <c r="O57" s="81"/>
      <c r="P57" s="81"/>
      <c r="Q57" s="81"/>
      <c r="R57" s="98"/>
      <c r="S57" s="98"/>
      <c r="T57" s="81"/>
      <c r="U57" s="81"/>
      <c r="V57" s="98"/>
      <c r="W57" s="98"/>
      <c r="X57" s="81"/>
      <c r="Y57" s="81"/>
      <c r="Z57" s="98"/>
      <c r="AA57" s="81"/>
      <c r="AB57" s="81"/>
      <c r="AC57" s="98"/>
      <c r="AD57" s="98"/>
      <c r="AE57" s="98"/>
      <c r="AF57" s="81"/>
      <c r="AG57" s="98"/>
      <c r="AH57" s="81"/>
      <c r="AI57" s="98"/>
      <c r="AJ57" s="98"/>
      <c r="AK57" s="81"/>
      <c r="AL57" s="81"/>
      <c r="AM57" s="81"/>
      <c r="AN57" s="81">
        <f>AO57-AM57</f>
        <v>54834</v>
      </c>
      <c r="AO57" s="81">
        <f>7726+32739+7304+3348+157+3060+500</f>
        <v>54834</v>
      </c>
      <c r="AP57" s="81"/>
      <c r="AQ57" s="81">
        <f>7726+32739+7304+3348+157+3060+500</f>
        <v>54834</v>
      </c>
    </row>
    <row r="58" spans="1:43" ht="105" customHeight="1">
      <c r="A58" s="91" t="s">
        <v>272</v>
      </c>
      <c r="B58" s="92" t="s">
        <v>127</v>
      </c>
      <c r="C58" s="92" t="s">
        <v>350</v>
      </c>
      <c r="D58" s="93" t="s">
        <v>255</v>
      </c>
      <c r="E58" s="92"/>
      <c r="F58" s="81"/>
      <c r="G58" s="81"/>
      <c r="H58" s="81"/>
      <c r="I58" s="81"/>
      <c r="J58" s="81"/>
      <c r="K58" s="98"/>
      <c r="L58" s="98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>
        <f>AN59</f>
        <v>5402</v>
      </c>
      <c r="AO58" s="81">
        <f>AO59</f>
        <v>5402</v>
      </c>
      <c r="AP58" s="81">
        <f>AP59</f>
        <v>0</v>
      </c>
      <c r="AQ58" s="81">
        <f>AQ59</f>
        <v>5402</v>
      </c>
    </row>
    <row r="59" spans="1:43" ht="93" customHeight="1">
      <c r="A59" s="91" t="s">
        <v>251</v>
      </c>
      <c r="B59" s="92" t="s">
        <v>127</v>
      </c>
      <c r="C59" s="92" t="s">
        <v>350</v>
      </c>
      <c r="D59" s="93" t="s">
        <v>255</v>
      </c>
      <c r="E59" s="92" t="s">
        <v>143</v>
      </c>
      <c r="F59" s="81"/>
      <c r="G59" s="81"/>
      <c r="H59" s="81"/>
      <c r="I59" s="81"/>
      <c r="J59" s="81"/>
      <c r="K59" s="98"/>
      <c r="L59" s="98"/>
      <c r="M59" s="81"/>
      <c r="N59" s="81"/>
      <c r="O59" s="81"/>
      <c r="P59" s="81"/>
      <c r="Q59" s="81"/>
      <c r="R59" s="98"/>
      <c r="S59" s="98"/>
      <c r="T59" s="81"/>
      <c r="U59" s="81"/>
      <c r="V59" s="98"/>
      <c r="W59" s="98"/>
      <c r="X59" s="81"/>
      <c r="Y59" s="81"/>
      <c r="Z59" s="98"/>
      <c r="AA59" s="81"/>
      <c r="AB59" s="81"/>
      <c r="AC59" s="98"/>
      <c r="AD59" s="98"/>
      <c r="AE59" s="98"/>
      <c r="AF59" s="81"/>
      <c r="AG59" s="98"/>
      <c r="AH59" s="81"/>
      <c r="AI59" s="98"/>
      <c r="AJ59" s="98"/>
      <c r="AK59" s="81"/>
      <c r="AL59" s="81"/>
      <c r="AM59" s="81"/>
      <c r="AN59" s="81">
        <f>AO59-AM59</f>
        <v>5402</v>
      </c>
      <c r="AO59" s="81">
        <v>5402</v>
      </c>
      <c r="AP59" s="81"/>
      <c r="AQ59" s="81">
        <v>5402</v>
      </c>
    </row>
    <row r="60" spans="1:43" ht="161.25" customHeight="1">
      <c r="A60" s="113" t="s">
        <v>332</v>
      </c>
      <c r="B60" s="92" t="s">
        <v>127</v>
      </c>
      <c r="C60" s="92" t="s">
        <v>350</v>
      </c>
      <c r="D60" s="114" t="s">
        <v>333</v>
      </c>
      <c r="E60" s="92"/>
      <c r="F60" s="81"/>
      <c r="G60" s="81"/>
      <c r="H60" s="81"/>
      <c r="I60" s="81"/>
      <c r="J60" s="81"/>
      <c r="K60" s="98"/>
      <c r="L60" s="98"/>
      <c r="M60" s="81"/>
      <c r="N60" s="81"/>
      <c r="O60" s="81"/>
      <c r="P60" s="81"/>
      <c r="Q60" s="81"/>
      <c r="R60" s="98"/>
      <c r="S60" s="98"/>
      <c r="T60" s="81"/>
      <c r="U60" s="81"/>
      <c r="V60" s="98"/>
      <c r="W60" s="98"/>
      <c r="X60" s="81"/>
      <c r="Y60" s="81"/>
      <c r="Z60" s="98"/>
      <c r="AA60" s="81"/>
      <c r="AB60" s="81"/>
      <c r="AC60" s="98"/>
      <c r="AD60" s="98"/>
      <c r="AE60" s="98"/>
      <c r="AF60" s="81"/>
      <c r="AG60" s="98"/>
      <c r="AH60" s="81"/>
      <c r="AI60" s="98"/>
      <c r="AJ60" s="98"/>
      <c r="AK60" s="81"/>
      <c r="AL60" s="81"/>
      <c r="AM60" s="81"/>
      <c r="AN60" s="81">
        <f>AN61</f>
        <v>7460</v>
      </c>
      <c r="AO60" s="81">
        <f>AO61</f>
        <v>7460</v>
      </c>
      <c r="AP60" s="81">
        <f>AP61</f>
        <v>0</v>
      </c>
      <c r="AQ60" s="81">
        <f>AQ61</f>
        <v>7460</v>
      </c>
    </row>
    <row r="61" spans="1:43" ht="90.75" customHeight="1">
      <c r="A61" s="113" t="s">
        <v>251</v>
      </c>
      <c r="B61" s="92" t="s">
        <v>127</v>
      </c>
      <c r="C61" s="92" t="s">
        <v>350</v>
      </c>
      <c r="D61" s="114" t="s">
        <v>333</v>
      </c>
      <c r="E61" s="92" t="s">
        <v>143</v>
      </c>
      <c r="F61" s="81"/>
      <c r="G61" s="81"/>
      <c r="H61" s="81"/>
      <c r="I61" s="81"/>
      <c r="J61" s="81"/>
      <c r="K61" s="98"/>
      <c r="L61" s="98"/>
      <c r="M61" s="81"/>
      <c r="N61" s="81"/>
      <c r="O61" s="81"/>
      <c r="P61" s="81"/>
      <c r="Q61" s="81"/>
      <c r="R61" s="98"/>
      <c r="S61" s="98"/>
      <c r="T61" s="81"/>
      <c r="U61" s="81"/>
      <c r="V61" s="98"/>
      <c r="W61" s="98"/>
      <c r="X61" s="81"/>
      <c r="Y61" s="81"/>
      <c r="Z61" s="98"/>
      <c r="AA61" s="81"/>
      <c r="AB61" s="81"/>
      <c r="AC61" s="98"/>
      <c r="AD61" s="98"/>
      <c r="AE61" s="98"/>
      <c r="AF61" s="81"/>
      <c r="AG61" s="98"/>
      <c r="AH61" s="81"/>
      <c r="AI61" s="98"/>
      <c r="AJ61" s="98"/>
      <c r="AK61" s="81"/>
      <c r="AL61" s="81"/>
      <c r="AM61" s="81"/>
      <c r="AN61" s="81">
        <f>AO61-AM61</f>
        <v>7460</v>
      </c>
      <c r="AO61" s="81">
        <v>7460</v>
      </c>
      <c r="AP61" s="81"/>
      <c r="AQ61" s="81">
        <v>7460</v>
      </c>
    </row>
    <row r="62" spans="1:43" ht="91.5" customHeight="1">
      <c r="A62" s="91" t="s">
        <v>144</v>
      </c>
      <c r="B62" s="92" t="s">
        <v>127</v>
      </c>
      <c r="C62" s="92" t="s">
        <v>350</v>
      </c>
      <c r="D62" s="93" t="s">
        <v>27</v>
      </c>
      <c r="E62" s="92" t="s">
        <v>145</v>
      </c>
      <c r="F62" s="81"/>
      <c r="G62" s="81"/>
      <c r="H62" s="81"/>
      <c r="I62" s="81"/>
      <c r="J62" s="81"/>
      <c r="K62" s="98"/>
      <c r="L62" s="98"/>
      <c r="M62" s="81"/>
      <c r="N62" s="81"/>
      <c r="O62" s="81"/>
      <c r="P62" s="81"/>
      <c r="Q62" s="81"/>
      <c r="R62" s="98"/>
      <c r="S62" s="98"/>
      <c r="T62" s="81"/>
      <c r="U62" s="81"/>
      <c r="V62" s="98"/>
      <c r="W62" s="98"/>
      <c r="X62" s="81"/>
      <c r="Y62" s="81"/>
      <c r="Z62" s="98"/>
      <c r="AA62" s="81"/>
      <c r="AB62" s="81"/>
      <c r="AC62" s="98"/>
      <c r="AD62" s="98"/>
      <c r="AE62" s="98"/>
      <c r="AF62" s="81"/>
      <c r="AG62" s="98"/>
      <c r="AH62" s="81"/>
      <c r="AI62" s="98"/>
      <c r="AJ62" s="98"/>
      <c r="AK62" s="81"/>
      <c r="AL62" s="81"/>
      <c r="AM62" s="81"/>
      <c r="AN62" s="81">
        <f>AO62-AM62</f>
        <v>39348</v>
      </c>
      <c r="AO62" s="81">
        <f>23548+15800</f>
        <v>39348</v>
      </c>
      <c r="AP62" s="98"/>
      <c r="AQ62" s="81">
        <v>15800</v>
      </c>
    </row>
    <row r="63" spans="1:43" ht="20.25" customHeight="1" hidden="1">
      <c r="A63" s="115" t="s">
        <v>121</v>
      </c>
      <c r="B63" s="116" t="s">
        <v>127</v>
      </c>
      <c r="C63" s="116" t="s">
        <v>350</v>
      </c>
      <c r="D63" s="117" t="s">
        <v>122</v>
      </c>
      <c r="E63" s="116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>
        <f>AN64+AN65+AN67</f>
        <v>0</v>
      </c>
      <c r="AO63" s="118">
        <f>AO64+AO65+AO67</f>
        <v>0</v>
      </c>
      <c r="AP63" s="118">
        <f>AP64+AP65+AP67</f>
        <v>0</v>
      </c>
      <c r="AQ63" s="118">
        <f>AQ64+AQ65+AQ67</f>
        <v>0</v>
      </c>
    </row>
    <row r="64" spans="1:43" ht="75.75" customHeight="1" hidden="1">
      <c r="A64" s="119" t="s">
        <v>299</v>
      </c>
      <c r="B64" s="116" t="s">
        <v>127</v>
      </c>
      <c r="C64" s="116" t="s">
        <v>350</v>
      </c>
      <c r="D64" s="117" t="s">
        <v>282</v>
      </c>
      <c r="E64" s="116"/>
      <c r="F64" s="118"/>
      <c r="G64" s="118"/>
      <c r="H64" s="118"/>
      <c r="I64" s="118"/>
      <c r="J64" s="118"/>
      <c r="K64" s="120"/>
      <c r="L64" s="120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>
        <f aca="true" t="shared" si="21" ref="AN64:AQ65">AN65</f>
        <v>0</v>
      </c>
      <c r="AO64" s="118">
        <f t="shared" si="21"/>
        <v>0</v>
      </c>
      <c r="AP64" s="118">
        <f t="shared" si="21"/>
        <v>0</v>
      </c>
      <c r="AQ64" s="118">
        <f t="shared" si="21"/>
        <v>0</v>
      </c>
    </row>
    <row r="65" spans="1:43" ht="67.5" customHeight="1" hidden="1">
      <c r="A65" s="119" t="s">
        <v>300</v>
      </c>
      <c r="B65" s="116" t="s">
        <v>127</v>
      </c>
      <c r="C65" s="116" t="s">
        <v>350</v>
      </c>
      <c r="D65" s="117" t="s">
        <v>283</v>
      </c>
      <c r="E65" s="116"/>
      <c r="F65" s="118"/>
      <c r="G65" s="118"/>
      <c r="H65" s="118"/>
      <c r="I65" s="118"/>
      <c r="J65" s="118"/>
      <c r="K65" s="120"/>
      <c r="L65" s="120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>
        <f t="shared" si="21"/>
        <v>0</v>
      </c>
      <c r="AO65" s="118">
        <f t="shared" si="21"/>
        <v>0</v>
      </c>
      <c r="AP65" s="118">
        <f t="shared" si="21"/>
        <v>0</v>
      </c>
      <c r="AQ65" s="118">
        <f t="shared" si="21"/>
        <v>0</v>
      </c>
    </row>
    <row r="66" spans="1:43" ht="57.75" customHeight="1" hidden="1">
      <c r="A66" s="115" t="s">
        <v>137</v>
      </c>
      <c r="B66" s="116" t="s">
        <v>127</v>
      </c>
      <c r="C66" s="116" t="s">
        <v>350</v>
      </c>
      <c r="D66" s="117" t="s">
        <v>283</v>
      </c>
      <c r="E66" s="116" t="s">
        <v>138</v>
      </c>
      <c r="F66" s="118"/>
      <c r="G66" s="118"/>
      <c r="H66" s="118"/>
      <c r="I66" s="118"/>
      <c r="J66" s="118"/>
      <c r="K66" s="120"/>
      <c r="L66" s="120"/>
      <c r="M66" s="118"/>
      <c r="N66" s="118"/>
      <c r="O66" s="118"/>
      <c r="P66" s="118"/>
      <c r="Q66" s="118"/>
      <c r="R66" s="120"/>
      <c r="S66" s="120"/>
      <c r="T66" s="118"/>
      <c r="U66" s="118"/>
      <c r="V66" s="120"/>
      <c r="W66" s="120"/>
      <c r="X66" s="118"/>
      <c r="Y66" s="118"/>
      <c r="Z66" s="120"/>
      <c r="AA66" s="118"/>
      <c r="AB66" s="118"/>
      <c r="AC66" s="120"/>
      <c r="AD66" s="120"/>
      <c r="AE66" s="120"/>
      <c r="AF66" s="118"/>
      <c r="AG66" s="120"/>
      <c r="AH66" s="118"/>
      <c r="AI66" s="120"/>
      <c r="AJ66" s="120"/>
      <c r="AK66" s="118"/>
      <c r="AL66" s="118"/>
      <c r="AM66" s="118"/>
      <c r="AN66" s="118">
        <f>AO66-AM66</f>
        <v>0</v>
      </c>
      <c r="AO66" s="120"/>
      <c r="AP66" s="120"/>
      <c r="AQ66" s="120"/>
    </row>
    <row r="67" spans="1:43" ht="20.25" customHeight="1" hidden="1">
      <c r="A67" s="121"/>
      <c r="B67" s="122"/>
      <c r="C67" s="122"/>
      <c r="D67" s="123"/>
      <c r="E67" s="122"/>
      <c r="F67" s="124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6"/>
      <c r="AL67" s="126"/>
      <c r="AM67" s="126"/>
      <c r="AN67" s="125"/>
      <c r="AO67" s="125"/>
      <c r="AP67" s="125"/>
      <c r="AQ67" s="125"/>
    </row>
    <row r="68" spans="1:68" s="12" customFormat="1" ht="26.25" customHeight="1">
      <c r="A68" s="74" t="s">
        <v>25</v>
      </c>
      <c r="B68" s="75" t="s">
        <v>127</v>
      </c>
      <c r="C68" s="75" t="s">
        <v>142</v>
      </c>
      <c r="D68" s="88"/>
      <c r="E68" s="75"/>
      <c r="F68" s="77">
        <f aca="true" t="shared" si="22" ref="F68:O68">F69+F73+F81+F71</f>
        <v>88587</v>
      </c>
      <c r="G68" s="77">
        <f t="shared" si="22"/>
        <v>114895</v>
      </c>
      <c r="H68" s="77">
        <f t="shared" si="22"/>
        <v>203482</v>
      </c>
      <c r="I68" s="77">
        <f t="shared" si="22"/>
        <v>0</v>
      </c>
      <c r="J68" s="77">
        <f t="shared" si="22"/>
        <v>131040</v>
      </c>
      <c r="K68" s="77">
        <f t="shared" si="22"/>
        <v>0</v>
      </c>
      <c r="L68" s="77">
        <f t="shared" si="22"/>
        <v>0</v>
      </c>
      <c r="M68" s="77">
        <f t="shared" si="22"/>
        <v>131040</v>
      </c>
      <c r="N68" s="77">
        <f t="shared" si="22"/>
        <v>178067</v>
      </c>
      <c r="O68" s="77">
        <f t="shared" si="22"/>
        <v>309107</v>
      </c>
      <c r="P68" s="77">
        <f aca="true" t="shared" si="23" ref="P68:Y68">P69+P73+P81+P71</f>
        <v>0</v>
      </c>
      <c r="Q68" s="77">
        <f t="shared" si="23"/>
        <v>308825</v>
      </c>
      <c r="R68" s="77">
        <f t="shared" si="23"/>
        <v>0</v>
      </c>
      <c r="S68" s="77">
        <f t="shared" si="23"/>
        <v>0</v>
      </c>
      <c r="T68" s="77">
        <f t="shared" si="23"/>
        <v>309107</v>
      </c>
      <c r="U68" s="77">
        <f t="shared" si="23"/>
        <v>308825</v>
      </c>
      <c r="V68" s="77">
        <f t="shared" si="23"/>
        <v>0</v>
      </c>
      <c r="W68" s="77">
        <f t="shared" si="23"/>
        <v>0</v>
      </c>
      <c r="X68" s="77">
        <f t="shared" si="23"/>
        <v>309107</v>
      </c>
      <c r="Y68" s="77">
        <f t="shared" si="23"/>
        <v>308825</v>
      </c>
      <c r="Z68" s="77">
        <f>Z69+Z73+Z81+Z71</f>
        <v>1500</v>
      </c>
      <c r="AA68" s="77">
        <f>AA69+AA73+AA81+AA71</f>
        <v>310607</v>
      </c>
      <c r="AB68" s="77">
        <f>AB69+AB73+AB81+AB71</f>
        <v>308825</v>
      </c>
      <c r="AC68" s="77">
        <f>AC69+AC73+AC81+AC71</f>
        <v>0</v>
      </c>
      <c r="AD68" s="77">
        <f>AD69+AD73+AD81+AD71</f>
        <v>0</v>
      </c>
      <c r="AE68" s="77"/>
      <c r="AF68" s="77">
        <f aca="true" t="shared" si="24" ref="AF68:AQ68">AF69+AF73+AF81+AF71</f>
        <v>310607</v>
      </c>
      <c r="AG68" s="77">
        <f t="shared" si="24"/>
        <v>0</v>
      </c>
      <c r="AH68" s="77">
        <f t="shared" si="24"/>
        <v>308825</v>
      </c>
      <c r="AI68" s="77">
        <f t="shared" si="24"/>
        <v>0</v>
      </c>
      <c r="AJ68" s="77">
        <f t="shared" si="24"/>
        <v>0</v>
      </c>
      <c r="AK68" s="77">
        <f t="shared" si="24"/>
        <v>310607</v>
      </c>
      <c r="AL68" s="77">
        <f t="shared" si="24"/>
        <v>0</v>
      </c>
      <c r="AM68" s="77">
        <f t="shared" si="24"/>
        <v>308825</v>
      </c>
      <c r="AN68" s="77">
        <f t="shared" si="24"/>
        <v>-308825</v>
      </c>
      <c r="AO68" s="77">
        <f t="shared" si="24"/>
        <v>0</v>
      </c>
      <c r="AP68" s="77">
        <f t="shared" si="24"/>
        <v>0</v>
      </c>
      <c r="AQ68" s="77">
        <f t="shared" si="24"/>
        <v>0</v>
      </c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1:68" s="10" customFormat="1" ht="69" customHeight="1">
      <c r="A69" s="91" t="s">
        <v>133</v>
      </c>
      <c r="B69" s="92" t="s">
        <v>127</v>
      </c>
      <c r="C69" s="92" t="s">
        <v>142</v>
      </c>
      <c r="D69" s="93" t="s">
        <v>124</v>
      </c>
      <c r="E69" s="92"/>
      <c r="F69" s="81">
        <f aca="true" t="shared" si="25" ref="F69:AQ69">F70</f>
        <v>21675</v>
      </c>
      <c r="G69" s="81">
        <f t="shared" si="25"/>
        <v>-20946</v>
      </c>
      <c r="H69" s="81">
        <f t="shared" si="25"/>
        <v>729</v>
      </c>
      <c r="I69" s="81">
        <f t="shared" si="25"/>
        <v>0</v>
      </c>
      <c r="J69" s="81">
        <f t="shared" si="25"/>
        <v>780</v>
      </c>
      <c r="K69" s="81">
        <f t="shared" si="25"/>
        <v>0</v>
      </c>
      <c r="L69" s="81">
        <f t="shared" si="25"/>
        <v>0</v>
      </c>
      <c r="M69" s="81">
        <f t="shared" si="25"/>
        <v>780</v>
      </c>
      <c r="N69" s="81">
        <f t="shared" si="25"/>
        <v>-55</v>
      </c>
      <c r="O69" s="81">
        <f t="shared" si="25"/>
        <v>725</v>
      </c>
      <c r="P69" s="81">
        <f t="shared" si="25"/>
        <v>0</v>
      </c>
      <c r="Q69" s="81">
        <f t="shared" si="25"/>
        <v>725</v>
      </c>
      <c r="R69" s="81">
        <f t="shared" si="25"/>
        <v>0</v>
      </c>
      <c r="S69" s="81">
        <f t="shared" si="25"/>
        <v>0</v>
      </c>
      <c r="T69" s="81">
        <f t="shared" si="25"/>
        <v>725</v>
      </c>
      <c r="U69" s="81">
        <f t="shared" si="25"/>
        <v>725</v>
      </c>
      <c r="V69" s="81">
        <f t="shared" si="25"/>
        <v>0</v>
      </c>
      <c r="W69" s="81">
        <f t="shared" si="25"/>
        <v>0</v>
      </c>
      <c r="X69" s="81">
        <f t="shared" si="25"/>
        <v>725</v>
      </c>
      <c r="Y69" s="81">
        <f t="shared" si="25"/>
        <v>725</v>
      </c>
      <c r="Z69" s="81">
        <f t="shared" si="25"/>
        <v>0</v>
      </c>
      <c r="AA69" s="81">
        <f t="shared" si="25"/>
        <v>725</v>
      </c>
      <c r="AB69" s="81">
        <f t="shared" si="25"/>
        <v>725</v>
      </c>
      <c r="AC69" s="81">
        <f t="shared" si="25"/>
        <v>0</v>
      </c>
      <c r="AD69" s="81">
        <f t="shared" si="25"/>
        <v>0</v>
      </c>
      <c r="AE69" s="81"/>
      <c r="AF69" s="81">
        <f t="shared" si="25"/>
        <v>725</v>
      </c>
      <c r="AG69" s="81">
        <f t="shared" si="25"/>
        <v>0</v>
      </c>
      <c r="AH69" s="81">
        <f t="shared" si="25"/>
        <v>725</v>
      </c>
      <c r="AI69" s="81">
        <f t="shared" si="25"/>
        <v>0</v>
      </c>
      <c r="AJ69" s="81">
        <f t="shared" si="25"/>
        <v>0</v>
      </c>
      <c r="AK69" s="81">
        <f t="shared" si="25"/>
        <v>725</v>
      </c>
      <c r="AL69" s="81">
        <f t="shared" si="25"/>
        <v>0</v>
      </c>
      <c r="AM69" s="81">
        <f t="shared" si="25"/>
        <v>725</v>
      </c>
      <c r="AN69" s="81">
        <f t="shared" si="25"/>
        <v>-725</v>
      </c>
      <c r="AO69" s="81">
        <f t="shared" si="25"/>
        <v>0</v>
      </c>
      <c r="AP69" s="81">
        <f t="shared" si="25"/>
        <v>0</v>
      </c>
      <c r="AQ69" s="81">
        <f t="shared" si="25"/>
        <v>0</v>
      </c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s="14" customFormat="1" ht="34.5" customHeight="1">
      <c r="A70" s="91" t="s">
        <v>129</v>
      </c>
      <c r="B70" s="92" t="s">
        <v>127</v>
      </c>
      <c r="C70" s="92" t="s">
        <v>142</v>
      </c>
      <c r="D70" s="93" t="s">
        <v>124</v>
      </c>
      <c r="E70" s="92" t="s">
        <v>130</v>
      </c>
      <c r="F70" s="81">
        <v>21675</v>
      </c>
      <c r="G70" s="81">
        <f>H70-F70</f>
        <v>-20946</v>
      </c>
      <c r="H70" s="102">
        <v>729</v>
      </c>
      <c r="I70" s="102"/>
      <c r="J70" s="102">
        <v>780</v>
      </c>
      <c r="K70" s="103"/>
      <c r="L70" s="103"/>
      <c r="M70" s="81">
        <v>780</v>
      </c>
      <c r="N70" s="81">
        <f>O70-M70</f>
        <v>-55</v>
      </c>
      <c r="O70" s="81">
        <v>725</v>
      </c>
      <c r="P70" s="81"/>
      <c r="Q70" s="81">
        <v>725</v>
      </c>
      <c r="R70" s="106"/>
      <c r="S70" s="106"/>
      <c r="T70" s="81">
        <f>O70+R70</f>
        <v>725</v>
      </c>
      <c r="U70" s="81">
        <f>Q70+S70</f>
        <v>725</v>
      </c>
      <c r="V70" s="106"/>
      <c r="W70" s="106"/>
      <c r="X70" s="81">
        <f>T70+V70</f>
        <v>725</v>
      </c>
      <c r="Y70" s="81">
        <f>U70+W70</f>
        <v>725</v>
      </c>
      <c r="Z70" s="106"/>
      <c r="AA70" s="81">
        <f>X70+Z70</f>
        <v>725</v>
      </c>
      <c r="AB70" s="81">
        <f>Y70</f>
        <v>725</v>
      </c>
      <c r="AC70" s="106"/>
      <c r="AD70" s="106"/>
      <c r="AE70" s="106"/>
      <c r="AF70" s="81">
        <f>AA70+AC70</f>
        <v>725</v>
      </c>
      <c r="AG70" s="106"/>
      <c r="AH70" s="81">
        <f>AB70</f>
        <v>725</v>
      </c>
      <c r="AI70" s="106"/>
      <c r="AJ70" s="106"/>
      <c r="AK70" s="81">
        <f>AF70+AI70</f>
        <v>725</v>
      </c>
      <c r="AL70" s="81">
        <f>AG70</f>
        <v>0</v>
      </c>
      <c r="AM70" s="81">
        <f>AH70+AJ70</f>
        <v>725</v>
      </c>
      <c r="AN70" s="81">
        <f>AO70-AM70</f>
        <v>-725</v>
      </c>
      <c r="AO70" s="83"/>
      <c r="AP70" s="83"/>
      <c r="AQ70" s="8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s="16" customFormat="1" ht="54" customHeight="1">
      <c r="A71" s="91" t="s">
        <v>223</v>
      </c>
      <c r="B71" s="92" t="s">
        <v>127</v>
      </c>
      <c r="C71" s="92" t="s">
        <v>142</v>
      </c>
      <c r="D71" s="93" t="s">
        <v>224</v>
      </c>
      <c r="E71" s="92"/>
      <c r="F71" s="81">
        <f aca="true" t="shared" si="26" ref="F71:AQ71">F72</f>
        <v>0</v>
      </c>
      <c r="G71" s="81">
        <f t="shared" si="26"/>
        <v>1896</v>
      </c>
      <c r="H71" s="81">
        <f t="shared" si="26"/>
        <v>1896</v>
      </c>
      <c r="I71" s="81">
        <f t="shared" si="26"/>
        <v>0</v>
      </c>
      <c r="J71" s="81">
        <f t="shared" si="26"/>
        <v>2035</v>
      </c>
      <c r="K71" s="81">
        <f t="shared" si="26"/>
        <v>0</v>
      </c>
      <c r="L71" s="81">
        <f t="shared" si="26"/>
        <v>0</v>
      </c>
      <c r="M71" s="81">
        <f t="shared" si="26"/>
        <v>2035</v>
      </c>
      <c r="N71" s="81">
        <f t="shared" si="26"/>
        <v>-320</v>
      </c>
      <c r="O71" s="81">
        <f t="shared" si="26"/>
        <v>1715</v>
      </c>
      <c r="P71" s="81">
        <f t="shared" si="26"/>
        <v>0</v>
      </c>
      <c r="Q71" s="81">
        <f t="shared" si="26"/>
        <v>1715</v>
      </c>
      <c r="R71" s="81">
        <f t="shared" si="26"/>
        <v>0</v>
      </c>
      <c r="S71" s="81">
        <f t="shared" si="26"/>
        <v>0</v>
      </c>
      <c r="T71" s="81">
        <f t="shared" si="26"/>
        <v>1715</v>
      </c>
      <c r="U71" s="81">
        <f t="shared" si="26"/>
        <v>1715</v>
      </c>
      <c r="V71" s="81">
        <f t="shared" si="26"/>
        <v>0</v>
      </c>
      <c r="W71" s="81">
        <f t="shared" si="26"/>
        <v>0</v>
      </c>
      <c r="X71" s="81">
        <f t="shared" si="26"/>
        <v>1715</v>
      </c>
      <c r="Y71" s="81">
        <f t="shared" si="26"/>
        <v>1715</v>
      </c>
      <c r="Z71" s="81">
        <f t="shared" si="26"/>
        <v>1500</v>
      </c>
      <c r="AA71" s="81">
        <f t="shared" si="26"/>
        <v>3215</v>
      </c>
      <c r="AB71" s="81">
        <f t="shared" si="26"/>
        <v>1715</v>
      </c>
      <c r="AC71" s="81">
        <f t="shared" si="26"/>
        <v>0</v>
      </c>
      <c r="AD71" s="81">
        <f t="shared" si="26"/>
        <v>0</v>
      </c>
      <c r="AE71" s="81"/>
      <c r="AF71" s="81">
        <f t="shared" si="26"/>
        <v>3215</v>
      </c>
      <c r="AG71" s="81">
        <f t="shared" si="26"/>
        <v>0</v>
      </c>
      <c r="AH71" s="81">
        <f t="shared" si="26"/>
        <v>1715</v>
      </c>
      <c r="AI71" s="81">
        <f t="shared" si="26"/>
        <v>0</v>
      </c>
      <c r="AJ71" s="81">
        <f t="shared" si="26"/>
        <v>0</v>
      </c>
      <c r="AK71" s="81">
        <f t="shared" si="26"/>
        <v>3215</v>
      </c>
      <c r="AL71" s="81">
        <f t="shared" si="26"/>
        <v>0</v>
      </c>
      <c r="AM71" s="81">
        <f t="shared" si="26"/>
        <v>1715</v>
      </c>
      <c r="AN71" s="81">
        <f t="shared" si="26"/>
        <v>-1715</v>
      </c>
      <c r="AO71" s="81">
        <f t="shared" si="26"/>
        <v>0</v>
      </c>
      <c r="AP71" s="81">
        <f t="shared" si="26"/>
        <v>0</v>
      </c>
      <c r="AQ71" s="81">
        <f t="shared" si="26"/>
        <v>0</v>
      </c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</row>
    <row r="72" spans="1:68" s="16" customFormat="1" ht="21" customHeight="1">
      <c r="A72" s="91" t="s">
        <v>225</v>
      </c>
      <c r="B72" s="92" t="s">
        <v>127</v>
      </c>
      <c r="C72" s="92" t="s">
        <v>142</v>
      </c>
      <c r="D72" s="93" t="s">
        <v>224</v>
      </c>
      <c r="E72" s="92" t="s">
        <v>226</v>
      </c>
      <c r="F72" s="81"/>
      <c r="G72" s="81">
        <f>H72-F72</f>
        <v>1896</v>
      </c>
      <c r="H72" s="102">
        <v>1896</v>
      </c>
      <c r="I72" s="102"/>
      <c r="J72" s="102">
        <v>2035</v>
      </c>
      <c r="K72" s="102"/>
      <c r="L72" s="102"/>
      <c r="M72" s="81">
        <v>2035</v>
      </c>
      <c r="N72" s="81">
        <f>O72-M72</f>
        <v>-320</v>
      </c>
      <c r="O72" s="81">
        <v>1715</v>
      </c>
      <c r="P72" s="81"/>
      <c r="Q72" s="81">
        <v>1715</v>
      </c>
      <c r="R72" s="84"/>
      <c r="S72" s="84"/>
      <c r="T72" s="81">
        <f>O72+R72</f>
        <v>1715</v>
      </c>
      <c r="U72" s="81">
        <f>Q72+S72</f>
        <v>1715</v>
      </c>
      <c r="V72" s="84"/>
      <c r="W72" s="84"/>
      <c r="X72" s="81">
        <f>T72+V72</f>
        <v>1715</v>
      </c>
      <c r="Y72" s="81">
        <f>U72+W72</f>
        <v>1715</v>
      </c>
      <c r="Z72" s="81">
        <v>1500</v>
      </c>
      <c r="AA72" s="81">
        <f>X72+Z72</f>
        <v>3215</v>
      </c>
      <c r="AB72" s="81">
        <f>Y72</f>
        <v>1715</v>
      </c>
      <c r="AC72" s="81"/>
      <c r="AD72" s="81"/>
      <c r="AE72" s="81"/>
      <c r="AF72" s="81">
        <f>AA72+AC72</f>
        <v>3215</v>
      </c>
      <c r="AG72" s="81"/>
      <c r="AH72" s="81">
        <f>AB72</f>
        <v>1715</v>
      </c>
      <c r="AI72" s="84"/>
      <c r="AJ72" s="84"/>
      <c r="AK72" s="81">
        <f>AF72+AI72</f>
        <v>3215</v>
      </c>
      <c r="AL72" s="81">
        <f>AG72</f>
        <v>0</v>
      </c>
      <c r="AM72" s="81">
        <f>AH72+AJ72</f>
        <v>1715</v>
      </c>
      <c r="AN72" s="81">
        <f>AO72-AM72</f>
        <v>-1715</v>
      </c>
      <c r="AO72" s="81"/>
      <c r="AP72" s="81"/>
      <c r="AQ72" s="81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</row>
    <row r="73" spans="1:68" s="10" customFormat="1" ht="46.5" customHeight="1">
      <c r="A73" s="91" t="s">
        <v>26</v>
      </c>
      <c r="B73" s="92" t="s">
        <v>127</v>
      </c>
      <c r="C73" s="92" t="s">
        <v>142</v>
      </c>
      <c r="D73" s="93" t="s">
        <v>27</v>
      </c>
      <c r="E73" s="92"/>
      <c r="F73" s="81">
        <f>F74+F79</f>
        <v>59454</v>
      </c>
      <c r="G73" s="81">
        <f aca="true" t="shared" si="27" ref="G73:L73">G74+G79+G80</f>
        <v>117306</v>
      </c>
      <c r="H73" s="81">
        <f t="shared" si="27"/>
        <v>176760</v>
      </c>
      <c r="I73" s="81">
        <f t="shared" si="27"/>
        <v>0</v>
      </c>
      <c r="J73" s="81">
        <f t="shared" si="27"/>
        <v>105804</v>
      </c>
      <c r="K73" s="81">
        <f t="shared" si="27"/>
        <v>0</v>
      </c>
      <c r="L73" s="81">
        <f t="shared" si="27"/>
        <v>0</v>
      </c>
      <c r="M73" s="81">
        <f aca="true" t="shared" si="28" ref="M73:Z73">M74+M75+M79+M80</f>
        <v>105804</v>
      </c>
      <c r="N73" s="81">
        <f t="shared" si="28"/>
        <v>193674</v>
      </c>
      <c r="O73" s="81">
        <f t="shared" si="28"/>
        <v>299478</v>
      </c>
      <c r="P73" s="81">
        <f t="shared" si="28"/>
        <v>0</v>
      </c>
      <c r="Q73" s="81">
        <f t="shared" si="28"/>
        <v>299206</v>
      </c>
      <c r="R73" s="81">
        <f t="shared" si="28"/>
        <v>0</v>
      </c>
      <c r="S73" s="81">
        <f t="shared" si="28"/>
        <v>0</v>
      </c>
      <c r="T73" s="81">
        <f t="shared" si="28"/>
        <v>299478</v>
      </c>
      <c r="U73" s="81">
        <f t="shared" si="28"/>
        <v>299206</v>
      </c>
      <c r="V73" s="81">
        <f t="shared" si="28"/>
        <v>0</v>
      </c>
      <c r="W73" s="81">
        <f t="shared" si="28"/>
        <v>0</v>
      </c>
      <c r="X73" s="81">
        <f t="shared" si="28"/>
        <v>299478</v>
      </c>
      <c r="Y73" s="81">
        <f t="shared" si="28"/>
        <v>299206</v>
      </c>
      <c r="Z73" s="81">
        <f t="shared" si="28"/>
        <v>0</v>
      </c>
      <c r="AA73" s="81">
        <f>AA74+AA75+AA79+AA80</f>
        <v>299478</v>
      </c>
      <c r="AB73" s="81">
        <f>AB74+AB75+AB79+AB80</f>
        <v>299206</v>
      </c>
      <c r="AC73" s="81">
        <f>AC74+AC75+AC79+AC80</f>
        <v>0</v>
      </c>
      <c r="AD73" s="81">
        <f>AD74+AD75+AD79+AD80</f>
        <v>0</v>
      </c>
      <c r="AE73" s="81"/>
      <c r="AF73" s="81">
        <f aca="true" t="shared" si="29" ref="AF73:AM73">AF74+AF75+AF79+AF80</f>
        <v>299478</v>
      </c>
      <c r="AG73" s="81">
        <f t="shared" si="29"/>
        <v>0</v>
      </c>
      <c r="AH73" s="81">
        <f t="shared" si="29"/>
        <v>299206</v>
      </c>
      <c r="AI73" s="81">
        <f t="shared" si="29"/>
        <v>0</v>
      </c>
      <c r="AJ73" s="81">
        <f t="shared" si="29"/>
        <v>0</v>
      </c>
      <c r="AK73" s="81">
        <f t="shared" si="29"/>
        <v>299478</v>
      </c>
      <c r="AL73" s="81">
        <f t="shared" si="29"/>
        <v>0</v>
      </c>
      <c r="AM73" s="81">
        <f t="shared" si="29"/>
        <v>299206</v>
      </c>
      <c r="AN73" s="81">
        <f>AN74+AN75+AN79+AN80+AN77</f>
        <v>-299206</v>
      </c>
      <c r="AO73" s="81">
        <f>AO74+AO75+AO79+AO80+AO77</f>
        <v>0</v>
      </c>
      <c r="AP73" s="81">
        <f>AP74+AP75+AP79+AP80+AP77</f>
        <v>0</v>
      </c>
      <c r="AQ73" s="81">
        <f>AQ74+AQ75+AQ79+AQ80+AQ77</f>
        <v>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</row>
    <row r="74" spans="1:68" s="18" customFormat="1" ht="54.75" customHeight="1">
      <c r="A74" s="91" t="s">
        <v>137</v>
      </c>
      <c r="B74" s="92" t="s">
        <v>127</v>
      </c>
      <c r="C74" s="92" t="s">
        <v>142</v>
      </c>
      <c r="D74" s="93" t="s">
        <v>27</v>
      </c>
      <c r="E74" s="92" t="s">
        <v>138</v>
      </c>
      <c r="F74" s="81">
        <v>35454</v>
      </c>
      <c r="G74" s="81">
        <f>H74-F74</f>
        <v>24871</v>
      </c>
      <c r="H74" s="81">
        <f>10338+214+1202+30641+415+17515</f>
        <v>60325</v>
      </c>
      <c r="I74" s="81"/>
      <c r="J74" s="81">
        <f>11072+230+1287+31092+445+18960</f>
        <v>63086</v>
      </c>
      <c r="K74" s="98"/>
      <c r="L74" s="98"/>
      <c r="M74" s="81">
        <v>63086</v>
      </c>
      <c r="N74" s="81">
        <f>O74-M74</f>
        <v>200502</v>
      </c>
      <c r="O74" s="81">
        <f>353+10916+250+5766+246303</f>
        <v>263588</v>
      </c>
      <c r="P74" s="81"/>
      <c r="Q74" s="81">
        <f>353+10916+250+5766+246303</f>
        <v>263588</v>
      </c>
      <c r="R74" s="98"/>
      <c r="S74" s="98"/>
      <c r="T74" s="81">
        <f>O74+R74</f>
        <v>263588</v>
      </c>
      <c r="U74" s="81">
        <f>Q74+S74</f>
        <v>263588</v>
      </c>
      <c r="V74" s="98"/>
      <c r="W74" s="98"/>
      <c r="X74" s="81">
        <f>T74+V74</f>
        <v>263588</v>
      </c>
      <c r="Y74" s="81">
        <f>U74+W74</f>
        <v>263588</v>
      </c>
      <c r="Z74" s="98"/>
      <c r="AA74" s="81">
        <f>X74+Z74</f>
        <v>263588</v>
      </c>
      <c r="AB74" s="81">
        <f>Y74</f>
        <v>263588</v>
      </c>
      <c r="AC74" s="98"/>
      <c r="AD74" s="98"/>
      <c r="AE74" s="98"/>
      <c r="AF74" s="81">
        <f>AA74+AC74</f>
        <v>263588</v>
      </c>
      <c r="AG74" s="98"/>
      <c r="AH74" s="81">
        <f>AB74</f>
        <v>263588</v>
      </c>
      <c r="AI74" s="98"/>
      <c r="AJ74" s="98"/>
      <c r="AK74" s="81">
        <f>AF74+AI74</f>
        <v>263588</v>
      </c>
      <c r="AL74" s="81">
        <f>AG74</f>
        <v>0</v>
      </c>
      <c r="AM74" s="81">
        <f>AH74+AJ74</f>
        <v>263588</v>
      </c>
      <c r="AN74" s="81">
        <f>AO74-AM74</f>
        <v>-263588</v>
      </c>
      <c r="AO74" s="81"/>
      <c r="AP74" s="81"/>
      <c r="AQ74" s="81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1:68" s="18" customFormat="1" ht="100.5" customHeight="1">
      <c r="A75" s="91" t="s">
        <v>272</v>
      </c>
      <c r="B75" s="92" t="s">
        <v>127</v>
      </c>
      <c r="C75" s="92" t="s">
        <v>142</v>
      </c>
      <c r="D75" s="93" t="s">
        <v>255</v>
      </c>
      <c r="E75" s="92"/>
      <c r="F75" s="81"/>
      <c r="G75" s="81"/>
      <c r="H75" s="81"/>
      <c r="I75" s="81"/>
      <c r="J75" s="81"/>
      <c r="K75" s="98"/>
      <c r="L75" s="98"/>
      <c r="M75" s="81">
        <f aca="true" t="shared" si="30" ref="M75:AQ75">M76</f>
        <v>0</v>
      </c>
      <c r="N75" s="81">
        <f t="shared" si="30"/>
        <v>2200</v>
      </c>
      <c r="O75" s="81">
        <f t="shared" si="30"/>
        <v>2200</v>
      </c>
      <c r="P75" s="81">
        <f t="shared" si="30"/>
        <v>0</v>
      </c>
      <c r="Q75" s="81">
        <f t="shared" si="30"/>
        <v>2380</v>
      </c>
      <c r="R75" s="81">
        <f t="shared" si="30"/>
        <v>0</v>
      </c>
      <c r="S75" s="81">
        <f t="shared" si="30"/>
        <v>0</v>
      </c>
      <c r="T75" s="81">
        <f t="shared" si="30"/>
        <v>2200</v>
      </c>
      <c r="U75" s="81">
        <f t="shared" si="30"/>
        <v>2380</v>
      </c>
      <c r="V75" s="81">
        <f t="shared" si="30"/>
        <v>0</v>
      </c>
      <c r="W75" s="81">
        <f t="shared" si="30"/>
        <v>0</v>
      </c>
      <c r="X75" s="81">
        <f t="shared" si="30"/>
        <v>2200</v>
      </c>
      <c r="Y75" s="81">
        <f t="shared" si="30"/>
        <v>2380</v>
      </c>
      <c r="Z75" s="81">
        <f t="shared" si="30"/>
        <v>0</v>
      </c>
      <c r="AA75" s="81">
        <f t="shared" si="30"/>
        <v>2200</v>
      </c>
      <c r="AB75" s="81">
        <f t="shared" si="30"/>
        <v>2380</v>
      </c>
      <c r="AC75" s="81">
        <f t="shared" si="30"/>
        <v>0</v>
      </c>
      <c r="AD75" s="81">
        <f t="shared" si="30"/>
        <v>0</v>
      </c>
      <c r="AE75" s="81"/>
      <c r="AF75" s="81">
        <f t="shared" si="30"/>
        <v>2200</v>
      </c>
      <c r="AG75" s="81">
        <f t="shared" si="30"/>
        <v>0</v>
      </c>
      <c r="AH75" s="81">
        <f t="shared" si="30"/>
        <v>2380</v>
      </c>
      <c r="AI75" s="81">
        <f t="shared" si="30"/>
        <v>0</v>
      </c>
      <c r="AJ75" s="81">
        <f t="shared" si="30"/>
        <v>0</v>
      </c>
      <c r="AK75" s="81">
        <f t="shared" si="30"/>
        <v>2200</v>
      </c>
      <c r="AL75" s="81">
        <f t="shared" si="30"/>
        <v>0</v>
      </c>
      <c r="AM75" s="81">
        <f t="shared" si="30"/>
        <v>2380</v>
      </c>
      <c r="AN75" s="81">
        <f t="shared" si="30"/>
        <v>-2380</v>
      </c>
      <c r="AO75" s="81">
        <f t="shared" si="30"/>
        <v>0</v>
      </c>
      <c r="AP75" s="81">
        <f t="shared" si="30"/>
        <v>0</v>
      </c>
      <c r="AQ75" s="81">
        <f t="shared" si="30"/>
        <v>0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</row>
    <row r="76" spans="1:68" s="18" customFormat="1" ht="84.75" customHeight="1">
      <c r="A76" s="91" t="s">
        <v>251</v>
      </c>
      <c r="B76" s="92" t="s">
        <v>127</v>
      </c>
      <c r="C76" s="92" t="s">
        <v>142</v>
      </c>
      <c r="D76" s="93" t="s">
        <v>255</v>
      </c>
      <c r="E76" s="92" t="s">
        <v>143</v>
      </c>
      <c r="F76" s="81"/>
      <c r="G76" s="81"/>
      <c r="H76" s="81"/>
      <c r="I76" s="81"/>
      <c r="J76" s="81"/>
      <c r="K76" s="98"/>
      <c r="L76" s="98"/>
      <c r="M76" s="81"/>
      <c r="N76" s="81">
        <f>O76-M76</f>
        <v>2200</v>
      </c>
      <c r="O76" s="81">
        <v>2200</v>
      </c>
      <c r="P76" s="81"/>
      <c r="Q76" s="81">
        <v>2380</v>
      </c>
      <c r="R76" s="98"/>
      <c r="S76" s="98"/>
      <c r="T76" s="81">
        <f>O76+R76</f>
        <v>2200</v>
      </c>
      <c r="U76" s="81">
        <f>Q76+S76</f>
        <v>2380</v>
      </c>
      <c r="V76" s="98"/>
      <c r="W76" s="98"/>
      <c r="X76" s="81">
        <f>T76+V76</f>
        <v>2200</v>
      </c>
      <c r="Y76" s="81">
        <f>U76+W76</f>
        <v>2380</v>
      </c>
      <c r="Z76" s="98"/>
      <c r="AA76" s="81">
        <f>X76+Z76</f>
        <v>2200</v>
      </c>
      <c r="AB76" s="81">
        <f>Y76</f>
        <v>2380</v>
      </c>
      <c r="AC76" s="98"/>
      <c r="AD76" s="98"/>
      <c r="AE76" s="98"/>
      <c r="AF76" s="81">
        <f>AA76+AC76</f>
        <v>2200</v>
      </c>
      <c r="AG76" s="98"/>
      <c r="AH76" s="81">
        <f>AB76</f>
        <v>2380</v>
      </c>
      <c r="AI76" s="98"/>
      <c r="AJ76" s="98"/>
      <c r="AK76" s="81">
        <f>AF76+AI76</f>
        <v>2200</v>
      </c>
      <c r="AL76" s="81">
        <f>AG76</f>
        <v>0</v>
      </c>
      <c r="AM76" s="81">
        <f>AH76+AJ76</f>
        <v>2380</v>
      </c>
      <c r="AN76" s="81">
        <f>AO76-AM76</f>
        <v>-2380</v>
      </c>
      <c r="AO76" s="81"/>
      <c r="AP76" s="81"/>
      <c r="AQ76" s="81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</row>
    <row r="77" spans="1:68" s="18" customFormat="1" ht="152.25" customHeight="1" hidden="1">
      <c r="A77" s="119" t="s">
        <v>332</v>
      </c>
      <c r="B77" s="116" t="s">
        <v>127</v>
      </c>
      <c r="C77" s="116" t="s">
        <v>142</v>
      </c>
      <c r="D77" s="127" t="s">
        <v>333</v>
      </c>
      <c r="E77" s="116"/>
      <c r="F77" s="118"/>
      <c r="G77" s="118"/>
      <c r="H77" s="118"/>
      <c r="I77" s="118"/>
      <c r="J77" s="118"/>
      <c r="K77" s="120"/>
      <c r="L77" s="120"/>
      <c r="M77" s="118"/>
      <c r="N77" s="118"/>
      <c r="O77" s="118"/>
      <c r="P77" s="118"/>
      <c r="Q77" s="118"/>
      <c r="R77" s="120"/>
      <c r="S77" s="120"/>
      <c r="T77" s="118"/>
      <c r="U77" s="118"/>
      <c r="V77" s="120"/>
      <c r="W77" s="120"/>
      <c r="X77" s="118"/>
      <c r="Y77" s="118"/>
      <c r="Z77" s="120"/>
      <c r="AA77" s="118"/>
      <c r="AB77" s="118"/>
      <c r="AC77" s="120"/>
      <c r="AD77" s="120"/>
      <c r="AE77" s="120"/>
      <c r="AF77" s="118"/>
      <c r="AG77" s="120"/>
      <c r="AH77" s="118"/>
      <c r="AI77" s="120"/>
      <c r="AJ77" s="120"/>
      <c r="AK77" s="118"/>
      <c r="AL77" s="118"/>
      <c r="AM77" s="118"/>
      <c r="AN77" s="118">
        <f>AN78</f>
        <v>0</v>
      </c>
      <c r="AO77" s="118">
        <f>AO78</f>
        <v>0</v>
      </c>
      <c r="AP77" s="118">
        <f>AP78</f>
        <v>0</v>
      </c>
      <c r="AQ77" s="118">
        <f>AQ78</f>
        <v>0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</row>
    <row r="78" spans="1:68" s="18" customFormat="1" ht="86.25" customHeight="1" hidden="1">
      <c r="A78" s="119" t="s">
        <v>251</v>
      </c>
      <c r="B78" s="116" t="s">
        <v>127</v>
      </c>
      <c r="C78" s="116" t="s">
        <v>142</v>
      </c>
      <c r="D78" s="127" t="s">
        <v>333</v>
      </c>
      <c r="E78" s="116" t="s">
        <v>143</v>
      </c>
      <c r="F78" s="118"/>
      <c r="G78" s="118"/>
      <c r="H78" s="118"/>
      <c r="I78" s="118"/>
      <c r="J78" s="118"/>
      <c r="K78" s="120"/>
      <c r="L78" s="120"/>
      <c r="M78" s="118"/>
      <c r="N78" s="118"/>
      <c r="O78" s="118"/>
      <c r="P78" s="118"/>
      <c r="Q78" s="118"/>
      <c r="R78" s="120"/>
      <c r="S78" s="120"/>
      <c r="T78" s="118"/>
      <c r="U78" s="118"/>
      <c r="V78" s="120"/>
      <c r="W78" s="120"/>
      <c r="X78" s="118"/>
      <c r="Y78" s="118"/>
      <c r="Z78" s="120"/>
      <c r="AA78" s="118"/>
      <c r="AB78" s="118"/>
      <c r="AC78" s="120"/>
      <c r="AD78" s="120"/>
      <c r="AE78" s="120"/>
      <c r="AF78" s="118"/>
      <c r="AG78" s="120"/>
      <c r="AH78" s="118"/>
      <c r="AI78" s="120"/>
      <c r="AJ78" s="120"/>
      <c r="AK78" s="118"/>
      <c r="AL78" s="118"/>
      <c r="AM78" s="118"/>
      <c r="AN78" s="118">
        <f>AO78-AM78</f>
        <v>0</v>
      </c>
      <c r="AO78" s="118"/>
      <c r="AP78" s="118"/>
      <c r="AQ78" s="118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</row>
    <row r="79" spans="1:68" s="18" customFormat="1" ht="84.75" customHeight="1">
      <c r="A79" s="91" t="s">
        <v>144</v>
      </c>
      <c r="B79" s="92" t="s">
        <v>127</v>
      </c>
      <c r="C79" s="92" t="s">
        <v>142</v>
      </c>
      <c r="D79" s="93" t="s">
        <v>27</v>
      </c>
      <c r="E79" s="92" t="s">
        <v>145</v>
      </c>
      <c r="F79" s="81">
        <v>24000</v>
      </c>
      <c r="G79" s="81">
        <f>H79-F79</f>
        <v>30000</v>
      </c>
      <c r="H79" s="81">
        <v>54000</v>
      </c>
      <c r="I79" s="81"/>
      <c r="J79" s="81">
        <v>24000</v>
      </c>
      <c r="K79" s="98"/>
      <c r="L79" s="98"/>
      <c r="M79" s="81">
        <v>24000</v>
      </c>
      <c r="N79" s="81">
        <f>O79-M79</f>
        <v>9690</v>
      </c>
      <c r="O79" s="81">
        <f>24000+9690</f>
        <v>33690</v>
      </c>
      <c r="P79" s="81"/>
      <c r="Q79" s="81">
        <f>23548+9690</f>
        <v>33238</v>
      </c>
      <c r="R79" s="98"/>
      <c r="S79" s="98"/>
      <c r="T79" s="81">
        <f>O79+R79</f>
        <v>33690</v>
      </c>
      <c r="U79" s="81">
        <f>Q79+S79</f>
        <v>33238</v>
      </c>
      <c r="V79" s="98"/>
      <c r="W79" s="98"/>
      <c r="X79" s="81">
        <f>T79+V79</f>
        <v>33690</v>
      </c>
      <c r="Y79" s="81">
        <f>U79+W79</f>
        <v>33238</v>
      </c>
      <c r="Z79" s="98"/>
      <c r="AA79" s="81">
        <f>X79+Z79</f>
        <v>33690</v>
      </c>
      <c r="AB79" s="81">
        <f>Y79</f>
        <v>33238</v>
      </c>
      <c r="AC79" s="98"/>
      <c r="AD79" s="98"/>
      <c r="AE79" s="98"/>
      <c r="AF79" s="81">
        <f>AA79+AC79</f>
        <v>33690</v>
      </c>
      <c r="AG79" s="98"/>
      <c r="AH79" s="81">
        <f>AB79</f>
        <v>33238</v>
      </c>
      <c r="AI79" s="98"/>
      <c r="AJ79" s="98"/>
      <c r="AK79" s="81">
        <f>AF79+AI79</f>
        <v>33690</v>
      </c>
      <c r="AL79" s="81">
        <f>AG79</f>
        <v>0</v>
      </c>
      <c r="AM79" s="81">
        <f>AH79+AJ79</f>
        <v>33238</v>
      </c>
      <c r="AN79" s="81">
        <f>AO79-AM79</f>
        <v>-33238</v>
      </c>
      <c r="AO79" s="81"/>
      <c r="AP79" s="98"/>
      <c r="AQ79" s="81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</row>
    <row r="80" spans="1:68" s="18" customFormat="1" ht="18" customHeight="1" hidden="1">
      <c r="A80" s="91" t="s">
        <v>225</v>
      </c>
      <c r="B80" s="92" t="s">
        <v>127</v>
      </c>
      <c r="C80" s="92" t="s">
        <v>142</v>
      </c>
      <c r="D80" s="93" t="s">
        <v>27</v>
      </c>
      <c r="E80" s="92" t="s">
        <v>226</v>
      </c>
      <c r="F80" s="81"/>
      <c r="G80" s="81">
        <f>H80-F80</f>
        <v>62435</v>
      </c>
      <c r="H80" s="81">
        <v>62435</v>
      </c>
      <c r="I80" s="81"/>
      <c r="J80" s="81">
        <v>18718</v>
      </c>
      <c r="K80" s="98"/>
      <c r="L80" s="98"/>
      <c r="M80" s="81">
        <v>18718</v>
      </c>
      <c r="N80" s="81">
        <f>O80-M80</f>
        <v>-18718</v>
      </c>
      <c r="O80" s="81"/>
      <c r="P80" s="81"/>
      <c r="Q80" s="81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101"/>
      <c r="AL80" s="101"/>
      <c r="AM80" s="101"/>
      <c r="AN80" s="98"/>
      <c r="AO80" s="98"/>
      <c r="AP80" s="98"/>
      <c r="AQ80" s="98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</row>
    <row r="81" spans="1:68" s="18" customFormat="1" ht="21" customHeight="1">
      <c r="A81" s="91" t="s">
        <v>121</v>
      </c>
      <c r="B81" s="92" t="s">
        <v>127</v>
      </c>
      <c r="C81" s="92" t="s">
        <v>142</v>
      </c>
      <c r="D81" s="93" t="s">
        <v>122</v>
      </c>
      <c r="E81" s="92"/>
      <c r="F81" s="81">
        <f aca="true" t="shared" si="31" ref="F81:M81">F82</f>
        <v>7458</v>
      </c>
      <c r="G81" s="81">
        <f t="shared" si="31"/>
        <v>16639</v>
      </c>
      <c r="H81" s="81">
        <f t="shared" si="31"/>
        <v>24097</v>
      </c>
      <c r="I81" s="81">
        <f t="shared" si="31"/>
        <v>0</v>
      </c>
      <c r="J81" s="81">
        <f t="shared" si="31"/>
        <v>22421</v>
      </c>
      <c r="K81" s="81">
        <f t="shared" si="31"/>
        <v>0</v>
      </c>
      <c r="L81" s="81">
        <f t="shared" si="31"/>
        <v>0</v>
      </c>
      <c r="M81" s="81">
        <f t="shared" si="31"/>
        <v>22421</v>
      </c>
      <c r="N81" s="81">
        <f aca="true" t="shared" si="32" ref="N81:U81">N82+N83+N86</f>
        <v>-15232</v>
      </c>
      <c r="O81" s="81">
        <f t="shared" si="32"/>
        <v>7189</v>
      </c>
      <c r="P81" s="81">
        <f t="shared" si="32"/>
        <v>0</v>
      </c>
      <c r="Q81" s="81">
        <f t="shared" si="32"/>
        <v>7179</v>
      </c>
      <c r="R81" s="81">
        <f t="shared" si="32"/>
        <v>0</v>
      </c>
      <c r="S81" s="81">
        <f t="shared" si="32"/>
        <v>0</v>
      </c>
      <c r="T81" s="81">
        <f t="shared" si="32"/>
        <v>7189</v>
      </c>
      <c r="U81" s="81">
        <f t="shared" si="32"/>
        <v>7179</v>
      </c>
      <c r="V81" s="81">
        <f aca="true" t="shared" si="33" ref="V81:AB81">V82+V83+V86</f>
        <v>0</v>
      </c>
      <c r="W81" s="81">
        <f t="shared" si="33"/>
        <v>0</v>
      </c>
      <c r="X81" s="81">
        <f t="shared" si="33"/>
        <v>7189</v>
      </c>
      <c r="Y81" s="81">
        <f t="shared" si="33"/>
        <v>7179</v>
      </c>
      <c r="Z81" s="81">
        <f t="shared" si="33"/>
        <v>0</v>
      </c>
      <c r="AA81" s="81">
        <f t="shared" si="33"/>
        <v>7189</v>
      </c>
      <c r="AB81" s="81">
        <f t="shared" si="33"/>
        <v>7179</v>
      </c>
      <c r="AC81" s="81">
        <f>AC82+AC83+AC86</f>
        <v>0</v>
      </c>
      <c r="AD81" s="81">
        <f>AD82+AD83+AD86</f>
        <v>0</v>
      </c>
      <c r="AE81" s="81"/>
      <c r="AF81" s="81">
        <f aca="true" t="shared" si="34" ref="AF81:AQ81">AF82+AF83+AF86</f>
        <v>7189</v>
      </c>
      <c r="AG81" s="81">
        <f t="shared" si="34"/>
        <v>0</v>
      </c>
      <c r="AH81" s="81">
        <f t="shared" si="34"/>
        <v>7179</v>
      </c>
      <c r="AI81" s="81">
        <f t="shared" si="34"/>
        <v>0</v>
      </c>
      <c r="AJ81" s="81">
        <f t="shared" si="34"/>
        <v>0</v>
      </c>
      <c r="AK81" s="81">
        <f t="shared" si="34"/>
        <v>7189</v>
      </c>
      <c r="AL81" s="81">
        <f t="shared" si="34"/>
        <v>0</v>
      </c>
      <c r="AM81" s="81">
        <f t="shared" si="34"/>
        <v>7179</v>
      </c>
      <c r="AN81" s="81">
        <f t="shared" si="34"/>
        <v>-7179</v>
      </c>
      <c r="AO81" s="81">
        <f t="shared" si="34"/>
        <v>0</v>
      </c>
      <c r="AP81" s="81">
        <f t="shared" si="34"/>
        <v>0</v>
      </c>
      <c r="AQ81" s="81">
        <f t="shared" si="34"/>
        <v>0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</row>
    <row r="82" spans="1:68" s="18" customFormat="1" ht="54.75" customHeight="1" hidden="1">
      <c r="A82" s="91" t="s">
        <v>137</v>
      </c>
      <c r="B82" s="92" t="s">
        <v>127</v>
      </c>
      <c r="C82" s="92" t="s">
        <v>142</v>
      </c>
      <c r="D82" s="93" t="s">
        <v>122</v>
      </c>
      <c r="E82" s="92" t="s">
        <v>138</v>
      </c>
      <c r="F82" s="81">
        <v>7458</v>
      </c>
      <c r="G82" s="81">
        <f>H82-F82</f>
        <v>16639</v>
      </c>
      <c r="H82" s="81">
        <f>4179+19918</f>
        <v>24097</v>
      </c>
      <c r="I82" s="81"/>
      <c r="J82" s="81">
        <f>4179+18242</f>
        <v>22421</v>
      </c>
      <c r="K82" s="98"/>
      <c r="L82" s="98"/>
      <c r="M82" s="81">
        <v>22421</v>
      </c>
      <c r="N82" s="81">
        <f>O82-M82</f>
        <v>-22421</v>
      </c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98"/>
      <c r="AJ82" s="98"/>
      <c r="AK82" s="101"/>
      <c r="AL82" s="101"/>
      <c r="AM82" s="101"/>
      <c r="AN82" s="98"/>
      <c r="AO82" s="98"/>
      <c r="AP82" s="98"/>
      <c r="AQ82" s="98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</row>
    <row r="83" spans="1:68" s="18" customFormat="1" ht="66.75" customHeight="1">
      <c r="A83" s="113" t="s">
        <v>299</v>
      </c>
      <c r="B83" s="92" t="s">
        <v>127</v>
      </c>
      <c r="C83" s="92" t="s">
        <v>142</v>
      </c>
      <c r="D83" s="93" t="s">
        <v>282</v>
      </c>
      <c r="E83" s="92"/>
      <c r="F83" s="81"/>
      <c r="G83" s="81"/>
      <c r="H83" s="81"/>
      <c r="I83" s="81"/>
      <c r="J83" s="81"/>
      <c r="K83" s="98"/>
      <c r="L83" s="98"/>
      <c r="M83" s="81"/>
      <c r="N83" s="81">
        <f aca="true" t="shared" si="35" ref="N83:AD84">N84</f>
        <v>7179</v>
      </c>
      <c r="O83" s="81">
        <f t="shared" si="35"/>
        <v>7179</v>
      </c>
      <c r="P83" s="81">
        <f t="shared" si="35"/>
        <v>0</v>
      </c>
      <c r="Q83" s="81">
        <f t="shared" si="35"/>
        <v>7179</v>
      </c>
      <c r="R83" s="81">
        <f t="shared" si="35"/>
        <v>0</v>
      </c>
      <c r="S83" s="81">
        <f t="shared" si="35"/>
        <v>0</v>
      </c>
      <c r="T83" s="81">
        <f t="shared" si="35"/>
        <v>7179</v>
      </c>
      <c r="U83" s="81">
        <f t="shared" si="35"/>
        <v>7179</v>
      </c>
      <c r="V83" s="81">
        <f t="shared" si="35"/>
        <v>0</v>
      </c>
      <c r="W83" s="81">
        <f t="shared" si="35"/>
        <v>0</v>
      </c>
      <c r="X83" s="81">
        <f t="shared" si="35"/>
        <v>7179</v>
      </c>
      <c r="Y83" s="81">
        <f t="shared" si="35"/>
        <v>7179</v>
      </c>
      <c r="Z83" s="81">
        <f t="shared" si="35"/>
        <v>0</v>
      </c>
      <c r="AA83" s="81">
        <f t="shared" si="35"/>
        <v>7179</v>
      </c>
      <c r="AB83" s="81">
        <f t="shared" si="35"/>
        <v>7179</v>
      </c>
      <c r="AC83" s="81">
        <f t="shared" si="35"/>
        <v>0</v>
      </c>
      <c r="AD83" s="81">
        <f t="shared" si="35"/>
        <v>0</v>
      </c>
      <c r="AE83" s="81"/>
      <c r="AF83" s="81">
        <f aca="true" t="shared" si="36" ref="AC83:AQ84">AF84</f>
        <v>7179</v>
      </c>
      <c r="AG83" s="81">
        <f t="shared" si="36"/>
        <v>0</v>
      </c>
      <c r="AH83" s="81">
        <f t="shared" si="36"/>
        <v>7179</v>
      </c>
      <c r="AI83" s="81">
        <f t="shared" si="36"/>
        <v>0</v>
      </c>
      <c r="AJ83" s="81">
        <f t="shared" si="36"/>
        <v>0</v>
      </c>
      <c r="AK83" s="81">
        <f t="shared" si="36"/>
        <v>7179</v>
      </c>
      <c r="AL83" s="81">
        <f t="shared" si="36"/>
        <v>0</v>
      </c>
      <c r="AM83" s="81">
        <f t="shared" si="36"/>
        <v>7179</v>
      </c>
      <c r="AN83" s="81">
        <f t="shared" si="36"/>
        <v>-7179</v>
      </c>
      <c r="AO83" s="81">
        <f t="shared" si="36"/>
        <v>0</v>
      </c>
      <c r="AP83" s="81">
        <f t="shared" si="36"/>
        <v>0</v>
      </c>
      <c r="AQ83" s="81">
        <f t="shared" si="36"/>
        <v>0</v>
      </c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 s="18" customFormat="1" ht="69.75" customHeight="1">
      <c r="A84" s="113" t="s">
        <v>300</v>
      </c>
      <c r="B84" s="92" t="s">
        <v>127</v>
      </c>
      <c r="C84" s="92" t="s">
        <v>142</v>
      </c>
      <c r="D84" s="93" t="s">
        <v>283</v>
      </c>
      <c r="E84" s="92"/>
      <c r="F84" s="81"/>
      <c r="G84" s="81"/>
      <c r="H84" s="81"/>
      <c r="I84" s="81"/>
      <c r="J84" s="81"/>
      <c r="K84" s="98"/>
      <c r="L84" s="98"/>
      <c r="M84" s="81"/>
      <c r="N84" s="81">
        <f t="shared" si="35"/>
        <v>7179</v>
      </c>
      <c r="O84" s="81">
        <f t="shared" si="35"/>
        <v>7179</v>
      </c>
      <c r="P84" s="81">
        <f t="shared" si="35"/>
        <v>0</v>
      </c>
      <c r="Q84" s="81">
        <f t="shared" si="35"/>
        <v>7179</v>
      </c>
      <c r="R84" s="81">
        <f t="shared" si="35"/>
        <v>0</v>
      </c>
      <c r="S84" s="81">
        <f t="shared" si="35"/>
        <v>0</v>
      </c>
      <c r="T84" s="81">
        <f t="shared" si="35"/>
        <v>7179</v>
      </c>
      <c r="U84" s="81">
        <f t="shared" si="35"/>
        <v>7179</v>
      </c>
      <c r="V84" s="81">
        <f t="shared" si="35"/>
        <v>0</v>
      </c>
      <c r="W84" s="81">
        <f t="shared" si="35"/>
        <v>0</v>
      </c>
      <c r="X84" s="81">
        <f t="shared" si="35"/>
        <v>7179</v>
      </c>
      <c r="Y84" s="81">
        <f t="shared" si="35"/>
        <v>7179</v>
      </c>
      <c r="Z84" s="81">
        <f t="shared" si="35"/>
        <v>0</v>
      </c>
      <c r="AA84" s="81">
        <f t="shared" si="35"/>
        <v>7179</v>
      </c>
      <c r="AB84" s="81">
        <f t="shared" si="35"/>
        <v>7179</v>
      </c>
      <c r="AC84" s="81">
        <f t="shared" si="36"/>
        <v>0</v>
      </c>
      <c r="AD84" s="81">
        <f t="shared" si="36"/>
        <v>0</v>
      </c>
      <c r="AE84" s="81"/>
      <c r="AF84" s="81">
        <f t="shared" si="36"/>
        <v>7179</v>
      </c>
      <c r="AG84" s="81">
        <f t="shared" si="36"/>
        <v>0</v>
      </c>
      <c r="AH84" s="81">
        <f t="shared" si="36"/>
        <v>7179</v>
      </c>
      <c r="AI84" s="81">
        <f t="shared" si="36"/>
        <v>0</v>
      </c>
      <c r="AJ84" s="81">
        <f t="shared" si="36"/>
        <v>0</v>
      </c>
      <c r="AK84" s="81">
        <f t="shared" si="36"/>
        <v>7179</v>
      </c>
      <c r="AL84" s="81">
        <f t="shared" si="36"/>
        <v>0</v>
      </c>
      <c r="AM84" s="81">
        <f t="shared" si="36"/>
        <v>7179</v>
      </c>
      <c r="AN84" s="81">
        <f t="shared" si="36"/>
        <v>-7179</v>
      </c>
      <c r="AO84" s="81">
        <f t="shared" si="36"/>
        <v>0</v>
      </c>
      <c r="AP84" s="81">
        <f t="shared" si="36"/>
        <v>0</v>
      </c>
      <c r="AQ84" s="81">
        <f t="shared" si="36"/>
        <v>0</v>
      </c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</row>
    <row r="85" spans="1:68" s="18" customFormat="1" ht="56.25" customHeight="1">
      <c r="A85" s="91" t="s">
        <v>137</v>
      </c>
      <c r="B85" s="92" t="s">
        <v>127</v>
      </c>
      <c r="C85" s="92" t="s">
        <v>142</v>
      </c>
      <c r="D85" s="93" t="s">
        <v>283</v>
      </c>
      <c r="E85" s="92" t="s">
        <v>138</v>
      </c>
      <c r="F85" s="81"/>
      <c r="G85" s="81"/>
      <c r="H85" s="81"/>
      <c r="I85" s="81"/>
      <c r="J85" s="81"/>
      <c r="K85" s="98"/>
      <c r="L85" s="98"/>
      <c r="M85" s="81"/>
      <c r="N85" s="81">
        <f>O85-M85</f>
        <v>7179</v>
      </c>
      <c r="O85" s="81">
        <v>7179</v>
      </c>
      <c r="P85" s="81"/>
      <c r="Q85" s="81">
        <v>7179</v>
      </c>
      <c r="R85" s="98"/>
      <c r="S85" s="98"/>
      <c r="T85" s="81">
        <f>O85+R85</f>
        <v>7179</v>
      </c>
      <c r="U85" s="81">
        <f>Q85+S85</f>
        <v>7179</v>
      </c>
      <c r="V85" s="98"/>
      <c r="W85" s="98"/>
      <c r="X85" s="81">
        <f>T85+V85</f>
        <v>7179</v>
      </c>
      <c r="Y85" s="81">
        <f>U85+W85</f>
        <v>7179</v>
      </c>
      <c r="Z85" s="98"/>
      <c r="AA85" s="81">
        <f>X85+Z85</f>
        <v>7179</v>
      </c>
      <c r="AB85" s="81">
        <f>Y85</f>
        <v>7179</v>
      </c>
      <c r="AC85" s="98"/>
      <c r="AD85" s="98"/>
      <c r="AE85" s="98"/>
      <c r="AF85" s="81">
        <f>AA85+AC85</f>
        <v>7179</v>
      </c>
      <c r="AG85" s="98"/>
      <c r="AH85" s="81">
        <f>AB85</f>
        <v>7179</v>
      </c>
      <c r="AI85" s="98"/>
      <c r="AJ85" s="98"/>
      <c r="AK85" s="81">
        <f>AF85+AI85</f>
        <v>7179</v>
      </c>
      <c r="AL85" s="81">
        <f>AG85</f>
        <v>0</v>
      </c>
      <c r="AM85" s="81">
        <f>AH85+AJ85</f>
        <v>7179</v>
      </c>
      <c r="AN85" s="81">
        <f>AO85-AM85</f>
        <v>-7179</v>
      </c>
      <c r="AO85" s="98"/>
      <c r="AP85" s="98"/>
      <c r="AQ85" s="98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</row>
    <row r="86" spans="1:68" s="18" customFormat="1" ht="36" customHeight="1" hidden="1">
      <c r="A86" s="91" t="s">
        <v>301</v>
      </c>
      <c r="B86" s="92" t="s">
        <v>127</v>
      </c>
      <c r="C86" s="92" t="s">
        <v>142</v>
      </c>
      <c r="D86" s="93" t="s">
        <v>280</v>
      </c>
      <c r="E86" s="92"/>
      <c r="F86" s="81"/>
      <c r="G86" s="81"/>
      <c r="H86" s="81"/>
      <c r="I86" s="81"/>
      <c r="J86" s="81"/>
      <c r="K86" s="98"/>
      <c r="L86" s="98"/>
      <c r="M86" s="81"/>
      <c r="N86" s="81">
        <f aca="true" t="shared" si="37" ref="N86:AF87">N87</f>
        <v>10</v>
      </c>
      <c r="O86" s="81">
        <f t="shared" si="37"/>
        <v>10</v>
      </c>
      <c r="P86" s="81">
        <f t="shared" si="37"/>
        <v>0</v>
      </c>
      <c r="Q86" s="81">
        <f t="shared" si="37"/>
        <v>0</v>
      </c>
      <c r="R86" s="81">
        <f t="shared" si="37"/>
        <v>0</v>
      </c>
      <c r="S86" s="81">
        <f t="shared" si="37"/>
        <v>0</v>
      </c>
      <c r="T86" s="81">
        <f t="shared" si="37"/>
        <v>10</v>
      </c>
      <c r="U86" s="81">
        <f t="shared" si="37"/>
        <v>0</v>
      </c>
      <c r="V86" s="81">
        <f t="shared" si="37"/>
        <v>0</v>
      </c>
      <c r="W86" s="81">
        <f t="shared" si="37"/>
        <v>0</v>
      </c>
      <c r="X86" s="81">
        <f t="shared" si="37"/>
        <v>10</v>
      </c>
      <c r="Y86" s="81">
        <f t="shared" si="37"/>
        <v>0</v>
      </c>
      <c r="Z86" s="98">
        <f>Z87</f>
        <v>0</v>
      </c>
      <c r="AA86" s="82">
        <f t="shared" si="37"/>
        <v>10</v>
      </c>
      <c r="AB86" s="82">
        <f t="shared" si="37"/>
        <v>0</v>
      </c>
      <c r="AC86" s="99">
        <f>AC87</f>
        <v>0</v>
      </c>
      <c r="AD86" s="99">
        <f>AD87</f>
        <v>0</v>
      </c>
      <c r="AE86" s="99"/>
      <c r="AF86" s="81">
        <f t="shared" si="37"/>
        <v>10</v>
      </c>
      <c r="AG86" s="98">
        <f>AG87</f>
        <v>0</v>
      </c>
      <c r="AH86" s="81">
        <f>AH87</f>
        <v>0</v>
      </c>
      <c r="AI86" s="81">
        <f aca="true" t="shared" si="38" ref="AI86:AQ87">AI87</f>
        <v>0</v>
      </c>
      <c r="AJ86" s="81">
        <f t="shared" si="38"/>
        <v>0</v>
      </c>
      <c r="AK86" s="81">
        <f t="shared" si="38"/>
        <v>10</v>
      </c>
      <c r="AL86" s="81">
        <f t="shared" si="38"/>
        <v>0</v>
      </c>
      <c r="AM86" s="81">
        <f t="shared" si="38"/>
        <v>0</v>
      </c>
      <c r="AN86" s="81">
        <f t="shared" si="38"/>
        <v>0</v>
      </c>
      <c r="AO86" s="81">
        <f t="shared" si="38"/>
        <v>0</v>
      </c>
      <c r="AP86" s="81">
        <f t="shared" si="38"/>
        <v>0</v>
      </c>
      <c r="AQ86" s="81">
        <f t="shared" si="38"/>
        <v>0</v>
      </c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</row>
    <row r="87" spans="1:68" s="18" customFormat="1" ht="56.25" customHeight="1" hidden="1">
      <c r="A87" s="91" t="s">
        <v>302</v>
      </c>
      <c r="B87" s="92" t="s">
        <v>127</v>
      </c>
      <c r="C87" s="92" t="s">
        <v>142</v>
      </c>
      <c r="D87" s="93" t="s">
        <v>281</v>
      </c>
      <c r="E87" s="92"/>
      <c r="F87" s="81"/>
      <c r="G87" s="81"/>
      <c r="H87" s="81"/>
      <c r="I87" s="81"/>
      <c r="J87" s="81"/>
      <c r="K87" s="98"/>
      <c r="L87" s="98"/>
      <c r="M87" s="81"/>
      <c r="N87" s="81">
        <f t="shared" si="37"/>
        <v>10</v>
      </c>
      <c r="O87" s="81">
        <f t="shared" si="37"/>
        <v>10</v>
      </c>
      <c r="P87" s="81">
        <f t="shared" si="37"/>
        <v>0</v>
      </c>
      <c r="Q87" s="81">
        <f t="shared" si="37"/>
        <v>0</v>
      </c>
      <c r="R87" s="81">
        <f t="shared" si="37"/>
        <v>0</v>
      </c>
      <c r="S87" s="81">
        <f t="shared" si="37"/>
        <v>0</v>
      </c>
      <c r="T87" s="81">
        <f t="shared" si="37"/>
        <v>10</v>
      </c>
      <c r="U87" s="81">
        <f t="shared" si="37"/>
        <v>0</v>
      </c>
      <c r="V87" s="81">
        <f t="shared" si="37"/>
        <v>0</v>
      </c>
      <c r="W87" s="81">
        <f t="shared" si="37"/>
        <v>0</v>
      </c>
      <c r="X87" s="81">
        <f t="shared" si="37"/>
        <v>10</v>
      </c>
      <c r="Y87" s="81">
        <f t="shared" si="37"/>
        <v>0</v>
      </c>
      <c r="Z87" s="98">
        <f>Z88</f>
        <v>0</v>
      </c>
      <c r="AA87" s="82">
        <f t="shared" si="37"/>
        <v>10</v>
      </c>
      <c r="AB87" s="82">
        <f t="shared" si="37"/>
        <v>0</v>
      </c>
      <c r="AC87" s="99">
        <f>AC88</f>
        <v>0</v>
      </c>
      <c r="AD87" s="99">
        <f>AD88</f>
        <v>0</v>
      </c>
      <c r="AE87" s="99"/>
      <c r="AF87" s="81">
        <f>AF88</f>
        <v>10</v>
      </c>
      <c r="AG87" s="98">
        <f>AG88</f>
        <v>0</v>
      </c>
      <c r="AH87" s="81">
        <f>AH88</f>
        <v>0</v>
      </c>
      <c r="AI87" s="81">
        <f t="shared" si="38"/>
        <v>0</v>
      </c>
      <c r="AJ87" s="81">
        <f t="shared" si="38"/>
        <v>0</v>
      </c>
      <c r="AK87" s="81">
        <f t="shared" si="38"/>
        <v>10</v>
      </c>
      <c r="AL87" s="81">
        <f t="shared" si="38"/>
        <v>0</v>
      </c>
      <c r="AM87" s="81">
        <f t="shared" si="38"/>
        <v>0</v>
      </c>
      <c r="AN87" s="81">
        <f t="shared" si="38"/>
        <v>0</v>
      </c>
      <c r="AO87" s="81">
        <f t="shared" si="38"/>
        <v>0</v>
      </c>
      <c r="AP87" s="81">
        <f t="shared" si="38"/>
        <v>0</v>
      </c>
      <c r="AQ87" s="81">
        <f t="shared" si="38"/>
        <v>0</v>
      </c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</row>
    <row r="88" spans="1:68" s="18" customFormat="1" ht="56.25" customHeight="1" hidden="1">
      <c r="A88" s="91" t="s">
        <v>137</v>
      </c>
      <c r="B88" s="92" t="s">
        <v>127</v>
      </c>
      <c r="C88" s="92" t="s">
        <v>142</v>
      </c>
      <c r="D88" s="93" t="s">
        <v>281</v>
      </c>
      <c r="E88" s="92" t="s">
        <v>138</v>
      </c>
      <c r="F88" s="81"/>
      <c r="G88" s="81"/>
      <c r="H88" s="81"/>
      <c r="I88" s="81"/>
      <c r="J88" s="81"/>
      <c r="K88" s="98"/>
      <c r="L88" s="98"/>
      <c r="M88" s="81"/>
      <c r="N88" s="81">
        <f>O88-M88</f>
        <v>10</v>
      </c>
      <c r="O88" s="81">
        <v>10</v>
      </c>
      <c r="P88" s="81"/>
      <c r="Q88" s="81"/>
      <c r="R88" s="98"/>
      <c r="S88" s="98"/>
      <c r="T88" s="81">
        <f>O88+R88</f>
        <v>10</v>
      </c>
      <c r="U88" s="81">
        <f>Q88+S88</f>
        <v>0</v>
      </c>
      <c r="V88" s="98"/>
      <c r="W88" s="98"/>
      <c r="X88" s="81">
        <f>T88+V88</f>
        <v>10</v>
      </c>
      <c r="Y88" s="81">
        <f>U88+W88</f>
        <v>0</v>
      </c>
      <c r="Z88" s="98"/>
      <c r="AA88" s="82">
        <f>X88+Z88</f>
        <v>10</v>
      </c>
      <c r="AB88" s="82">
        <f>Y88</f>
        <v>0</v>
      </c>
      <c r="AC88" s="99"/>
      <c r="AD88" s="99"/>
      <c r="AE88" s="99"/>
      <c r="AF88" s="81">
        <f>AA88+AC88</f>
        <v>10</v>
      </c>
      <c r="AG88" s="98"/>
      <c r="AH88" s="81">
        <f>AB88</f>
        <v>0</v>
      </c>
      <c r="AI88" s="98"/>
      <c r="AJ88" s="98"/>
      <c r="AK88" s="81">
        <f>AF88+AI88</f>
        <v>10</v>
      </c>
      <c r="AL88" s="81">
        <f>AG88</f>
        <v>0</v>
      </c>
      <c r="AM88" s="81">
        <f>AH88+AJ88</f>
        <v>0</v>
      </c>
      <c r="AN88" s="81">
        <f>AO88-AM88</f>
        <v>0</v>
      </c>
      <c r="AO88" s="83"/>
      <c r="AP88" s="83"/>
      <c r="AQ88" s="83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</row>
    <row r="89" spans="1:43" ht="15">
      <c r="A89" s="110"/>
      <c r="B89" s="111"/>
      <c r="C89" s="111"/>
      <c r="D89" s="112"/>
      <c r="E89" s="111"/>
      <c r="F89" s="61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4"/>
      <c r="AB89" s="64"/>
      <c r="AC89" s="64"/>
      <c r="AD89" s="64"/>
      <c r="AE89" s="64"/>
      <c r="AF89" s="63"/>
      <c r="AG89" s="63"/>
      <c r="AH89" s="63"/>
      <c r="AI89" s="63"/>
      <c r="AJ89" s="63"/>
      <c r="AK89" s="65"/>
      <c r="AL89" s="65"/>
      <c r="AM89" s="65"/>
      <c r="AN89" s="63"/>
      <c r="AO89" s="63"/>
      <c r="AP89" s="63"/>
      <c r="AQ89" s="63"/>
    </row>
    <row r="90" spans="1:69" s="8" customFormat="1" ht="81">
      <c r="A90" s="66" t="s">
        <v>28</v>
      </c>
      <c r="B90" s="67" t="s">
        <v>29</v>
      </c>
      <c r="C90" s="67"/>
      <c r="D90" s="68"/>
      <c r="E90" s="67"/>
      <c r="F90" s="128">
        <f aca="true" t="shared" si="39" ref="F90:O90">F92+F96</f>
        <v>67236</v>
      </c>
      <c r="G90" s="128">
        <f t="shared" si="39"/>
        <v>30520</v>
      </c>
      <c r="H90" s="128">
        <f t="shared" si="39"/>
        <v>97756</v>
      </c>
      <c r="I90" s="128">
        <f t="shared" si="39"/>
        <v>0</v>
      </c>
      <c r="J90" s="128">
        <f t="shared" si="39"/>
        <v>104920</v>
      </c>
      <c r="K90" s="128">
        <f t="shared" si="39"/>
        <v>0</v>
      </c>
      <c r="L90" s="128">
        <f t="shared" si="39"/>
        <v>0</v>
      </c>
      <c r="M90" s="128">
        <f t="shared" si="39"/>
        <v>104920</v>
      </c>
      <c r="N90" s="128">
        <f t="shared" si="39"/>
        <v>-38961</v>
      </c>
      <c r="O90" s="128">
        <f t="shared" si="39"/>
        <v>65959</v>
      </c>
      <c r="P90" s="128">
        <f aca="true" t="shared" si="40" ref="P90:U90">P92+P96</f>
        <v>0</v>
      </c>
      <c r="Q90" s="128">
        <f t="shared" si="40"/>
        <v>65959</v>
      </c>
      <c r="R90" s="128">
        <f t="shared" si="40"/>
        <v>0</v>
      </c>
      <c r="S90" s="128">
        <f t="shared" si="40"/>
        <v>0</v>
      </c>
      <c r="T90" s="128">
        <f t="shared" si="40"/>
        <v>65959</v>
      </c>
      <c r="U90" s="128">
        <f t="shared" si="40"/>
        <v>65959</v>
      </c>
      <c r="V90" s="128">
        <f aca="true" t="shared" si="41" ref="V90:AB90">V92+V96</f>
        <v>0</v>
      </c>
      <c r="W90" s="128">
        <f t="shared" si="41"/>
        <v>0</v>
      </c>
      <c r="X90" s="128">
        <f t="shared" si="41"/>
        <v>65959</v>
      </c>
      <c r="Y90" s="128">
        <f t="shared" si="41"/>
        <v>65959</v>
      </c>
      <c r="Z90" s="128">
        <f t="shared" si="41"/>
        <v>0</v>
      </c>
      <c r="AA90" s="129">
        <f t="shared" si="41"/>
        <v>65959</v>
      </c>
      <c r="AB90" s="129">
        <f t="shared" si="41"/>
        <v>65959</v>
      </c>
      <c r="AC90" s="129">
        <f>AC92+AC96</f>
        <v>0</v>
      </c>
      <c r="AD90" s="129">
        <f>AD92+AD96</f>
        <v>0</v>
      </c>
      <c r="AE90" s="129"/>
      <c r="AF90" s="128">
        <f aca="true" t="shared" si="42" ref="AF90:AQ90">AF92+AF96</f>
        <v>65959</v>
      </c>
      <c r="AG90" s="128">
        <f t="shared" si="42"/>
        <v>0</v>
      </c>
      <c r="AH90" s="128">
        <f t="shared" si="42"/>
        <v>65959</v>
      </c>
      <c r="AI90" s="128">
        <f t="shared" si="42"/>
        <v>0</v>
      </c>
      <c r="AJ90" s="128">
        <f t="shared" si="42"/>
        <v>0</v>
      </c>
      <c r="AK90" s="128">
        <f t="shared" si="42"/>
        <v>65959</v>
      </c>
      <c r="AL90" s="128">
        <f t="shared" si="42"/>
        <v>0</v>
      </c>
      <c r="AM90" s="128">
        <f t="shared" si="42"/>
        <v>65959</v>
      </c>
      <c r="AN90" s="128">
        <f t="shared" si="42"/>
        <v>16439</v>
      </c>
      <c r="AO90" s="128">
        <f t="shared" si="42"/>
        <v>82398</v>
      </c>
      <c r="AP90" s="128">
        <f t="shared" si="42"/>
        <v>0</v>
      </c>
      <c r="AQ90" s="128">
        <f t="shared" si="42"/>
        <v>82398</v>
      </c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</row>
    <row r="91" spans="1:69" s="8" customFormat="1" ht="20.25">
      <c r="A91" s="66"/>
      <c r="B91" s="67"/>
      <c r="C91" s="67"/>
      <c r="D91" s="68"/>
      <c r="E91" s="67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9"/>
      <c r="AB91" s="129"/>
      <c r="AC91" s="129"/>
      <c r="AD91" s="129"/>
      <c r="AE91" s="129"/>
      <c r="AF91" s="128"/>
      <c r="AG91" s="128"/>
      <c r="AH91" s="128"/>
      <c r="AI91" s="128"/>
      <c r="AJ91" s="128"/>
      <c r="AK91" s="128"/>
      <c r="AL91" s="128"/>
      <c r="AM91" s="128"/>
      <c r="AN91" s="130"/>
      <c r="AO91" s="130"/>
      <c r="AP91" s="130"/>
      <c r="AQ91" s="130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</row>
    <row r="92" spans="1:69" s="12" customFormat="1" ht="18.75">
      <c r="A92" s="74" t="s">
        <v>30</v>
      </c>
      <c r="B92" s="75" t="s">
        <v>132</v>
      </c>
      <c r="C92" s="75" t="s">
        <v>128</v>
      </c>
      <c r="D92" s="88"/>
      <c r="E92" s="75"/>
      <c r="F92" s="77">
        <f aca="true" t="shared" si="43" ref="F92:V93">F93</f>
        <v>28197</v>
      </c>
      <c r="G92" s="77">
        <f t="shared" si="43"/>
        <v>22120</v>
      </c>
      <c r="H92" s="77">
        <f t="shared" si="43"/>
        <v>50317</v>
      </c>
      <c r="I92" s="77">
        <f t="shared" si="43"/>
        <v>0</v>
      </c>
      <c r="J92" s="77">
        <f t="shared" si="43"/>
        <v>53980</v>
      </c>
      <c r="K92" s="77">
        <f t="shared" si="43"/>
        <v>0</v>
      </c>
      <c r="L92" s="77">
        <f t="shared" si="43"/>
        <v>0</v>
      </c>
      <c r="M92" s="77">
        <f t="shared" si="43"/>
        <v>53980</v>
      </c>
      <c r="N92" s="77">
        <f t="shared" si="43"/>
        <v>-29313</v>
      </c>
      <c r="O92" s="77">
        <f t="shared" si="43"/>
        <v>24667</v>
      </c>
      <c r="P92" s="77">
        <f t="shared" si="43"/>
        <v>0</v>
      </c>
      <c r="Q92" s="77">
        <f t="shared" si="43"/>
        <v>24667</v>
      </c>
      <c r="R92" s="77">
        <f t="shared" si="43"/>
        <v>0</v>
      </c>
      <c r="S92" s="77">
        <f t="shared" si="43"/>
        <v>0</v>
      </c>
      <c r="T92" s="77">
        <f t="shared" si="43"/>
        <v>24667</v>
      </c>
      <c r="U92" s="77">
        <f t="shared" si="43"/>
        <v>24667</v>
      </c>
      <c r="V92" s="77">
        <f t="shared" si="43"/>
        <v>0</v>
      </c>
      <c r="W92" s="77">
        <f aca="true" t="shared" si="44" ref="V92:AK93">W93</f>
        <v>0</v>
      </c>
      <c r="X92" s="77">
        <f t="shared" si="44"/>
        <v>24667</v>
      </c>
      <c r="Y92" s="77">
        <f t="shared" si="44"/>
        <v>24667</v>
      </c>
      <c r="Z92" s="77">
        <f t="shared" si="44"/>
        <v>0</v>
      </c>
      <c r="AA92" s="78">
        <f t="shared" si="44"/>
        <v>24667</v>
      </c>
      <c r="AB92" s="78">
        <f t="shared" si="44"/>
        <v>24667</v>
      </c>
      <c r="AC92" s="78">
        <f t="shared" si="44"/>
        <v>0</v>
      </c>
      <c r="AD92" s="78">
        <f t="shared" si="44"/>
        <v>0</v>
      </c>
      <c r="AE92" s="78"/>
      <c r="AF92" s="77">
        <f t="shared" si="44"/>
        <v>24667</v>
      </c>
      <c r="AG92" s="77">
        <f t="shared" si="44"/>
        <v>0</v>
      </c>
      <c r="AH92" s="77">
        <f t="shared" si="44"/>
        <v>24667</v>
      </c>
      <c r="AI92" s="77">
        <f t="shared" si="44"/>
        <v>0</v>
      </c>
      <c r="AJ92" s="77">
        <f t="shared" si="44"/>
        <v>0</v>
      </c>
      <c r="AK92" s="77">
        <f t="shared" si="44"/>
        <v>24667</v>
      </c>
      <c r="AL92" s="77">
        <f aca="true" t="shared" si="45" ref="AI92:AQ93">AL93</f>
        <v>0</v>
      </c>
      <c r="AM92" s="77">
        <f t="shared" si="45"/>
        <v>24667</v>
      </c>
      <c r="AN92" s="77">
        <f t="shared" si="45"/>
        <v>5112</v>
      </c>
      <c r="AO92" s="77">
        <f t="shared" si="45"/>
        <v>29779</v>
      </c>
      <c r="AP92" s="77">
        <f t="shared" si="45"/>
        <v>0</v>
      </c>
      <c r="AQ92" s="77">
        <f t="shared" si="45"/>
        <v>29779</v>
      </c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</row>
    <row r="93" spans="1:68" s="14" customFormat="1" ht="22.5" customHeight="1">
      <c r="A93" s="91" t="s">
        <v>31</v>
      </c>
      <c r="B93" s="92" t="s">
        <v>132</v>
      </c>
      <c r="C93" s="92" t="s">
        <v>128</v>
      </c>
      <c r="D93" s="93" t="s">
        <v>32</v>
      </c>
      <c r="E93" s="92"/>
      <c r="F93" s="81">
        <f t="shared" si="43"/>
        <v>28197</v>
      </c>
      <c r="G93" s="81">
        <f t="shared" si="43"/>
        <v>22120</v>
      </c>
      <c r="H93" s="81">
        <f t="shared" si="43"/>
        <v>50317</v>
      </c>
      <c r="I93" s="81">
        <f t="shared" si="43"/>
        <v>0</v>
      </c>
      <c r="J93" s="81">
        <f t="shared" si="43"/>
        <v>53980</v>
      </c>
      <c r="K93" s="81">
        <f t="shared" si="43"/>
        <v>0</v>
      </c>
      <c r="L93" s="81">
        <f t="shared" si="43"/>
        <v>0</v>
      </c>
      <c r="M93" s="81">
        <f t="shared" si="43"/>
        <v>53980</v>
      </c>
      <c r="N93" s="81">
        <f t="shared" si="43"/>
        <v>-29313</v>
      </c>
      <c r="O93" s="81">
        <f t="shared" si="43"/>
        <v>24667</v>
      </c>
      <c r="P93" s="81">
        <f t="shared" si="43"/>
        <v>0</v>
      </c>
      <c r="Q93" s="81">
        <f t="shared" si="43"/>
        <v>24667</v>
      </c>
      <c r="R93" s="81">
        <f t="shared" si="43"/>
        <v>0</v>
      </c>
      <c r="S93" s="81">
        <f t="shared" si="43"/>
        <v>0</v>
      </c>
      <c r="T93" s="81">
        <f t="shared" si="43"/>
        <v>24667</v>
      </c>
      <c r="U93" s="81">
        <f t="shared" si="43"/>
        <v>24667</v>
      </c>
      <c r="V93" s="81">
        <f t="shared" si="44"/>
        <v>0</v>
      </c>
      <c r="W93" s="81">
        <f t="shared" si="44"/>
        <v>0</v>
      </c>
      <c r="X93" s="81">
        <f t="shared" si="44"/>
        <v>24667</v>
      </c>
      <c r="Y93" s="81">
        <f t="shared" si="44"/>
        <v>24667</v>
      </c>
      <c r="Z93" s="81">
        <f t="shared" si="44"/>
        <v>0</v>
      </c>
      <c r="AA93" s="82">
        <f t="shared" si="44"/>
        <v>24667</v>
      </c>
      <c r="AB93" s="82">
        <f t="shared" si="44"/>
        <v>24667</v>
      </c>
      <c r="AC93" s="82">
        <f t="shared" si="44"/>
        <v>0</v>
      </c>
      <c r="AD93" s="82">
        <f t="shared" si="44"/>
        <v>0</v>
      </c>
      <c r="AE93" s="82"/>
      <c r="AF93" s="81">
        <f t="shared" si="44"/>
        <v>24667</v>
      </c>
      <c r="AG93" s="81">
        <f t="shared" si="44"/>
        <v>0</v>
      </c>
      <c r="AH93" s="81">
        <f t="shared" si="44"/>
        <v>24667</v>
      </c>
      <c r="AI93" s="81">
        <f t="shared" si="45"/>
        <v>0</v>
      </c>
      <c r="AJ93" s="81">
        <f t="shared" si="45"/>
        <v>0</v>
      </c>
      <c r="AK93" s="81">
        <f t="shared" si="45"/>
        <v>24667</v>
      </c>
      <c r="AL93" s="81">
        <f t="shared" si="45"/>
        <v>0</v>
      </c>
      <c r="AM93" s="81">
        <f t="shared" si="45"/>
        <v>24667</v>
      </c>
      <c r="AN93" s="81">
        <f t="shared" si="45"/>
        <v>5112</v>
      </c>
      <c r="AO93" s="81">
        <f t="shared" si="45"/>
        <v>29779</v>
      </c>
      <c r="AP93" s="81">
        <f t="shared" si="45"/>
        <v>0</v>
      </c>
      <c r="AQ93" s="81">
        <f t="shared" si="45"/>
        <v>29779</v>
      </c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</row>
    <row r="94" spans="1:68" s="16" customFormat="1" ht="36" customHeight="1">
      <c r="A94" s="91" t="s">
        <v>129</v>
      </c>
      <c r="B94" s="92" t="s">
        <v>132</v>
      </c>
      <c r="C94" s="92" t="s">
        <v>128</v>
      </c>
      <c r="D94" s="93" t="s">
        <v>32</v>
      </c>
      <c r="E94" s="92" t="s">
        <v>130</v>
      </c>
      <c r="F94" s="81">
        <v>28197</v>
      </c>
      <c r="G94" s="81">
        <f>H94-F94</f>
        <v>22120</v>
      </c>
      <c r="H94" s="81">
        <v>50317</v>
      </c>
      <c r="I94" s="81"/>
      <c r="J94" s="81">
        <v>53980</v>
      </c>
      <c r="K94" s="84"/>
      <c r="L94" s="84"/>
      <c r="M94" s="81">
        <v>53980</v>
      </c>
      <c r="N94" s="81">
        <f>O94-M94</f>
        <v>-29313</v>
      </c>
      <c r="O94" s="81">
        <v>24667</v>
      </c>
      <c r="P94" s="81"/>
      <c r="Q94" s="81">
        <v>24667</v>
      </c>
      <c r="R94" s="84"/>
      <c r="S94" s="84"/>
      <c r="T94" s="81">
        <f>O94+R94</f>
        <v>24667</v>
      </c>
      <c r="U94" s="81">
        <f>Q94+S94</f>
        <v>24667</v>
      </c>
      <c r="V94" s="84"/>
      <c r="W94" s="84"/>
      <c r="X94" s="81">
        <f>T94+V94</f>
        <v>24667</v>
      </c>
      <c r="Y94" s="81">
        <f>U94+W94</f>
        <v>24667</v>
      </c>
      <c r="Z94" s="84"/>
      <c r="AA94" s="82">
        <f>X94+Z94</f>
        <v>24667</v>
      </c>
      <c r="AB94" s="82">
        <f>Y94</f>
        <v>24667</v>
      </c>
      <c r="AC94" s="85"/>
      <c r="AD94" s="85"/>
      <c r="AE94" s="85"/>
      <c r="AF94" s="81">
        <f>AA94+AC94</f>
        <v>24667</v>
      </c>
      <c r="AG94" s="84"/>
      <c r="AH94" s="81">
        <f>AB94</f>
        <v>24667</v>
      </c>
      <c r="AI94" s="84"/>
      <c r="AJ94" s="84"/>
      <c r="AK94" s="81">
        <f>AF94+AI94</f>
        <v>24667</v>
      </c>
      <c r="AL94" s="81">
        <f>AG94</f>
        <v>0</v>
      </c>
      <c r="AM94" s="81">
        <f>AH94+AJ94</f>
        <v>24667</v>
      </c>
      <c r="AN94" s="81">
        <f>AO94-AM94</f>
        <v>5112</v>
      </c>
      <c r="AO94" s="81">
        <v>29779</v>
      </c>
      <c r="AP94" s="81"/>
      <c r="AQ94" s="81">
        <v>29779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</row>
    <row r="95" spans="1:68" s="16" customFormat="1" ht="16.5">
      <c r="A95" s="91"/>
      <c r="B95" s="92"/>
      <c r="C95" s="92"/>
      <c r="D95" s="93"/>
      <c r="E95" s="92"/>
      <c r="F95" s="131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5"/>
      <c r="AB95" s="85"/>
      <c r="AC95" s="85"/>
      <c r="AD95" s="85"/>
      <c r="AE95" s="85"/>
      <c r="AF95" s="84"/>
      <c r="AG95" s="84"/>
      <c r="AH95" s="84"/>
      <c r="AI95" s="84"/>
      <c r="AJ95" s="84"/>
      <c r="AK95" s="81"/>
      <c r="AL95" s="81"/>
      <c r="AM95" s="81"/>
      <c r="AN95" s="84"/>
      <c r="AO95" s="84"/>
      <c r="AP95" s="84"/>
      <c r="AQ95" s="84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</row>
    <row r="96" spans="1:43" ht="81" customHeight="1">
      <c r="A96" s="74" t="s">
        <v>173</v>
      </c>
      <c r="B96" s="75" t="s">
        <v>132</v>
      </c>
      <c r="C96" s="75" t="s">
        <v>146</v>
      </c>
      <c r="D96" s="88"/>
      <c r="E96" s="75"/>
      <c r="F96" s="77">
        <f aca="true" t="shared" si="46" ref="F96:V97">F97</f>
        <v>39039</v>
      </c>
      <c r="G96" s="77">
        <f aca="true" t="shared" si="47" ref="G96:O96">G97+G99</f>
        <v>8400</v>
      </c>
      <c r="H96" s="77">
        <f t="shared" si="47"/>
        <v>47439</v>
      </c>
      <c r="I96" s="77">
        <f t="shared" si="47"/>
        <v>0</v>
      </c>
      <c r="J96" s="77">
        <f t="shared" si="47"/>
        <v>50940</v>
      </c>
      <c r="K96" s="77">
        <f t="shared" si="47"/>
        <v>0</v>
      </c>
      <c r="L96" s="77">
        <f t="shared" si="47"/>
        <v>0</v>
      </c>
      <c r="M96" s="77">
        <f t="shared" si="47"/>
        <v>50940</v>
      </c>
      <c r="N96" s="77">
        <f t="shared" si="47"/>
        <v>-9648</v>
      </c>
      <c r="O96" s="77">
        <f t="shared" si="47"/>
        <v>41292</v>
      </c>
      <c r="P96" s="77">
        <f aca="true" t="shared" si="48" ref="P96:U96">P97+P99</f>
        <v>0</v>
      </c>
      <c r="Q96" s="77">
        <f t="shared" si="48"/>
        <v>41292</v>
      </c>
      <c r="R96" s="77">
        <f t="shared" si="48"/>
        <v>0</v>
      </c>
      <c r="S96" s="77">
        <f t="shared" si="48"/>
        <v>0</v>
      </c>
      <c r="T96" s="77">
        <f t="shared" si="48"/>
        <v>41292</v>
      </c>
      <c r="U96" s="77">
        <f t="shared" si="48"/>
        <v>41292</v>
      </c>
      <c r="V96" s="77">
        <f aca="true" t="shared" si="49" ref="V96:AB96">V97+V99</f>
        <v>0</v>
      </c>
      <c r="W96" s="77">
        <f t="shared" si="49"/>
        <v>0</v>
      </c>
      <c r="X96" s="77">
        <f t="shared" si="49"/>
        <v>41292</v>
      </c>
      <c r="Y96" s="77">
        <f t="shared" si="49"/>
        <v>41292</v>
      </c>
      <c r="Z96" s="77">
        <f t="shared" si="49"/>
        <v>0</v>
      </c>
      <c r="AA96" s="78">
        <f t="shared" si="49"/>
        <v>41292</v>
      </c>
      <c r="AB96" s="78">
        <f t="shared" si="49"/>
        <v>41292</v>
      </c>
      <c r="AC96" s="78">
        <f>AC97+AC99</f>
        <v>0</v>
      </c>
      <c r="AD96" s="78">
        <f>AD97+AD99</f>
        <v>0</v>
      </c>
      <c r="AE96" s="78"/>
      <c r="AF96" s="77">
        <f aca="true" t="shared" si="50" ref="AF96:AM96">AF97+AF99</f>
        <v>41292</v>
      </c>
      <c r="AG96" s="77">
        <f t="shared" si="50"/>
        <v>0</v>
      </c>
      <c r="AH96" s="77">
        <f t="shared" si="50"/>
        <v>41292</v>
      </c>
      <c r="AI96" s="77">
        <f t="shared" si="50"/>
        <v>0</v>
      </c>
      <c r="AJ96" s="77">
        <f t="shared" si="50"/>
        <v>0</v>
      </c>
      <c r="AK96" s="77">
        <f t="shared" si="50"/>
        <v>41292</v>
      </c>
      <c r="AL96" s="77">
        <f t="shared" si="50"/>
        <v>0</v>
      </c>
      <c r="AM96" s="77">
        <f t="shared" si="50"/>
        <v>41292</v>
      </c>
      <c r="AN96" s="77">
        <f>AN97+AN99</f>
        <v>11327</v>
      </c>
      <c r="AO96" s="77">
        <f>AO97+AO99</f>
        <v>52619</v>
      </c>
      <c r="AP96" s="77">
        <f>AP97+AP99</f>
        <v>0</v>
      </c>
      <c r="AQ96" s="77">
        <f>AQ97+AQ99</f>
        <v>52619</v>
      </c>
    </row>
    <row r="97" spans="1:43" ht="23.25" customHeight="1">
      <c r="A97" s="91" t="s">
        <v>33</v>
      </c>
      <c r="B97" s="92" t="s">
        <v>132</v>
      </c>
      <c r="C97" s="92" t="s">
        <v>146</v>
      </c>
      <c r="D97" s="93" t="s">
        <v>34</v>
      </c>
      <c r="E97" s="92"/>
      <c r="F97" s="81">
        <f t="shared" si="46"/>
        <v>39039</v>
      </c>
      <c r="G97" s="81">
        <f t="shared" si="46"/>
        <v>8286</v>
      </c>
      <c r="H97" s="81">
        <f t="shared" si="46"/>
        <v>47325</v>
      </c>
      <c r="I97" s="81">
        <f t="shared" si="46"/>
        <v>0</v>
      </c>
      <c r="J97" s="81">
        <f t="shared" si="46"/>
        <v>50839</v>
      </c>
      <c r="K97" s="81">
        <f t="shared" si="46"/>
        <v>0</v>
      </c>
      <c r="L97" s="81">
        <f t="shared" si="46"/>
        <v>0</v>
      </c>
      <c r="M97" s="81">
        <f t="shared" si="46"/>
        <v>50839</v>
      </c>
      <c r="N97" s="81">
        <f t="shared" si="46"/>
        <v>-9648</v>
      </c>
      <c r="O97" s="81">
        <f t="shared" si="46"/>
        <v>41191</v>
      </c>
      <c r="P97" s="81">
        <f t="shared" si="46"/>
        <v>0</v>
      </c>
      <c r="Q97" s="81">
        <f t="shared" si="46"/>
        <v>41292</v>
      </c>
      <c r="R97" s="81">
        <f t="shared" si="46"/>
        <v>0</v>
      </c>
      <c r="S97" s="81">
        <f t="shared" si="46"/>
        <v>0</v>
      </c>
      <c r="T97" s="81">
        <f t="shared" si="46"/>
        <v>41191</v>
      </c>
      <c r="U97" s="81">
        <f t="shared" si="46"/>
        <v>41292</v>
      </c>
      <c r="V97" s="81">
        <f t="shared" si="46"/>
        <v>0</v>
      </c>
      <c r="W97" s="81">
        <f aca="true" t="shared" si="51" ref="W97:AQ97">W98</f>
        <v>0</v>
      </c>
      <c r="X97" s="81">
        <f t="shared" si="51"/>
        <v>41191</v>
      </c>
      <c r="Y97" s="81">
        <f t="shared" si="51"/>
        <v>41292</v>
      </c>
      <c r="Z97" s="81">
        <f t="shared" si="51"/>
        <v>0</v>
      </c>
      <c r="AA97" s="82">
        <f t="shared" si="51"/>
        <v>41191</v>
      </c>
      <c r="AB97" s="82">
        <f t="shared" si="51"/>
        <v>41292</v>
      </c>
      <c r="AC97" s="82">
        <f t="shared" si="51"/>
        <v>0</v>
      </c>
      <c r="AD97" s="82">
        <f t="shared" si="51"/>
        <v>0</v>
      </c>
      <c r="AE97" s="82"/>
      <c r="AF97" s="81">
        <f t="shared" si="51"/>
        <v>41191</v>
      </c>
      <c r="AG97" s="81">
        <f t="shared" si="51"/>
        <v>0</v>
      </c>
      <c r="AH97" s="81">
        <f t="shared" si="51"/>
        <v>41292</v>
      </c>
      <c r="AI97" s="81">
        <f t="shared" si="51"/>
        <v>0</v>
      </c>
      <c r="AJ97" s="81">
        <f t="shared" si="51"/>
        <v>0</v>
      </c>
      <c r="AK97" s="81">
        <f t="shared" si="51"/>
        <v>41191</v>
      </c>
      <c r="AL97" s="81">
        <f t="shared" si="51"/>
        <v>0</v>
      </c>
      <c r="AM97" s="81">
        <f t="shared" si="51"/>
        <v>41292</v>
      </c>
      <c r="AN97" s="81">
        <f t="shared" si="51"/>
        <v>11327</v>
      </c>
      <c r="AO97" s="81">
        <f t="shared" si="51"/>
        <v>52619</v>
      </c>
      <c r="AP97" s="81">
        <f t="shared" si="51"/>
        <v>0</v>
      </c>
      <c r="AQ97" s="81">
        <f t="shared" si="51"/>
        <v>52619</v>
      </c>
    </row>
    <row r="98" spans="1:43" ht="36" customHeight="1">
      <c r="A98" s="91" t="s">
        <v>129</v>
      </c>
      <c r="B98" s="92" t="s">
        <v>132</v>
      </c>
      <c r="C98" s="92" t="s">
        <v>146</v>
      </c>
      <c r="D98" s="93" t="s">
        <v>34</v>
      </c>
      <c r="E98" s="92" t="s">
        <v>130</v>
      </c>
      <c r="F98" s="81">
        <v>39039</v>
      </c>
      <c r="G98" s="81">
        <f>H98-F98</f>
        <v>8286</v>
      </c>
      <c r="H98" s="81">
        <f>47439-114</f>
        <v>47325</v>
      </c>
      <c r="I98" s="81"/>
      <c r="J98" s="81">
        <v>50839</v>
      </c>
      <c r="K98" s="63"/>
      <c r="L98" s="63"/>
      <c r="M98" s="81">
        <v>50839</v>
      </c>
      <c r="N98" s="81">
        <f>O98-M98</f>
        <v>-9648</v>
      </c>
      <c r="O98" s="81">
        <v>41191</v>
      </c>
      <c r="P98" s="81"/>
      <c r="Q98" s="81">
        <v>41292</v>
      </c>
      <c r="R98" s="63"/>
      <c r="S98" s="63"/>
      <c r="T98" s="81">
        <f>O98+R98</f>
        <v>41191</v>
      </c>
      <c r="U98" s="81">
        <f>Q98+S98</f>
        <v>41292</v>
      </c>
      <c r="V98" s="63"/>
      <c r="W98" s="63"/>
      <c r="X98" s="81">
        <f>T98+V98</f>
        <v>41191</v>
      </c>
      <c r="Y98" s="81">
        <f>U98+W98</f>
        <v>41292</v>
      </c>
      <c r="Z98" s="63"/>
      <c r="AA98" s="82">
        <f>X98+Z98</f>
        <v>41191</v>
      </c>
      <c r="AB98" s="82">
        <f>Y98</f>
        <v>41292</v>
      </c>
      <c r="AC98" s="64"/>
      <c r="AD98" s="64"/>
      <c r="AE98" s="64"/>
      <c r="AF98" s="81">
        <f>AA98+AC98</f>
        <v>41191</v>
      </c>
      <c r="AG98" s="63"/>
      <c r="AH98" s="81">
        <f>AB98</f>
        <v>41292</v>
      </c>
      <c r="AI98" s="63"/>
      <c r="AJ98" s="63"/>
      <c r="AK98" s="81">
        <f>AF98+AI98</f>
        <v>41191</v>
      </c>
      <c r="AL98" s="81">
        <f>AG98</f>
        <v>0</v>
      </c>
      <c r="AM98" s="81">
        <f>AH98+AJ98</f>
        <v>41292</v>
      </c>
      <c r="AN98" s="81">
        <f>AO98-AM98</f>
        <v>11327</v>
      </c>
      <c r="AO98" s="81">
        <v>52619</v>
      </c>
      <c r="AP98" s="81"/>
      <c r="AQ98" s="81">
        <v>52619</v>
      </c>
    </row>
    <row r="99" spans="1:43" ht="23.25" customHeight="1" hidden="1">
      <c r="A99" s="91" t="s">
        <v>121</v>
      </c>
      <c r="B99" s="92" t="s">
        <v>132</v>
      </c>
      <c r="C99" s="92" t="s">
        <v>146</v>
      </c>
      <c r="D99" s="93" t="s">
        <v>122</v>
      </c>
      <c r="E99" s="92"/>
      <c r="F99" s="81"/>
      <c r="G99" s="81">
        <f aca="true" t="shared" si="52" ref="G99:M99">G100</f>
        <v>114</v>
      </c>
      <c r="H99" s="81">
        <f t="shared" si="52"/>
        <v>114</v>
      </c>
      <c r="I99" s="81">
        <f t="shared" si="52"/>
        <v>0</v>
      </c>
      <c r="J99" s="81">
        <f t="shared" si="52"/>
        <v>101</v>
      </c>
      <c r="K99" s="81">
        <f t="shared" si="52"/>
        <v>0</v>
      </c>
      <c r="L99" s="81">
        <f t="shared" si="52"/>
        <v>0</v>
      </c>
      <c r="M99" s="81">
        <f t="shared" si="52"/>
        <v>101</v>
      </c>
      <c r="N99" s="81">
        <f aca="true" t="shared" si="53" ref="N99:Y99">N100+N101</f>
        <v>0</v>
      </c>
      <c r="O99" s="81">
        <f t="shared" si="53"/>
        <v>101</v>
      </c>
      <c r="P99" s="81">
        <f t="shared" si="53"/>
        <v>0</v>
      </c>
      <c r="Q99" s="81">
        <f t="shared" si="53"/>
        <v>0</v>
      </c>
      <c r="R99" s="81">
        <f t="shared" si="53"/>
        <v>0</v>
      </c>
      <c r="S99" s="81">
        <f t="shared" si="53"/>
        <v>0</v>
      </c>
      <c r="T99" s="81">
        <f t="shared" si="53"/>
        <v>101</v>
      </c>
      <c r="U99" s="81">
        <f t="shared" si="53"/>
        <v>0</v>
      </c>
      <c r="V99" s="81">
        <f t="shared" si="53"/>
        <v>0</v>
      </c>
      <c r="W99" s="81">
        <f t="shared" si="53"/>
        <v>0</v>
      </c>
      <c r="X99" s="81">
        <f t="shared" si="53"/>
        <v>101</v>
      </c>
      <c r="Y99" s="81">
        <f t="shared" si="53"/>
        <v>0</v>
      </c>
      <c r="Z99" s="63">
        <f>Z101</f>
        <v>0</v>
      </c>
      <c r="AA99" s="82">
        <f>AA100+AA101</f>
        <v>101</v>
      </c>
      <c r="AB99" s="82">
        <f>AB100+AB101</f>
        <v>0</v>
      </c>
      <c r="AC99" s="64">
        <f>AC101</f>
        <v>0</v>
      </c>
      <c r="AD99" s="64">
        <f>AD101</f>
        <v>0</v>
      </c>
      <c r="AE99" s="64"/>
      <c r="AF99" s="81">
        <f>AF100+AF101</f>
        <v>101</v>
      </c>
      <c r="AG99" s="63">
        <f>AG101</f>
        <v>0</v>
      </c>
      <c r="AH99" s="81">
        <f aca="true" t="shared" si="54" ref="AH99:AQ99">AH100+AH101</f>
        <v>0</v>
      </c>
      <c r="AI99" s="81">
        <f t="shared" si="54"/>
        <v>0</v>
      </c>
      <c r="AJ99" s="81">
        <f t="shared" si="54"/>
        <v>0</v>
      </c>
      <c r="AK99" s="81">
        <f t="shared" si="54"/>
        <v>101</v>
      </c>
      <c r="AL99" s="81">
        <f t="shared" si="54"/>
        <v>0</v>
      </c>
      <c r="AM99" s="81">
        <f t="shared" si="54"/>
        <v>0</v>
      </c>
      <c r="AN99" s="81">
        <f t="shared" si="54"/>
        <v>0</v>
      </c>
      <c r="AO99" s="81">
        <f t="shared" si="54"/>
        <v>0</v>
      </c>
      <c r="AP99" s="81">
        <f t="shared" si="54"/>
        <v>0</v>
      </c>
      <c r="AQ99" s="81">
        <f t="shared" si="54"/>
        <v>0</v>
      </c>
    </row>
    <row r="100" spans="1:43" ht="50.25" customHeight="1" hidden="1">
      <c r="A100" s="91" t="s">
        <v>137</v>
      </c>
      <c r="B100" s="92" t="s">
        <v>132</v>
      </c>
      <c r="C100" s="92" t="s">
        <v>146</v>
      </c>
      <c r="D100" s="93" t="s">
        <v>122</v>
      </c>
      <c r="E100" s="92" t="s">
        <v>138</v>
      </c>
      <c r="F100" s="81"/>
      <c r="G100" s="81">
        <f>H100-F100</f>
        <v>114</v>
      </c>
      <c r="H100" s="81">
        <v>114</v>
      </c>
      <c r="I100" s="81"/>
      <c r="J100" s="81">
        <v>101</v>
      </c>
      <c r="K100" s="63"/>
      <c r="L100" s="63"/>
      <c r="M100" s="81">
        <v>101</v>
      </c>
      <c r="N100" s="81">
        <f>O100-M100</f>
        <v>-101</v>
      </c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63"/>
      <c r="AA100" s="82"/>
      <c r="AB100" s="82"/>
      <c r="AC100" s="64"/>
      <c r="AD100" s="64"/>
      <c r="AE100" s="64"/>
      <c r="AF100" s="81"/>
      <c r="AG100" s="63"/>
      <c r="AH100" s="81"/>
      <c r="AI100" s="63"/>
      <c r="AJ100" s="63"/>
      <c r="AK100" s="65"/>
      <c r="AL100" s="65"/>
      <c r="AM100" s="65"/>
      <c r="AN100" s="63"/>
      <c r="AO100" s="63"/>
      <c r="AP100" s="63"/>
      <c r="AQ100" s="63"/>
    </row>
    <row r="101" spans="1:43" ht="45" customHeight="1" hidden="1">
      <c r="A101" s="91" t="s">
        <v>301</v>
      </c>
      <c r="B101" s="92" t="s">
        <v>132</v>
      </c>
      <c r="C101" s="92" t="s">
        <v>146</v>
      </c>
      <c r="D101" s="93" t="s">
        <v>280</v>
      </c>
      <c r="E101" s="92"/>
      <c r="F101" s="81"/>
      <c r="G101" s="81"/>
      <c r="H101" s="81"/>
      <c r="I101" s="81"/>
      <c r="J101" s="81"/>
      <c r="K101" s="63"/>
      <c r="L101" s="63"/>
      <c r="M101" s="81"/>
      <c r="N101" s="81">
        <f aca="true" t="shared" si="55" ref="N101:AF102">N102</f>
        <v>101</v>
      </c>
      <c r="O101" s="81">
        <f t="shared" si="55"/>
        <v>101</v>
      </c>
      <c r="P101" s="81">
        <f t="shared" si="55"/>
        <v>0</v>
      </c>
      <c r="Q101" s="81">
        <f t="shared" si="55"/>
        <v>0</v>
      </c>
      <c r="R101" s="81">
        <f t="shared" si="55"/>
        <v>0</v>
      </c>
      <c r="S101" s="81">
        <f t="shared" si="55"/>
        <v>0</v>
      </c>
      <c r="T101" s="81">
        <f t="shared" si="55"/>
        <v>101</v>
      </c>
      <c r="U101" s="81">
        <f t="shared" si="55"/>
        <v>0</v>
      </c>
      <c r="V101" s="81">
        <f t="shared" si="55"/>
        <v>0</v>
      </c>
      <c r="W101" s="81">
        <f t="shared" si="55"/>
        <v>0</v>
      </c>
      <c r="X101" s="81">
        <f t="shared" si="55"/>
        <v>101</v>
      </c>
      <c r="Y101" s="81">
        <f t="shared" si="55"/>
        <v>0</v>
      </c>
      <c r="Z101" s="63"/>
      <c r="AA101" s="82">
        <f t="shared" si="55"/>
        <v>101</v>
      </c>
      <c r="AB101" s="82">
        <f t="shared" si="55"/>
        <v>0</v>
      </c>
      <c r="AC101" s="64"/>
      <c r="AD101" s="64"/>
      <c r="AE101" s="64"/>
      <c r="AF101" s="81">
        <f t="shared" si="55"/>
        <v>101</v>
      </c>
      <c r="AG101" s="63"/>
      <c r="AH101" s="81">
        <f>AH102</f>
        <v>0</v>
      </c>
      <c r="AI101" s="81">
        <f aca="true" t="shared" si="56" ref="AI101:AQ102">AI102</f>
        <v>0</v>
      </c>
      <c r="AJ101" s="81">
        <f t="shared" si="56"/>
        <v>0</v>
      </c>
      <c r="AK101" s="81">
        <f t="shared" si="56"/>
        <v>101</v>
      </c>
      <c r="AL101" s="81">
        <f t="shared" si="56"/>
        <v>0</v>
      </c>
      <c r="AM101" s="81">
        <f t="shared" si="56"/>
        <v>0</v>
      </c>
      <c r="AN101" s="81">
        <f t="shared" si="56"/>
        <v>0</v>
      </c>
      <c r="AO101" s="81">
        <f t="shared" si="56"/>
        <v>0</v>
      </c>
      <c r="AP101" s="81">
        <f t="shared" si="56"/>
        <v>0</v>
      </c>
      <c r="AQ101" s="81">
        <f t="shared" si="56"/>
        <v>0</v>
      </c>
    </row>
    <row r="102" spans="1:43" ht="50.25" customHeight="1" hidden="1">
      <c r="A102" s="91" t="s">
        <v>302</v>
      </c>
      <c r="B102" s="92" t="s">
        <v>132</v>
      </c>
      <c r="C102" s="92" t="s">
        <v>146</v>
      </c>
      <c r="D102" s="93" t="s">
        <v>281</v>
      </c>
      <c r="E102" s="92"/>
      <c r="F102" s="81"/>
      <c r="G102" s="81"/>
      <c r="H102" s="81"/>
      <c r="I102" s="81"/>
      <c r="J102" s="81"/>
      <c r="K102" s="63"/>
      <c r="L102" s="63"/>
      <c r="M102" s="81"/>
      <c r="N102" s="81">
        <f t="shared" si="55"/>
        <v>101</v>
      </c>
      <c r="O102" s="81">
        <f t="shared" si="55"/>
        <v>101</v>
      </c>
      <c r="P102" s="81">
        <f t="shared" si="55"/>
        <v>0</v>
      </c>
      <c r="Q102" s="81">
        <f t="shared" si="55"/>
        <v>0</v>
      </c>
      <c r="R102" s="81">
        <f t="shared" si="55"/>
        <v>0</v>
      </c>
      <c r="S102" s="81">
        <f t="shared" si="55"/>
        <v>0</v>
      </c>
      <c r="T102" s="81">
        <f t="shared" si="55"/>
        <v>101</v>
      </c>
      <c r="U102" s="81">
        <f t="shared" si="55"/>
        <v>0</v>
      </c>
      <c r="V102" s="81">
        <f t="shared" si="55"/>
        <v>0</v>
      </c>
      <c r="W102" s="81">
        <f t="shared" si="55"/>
        <v>0</v>
      </c>
      <c r="X102" s="81">
        <f t="shared" si="55"/>
        <v>101</v>
      </c>
      <c r="Y102" s="81">
        <f t="shared" si="55"/>
        <v>0</v>
      </c>
      <c r="Z102" s="63">
        <f>Z103</f>
        <v>0</v>
      </c>
      <c r="AA102" s="82">
        <f t="shared" si="55"/>
        <v>101</v>
      </c>
      <c r="AB102" s="82">
        <f t="shared" si="55"/>
        <v>0</v>
      </c>
      <c r="AC102" s="64">
        <f>AC103</f>
        <v>0</v>
      </c>
      <c r="AD102" s="64">
        <f>AD103</f>
        <v>0</v>
      </c>
      <c r="AE102" s="64"/>
      <c r="AF102" s="81">
        <f>AF103</f>
        <v>101</v>
      </c>
      <c r="AG102" s="63">
        <f>AG103</f>
        <v>0</v>
      </c>
      <c r="AH102" s="81">
        <f>AH103</f>
        <v>0</v>
      </c>
      <c r="AI102" s="81">
        <f t="shared" si="56"/>
        <v>0</v>
      </c>
      <c r="AJ102" s="81">
        <f t="shared" si="56"/>
        <v>0</v>
      </c>
      <c r="AK102" s="81">
        <f t="shared" si="56"/>
        <v>101</v>
      </c>
      <c r="AL102" s="81">
        <f t="shared" si="56"/>
        <v>0</v>
      </c>
      <c r="AM102" s="81">
        <f t="shared" si="56"/>
        <v>0</v>
      </c>
      <c r="AN102" s="81">
        <f t="shared" si="56"/>
        <v>0</v>
      </c>
      <c r="AO102" s="81">
        <f t="shared" si="56"/>
        <v>0</v>
      </c>
      <c r="AP102" s="81">
        <f t="shared" si="56"/>
        <v>0</v>
      </c>
      <c r="AQ102" s="81">
        <f t="shared" si="56"/>
        <v>0</v>
      </c>
    </row>
    <row r="103" spans="1:43" ht="50.25" customHeight="1" hidden="1">
      <c r="A103" s="91" t="s">
        <v>137</v>
      </c>
      <c r="B103" s="92" t="s">
        <v>132</v>
      </c>
      <c r="C103" s="92" t="s">
        <v>146</v>
      </c>
      <c r="D103" s="93" t="s">
        <v>281</v>
      </c>
      <c r="E103" s="92" t="s">
        <v>138</v>
      </c>
      <c r="F103" s="81"/>
      <c r="G103" s="81"/>
      <c r="H103" s="81"/>
      <c r="I103" s="81"/>
      <c r="J103" s="81"/>
      <c r="K103" s="63"/>
      <c r="L103" s="63"/>
      <c r="M103" s="81"/>
      <c r="N103" s="81">
        <f>O103-M103</f>
        <v>101</v>
      </c>
      <c r="O103" s="81">
        <v>101</v>
      </c>
      <c r="P103" s="81"/>
      <c r="Q103" s="81"/>
      <c r="R103" s="63"/>
      <c r="S103" s="63"/>
      <c r="T103" s="81">
        <f>O103+R103</f>
        <v>101</v>
      </c>
      <c r="U103" s="81">
        <f>Q103+S103</f>
        <v>0</v>
      </c>
      <c r="V103" s="63"/>
      <c r="W103" s="63"/>
      <c r="X103" s="81">
        <f>T103+V103</f>
        <v>101</v>
      </c>
      <c r="Y103" s="81">
        <f>U103+W103</f>
        <v>0</v>
      </c>
      <c r="Z103" s="63"/>
      <c r="AA103" s="82">
        <f>X103+Z103</f>
        <v>101</v>
      </c>
      <c r="AB103" s="82">
        <f>Y103</f>
        <v>0</v>
      </c>
      <c r="AC103" s="64"/>
      <c r="AD103" s="64"/>
      <c r="AE103" s="64"/>
      <c r="AF103" s="81">
        <f>AA103+AC103</f>
        <v>101</v>
      </c>
      <c r="AG103" s="63"/>
      <c r="AH103" s="81">
        <f>AB103</f>
        <v>0</v>
      </c>
      <c r="AI103" s="63"/>
      <c r="AJ103" s="63"/>
      <c r="AK103" s="81">
        <f>AF103+AI103</f>
        <v>101</v>
      </c>
      <c r="AL103" s="81">
        <f>AG103</f>
        <v>0</v>
      </c>
      <c r="AM103" s="81">
        <f>AH103+AJ103</f>
        <v>0</v>
      </c>
      <c r="AN103" s="81">
        <f>AO103-AM103</f>
        <v>0</v>
      </c>
      <c r="AO103" s="63"/>
      <c r="AP103" s="63"/>
      <c r="AQ103" s="63"/>
    </row>
    <row r="104" spans="1:43" ht="15">
      <c r="A104" s="132"/>
      <c r="B104" s="111"/>
      <c r="C104" s="111"/>
      <c r="D104" s="112"/>
      <c r="E104" s="111"/>
      <c r="F104" s="61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4"/>
      <c r="AB104" s="64"/>
      <c r="AC104" s="64"/>
      <c r="AD104" s="64"/>
      <c r="AE104" s="64"/>
      <c r="AF104" s="63"/>
      <c r="AG104" s="63"/>
      <c r="AH104" s="63"/>
      <c r="AI104" s="63"/>
      <c r="AJ104" s="63"/>
      <c r="AK104" s="65"/>
      <c r="AL104" s="65"/>
      <c r="AM104" s="65"/>
      <c r="AN104" s="63"/>
      <c r="AO104" s="63"/>
      <c r="AP104" s="63"/>
      <c r="AQ104" s="63"/>
    </row>
    <row r="105" spans="1:68" s="8" customFormat="1" ht="28.5" customHeight="1">
      <c r="A105" s="66" t="s">
        <v>35</v>
      </c>
      <c r="B105" s="67" t="s">
        <v>36</v>
      </c>
      <c r="C105" s="67"/>
      <c r="D105" s="68"/>
      <c r="E105" s="67"/>
      <c r="F105" s="128">
        <f aca="true" t="shared" si="57" ref="F105:Q105">F107+F111+F115+F130+F137+F143</f>
        <v>414584</v>
      </c>
      <c r="G105" s="128">
        <f t="shared" si="57"/>
        <v>93477</v>
      </c>
      <c r="H105" s="128">
        <f t="shared" si="57"/>
        <v>508061</v>
      </c>
      <c r="I105" s="128">
        <f t="shared" si="57"/>
        <v>0</v>
      </c>
      <c r="J105" s="128">
        <f t="shared" si="57"/>
        <v>576852</v>
      </c>
      <c r="K105" s="128">
        <f t="shared" si="57"/>
        <v>0</v>
      </c>
      <c r="L105" s="128">
        <f t="shared" si="57"/>
        <v>0</v>
      </c>
      <c r="M105" s="128">
        <f t="shared" si="57"/>
        <v>576852</v>
      </c>
      <c r="N105" s="128">
        <f t="shared" si="57"/>
        <v>-341394</v>
      </c>
      <c r="O105" s="128">
        <f t="shared" si="57"/>
        <v>235458</v>
      </c>
      <c r="P105" s="128">
        <f t="shared" si="57"/>
        <v>0</v>
      </c>
      <c r="Q105" s="128">
        <f t="shared" si="57"/>
        <v>234839</v>
      </c>
      <c r="R105" s="128">
        <f aca="true" t="shared" si="58" ref="R105:Y105">R107+R111+R115+R130+R137+R143</f>
        <v>-200</v>
      </c>
      <c r="S105" s="128">
        <f t="shared" si="58"/>
        <v>0</v>
      </c>
      <c r="T105" s="128">
        <f t="shared" si="58"/>
        <v>235258</v>
      </c>
      <c r="U105" s="128">
        <f t="shared" si="58"/>
        <v>234839</v>
      </c>
      <c r="V105" s="128">
        <f t="shared" si="58"/>
        <v>0</v>
      </c>
      <c r="W105" s="128">
        <f t="shared" si="58"/>
        <v>0</v>
      </c>
      <c r="X105" s="128">
        <f t="shared" si="58"/>
        <v>235258</v>
      </c>
      <c r="Y105" s="128">
        <f t="shared" si="58"/>
        <v>234839</v>
      </c>
      <c r="Z105" s="128">
        <f>Z107+Z111+Z115+Z130+Z137+Z143</f>
        <v>7021</v>
      </c>
      <c r="AA105" s="129">
        <f>AA107+AA111+AA115+AA130+AA137+AA143</f>
        <v>242279</v>
      </c>
      <c r="AB105" s="129">
        <f>AB107+AB111+AB115+AB130+AB137+AB143</f>
        <v>234839</v>
      </c>
      <c r="AC105" s="129">
        <f>AC107+AC111+AC115+AC130+AC137+AC143</f>
        <v>0</v>
      </c>
      <c r="AD105" s="129">
        <f>AD107+AD111+AD115+AD130+AD137+AD143</f>
        <v>0</v>
      </c>
      <c r="AE105" s="129"/>
      <c r="AF105" s="128">
        <f aca="true" t="shared" si="59" ref="AF105:AQ105">AF107+AF111+AF115+AF130+AF137+AF143</f>
        <v>242279</v>
      </c>
      <c r="AG105" s="128">
        <f t="shared" si="59"/>
        <v>0</v>
      </c>
      <c r="AH105" s="128">
        <f t="shared" si="59"/>
        <v>234839</v>
      </c>
      <c r="AI105" s="128">
        <f t="shared" si="59"/>
        <v>0</v>
      </c>
      <c r="AJ105" s="128">
        <f t="shared" si="59"/>
        <v>0</v>
      </c>
      <c r="AK105" s="128">
        <f t="shared" si="59"/>
        <v>242279</v>
      </c>
      <c r="AL105" s="128">
        <f t="shared" si="59"/>
        <v>0</v>
      </c>
      <c r="AM105" s="128">
        <f t="shared" si="59"/>
        <v>234839</v>
      </c>
      <c r="AN105" s="128">
        <f t="shared" si="59"/>
        <v>26664</v>
      </c>
      <c r="AO105" s="128">
        <f t="shared" si="59"/>
        <v>261503</v>
      </c>
      <c r="AP105" s="128">
        <f t="shared" si="59"/>
        <v>0</v>
      </c>
      <c r="AQ105" s="128">
        <f t="shared" si="59"/>
        <v>264064</v>
      </c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43" ht="16.5">
      <c r="A106" s="133"/>
      <c r="B106" s="59"/>
      <c r="C106" s="59"/>
      <c r="D106" s="60"/>
      <c r="E106" s="59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82"/>
      <c r="AC106" s="82"/>
      <c r="AD106" s="82"/>
      <c r="AE106" s="82"/>
      <c r="AF106" s="81"/>
      <c r="AG106" s="81"/>
      <c r="AH106" s="81"/>
      <c r="AI106" s="81"/>
      <c r="AJ106" s="81"/>
      <c r="AK106" s="81"/>
      <c r="AL106" s="81"/>
      <c r="AM106" s="81"/>
      <c r="AN106" s="63"/>
      <c r="AO106" s="63"/>
      <c r="AP106" s="63"/>
      <c r="AQ106" s="63"/>
    </row>
    <row r="107" spans="1:68" s="12" customFormat="1" ht="18.75" hidden="1">
      <c r="A107" s="74" t="s">
        <v>37</v>
      </c>
      <c r="B107" s="75" t="s">
        <v>135</v>
      </c>
      <c r="C107" s="75" t="s">
        <v>149</v>
      </c>
      <c r="D107" s="88"/>
      <c r="E107" s="75"/>
      <c r="F107" s="89">
        <f aca="true" t="shared" si="60" ref="F107:V108">F108</f>
        <v>6711</v>
      </c>
      <c r="G107" s="89">
        <f t="shared" si="60"/>
        <v>-1070</v>
      </c>
      <c r="H107" s="89">
        <f t="shared" si="60"/>
        <v>5641</v>
      </c>
      <c r="I107" s="89">
        <f t="shared" si="60"/>
        <v>0</v>
      </c>
      <c r="J107" s="89">
        <f t="shared" si="60"/>
        <v>0</v>
      </c>
      <c r="K107" s="89">
        <f t="shared" si="60"/>
        <v>0</v>
      </c>
      <c r="L107" s="89">
        <f t="shared" si="60"/>
        <v>0</v>
      </c>
      <c r="M107" s="89">
        <f t="shared" si="60"/>
        <v>0</v>
      </c>
      <c r="N107" s="89">
        <f t="shared" si="60"/>
        <v>0</v>
      </c>
      <c r="O107" s="89">
        <f t="shared" si="60"/>
        <v>0</v>
      </c>
      <c r="P107" s="89">
        <f t="shared" si="60"/>
        <v>0</v>
      </c>
      <c r="Q107" s="89">
        <f t="shared" si="60"/>
        <v>0</v>
      </c>
      <c r="R107" s="89">
        <f t="shared" si="60"/>
        <v>0</v>
      </c>
      <c r="S107" s="89">
        <f t="shared" si="60"/>
        <v>0</v>
      </c>
      <c r="T107" s="89">
        <f t="shared" si="60"/>
        <v>0</v>
      </c>
      <c r="U107" s="89">
        <f t="shared" si="60"/>
        <v>0</v>
      </c>
      <c r="V107" s="89">
        <f t="shared" si="60"/>
        <v>0</v>
      </c>
      <c r="W107" s="89">
        <f aca="true" t="shared" si="61" ref="V107:AK108">W108</f>
        <v>0</v>
      </c>
      <c r="X107" s="89">
        <f t="shared" si="61"/>
        <v>0</v>
      </c>
      <c r="Y107" s="89">
        <f t="shared" si="61"/>
        <v>0</v>
      </c>
      <c r="Z107" s="89">
        <f t="shared" si="61"/>
        <v>0</v>
      </c>
      <c r="AA107" s="90">
        <f t="shared" si="61"/>
        <v>0</v>
      </c>
      <c r="AB107" s="90">
        <f t="shared" si="61"/>
        <v>0</v>
      </c>
      <c r="AC107" s="90">
        <f t="shared" si="61"/>
        <v>0</v>
      </c>
      <c r="AD107" s="90">
        <f t="shared" si="61"/>
        <v>0</v>
      </c>
      <c r="AE107" s="90"/>
      <c r="AF107" s="89">
        <f t="shared" si="61"/>
        <v>0</v>
      </c>
      <c r="AG107" s="89">
        <f t="shared" si="61"/>
        <v>0</v>
      </c>
      <c r="AH107" s="89">
        <f t="shared" si="61"/>
        <v>0</v>
      </c>
      <c r="AI107" s="89">
        <f t="shared" si="61"/>
        <v>0</v>
      </c>
      <c r="AJ107" s="89">
        <f t="shared" si="61"/>
        <v>0</v>
      </c>
      <c r="AK107" s="89">
        <f t="shared" si="61"/>
        <v>0</v>
      </c>
      <c r="AL107" s="89">
        <f aca="true" t="shared" si="62" ref="AI107:AM108">AL108</f>
        <v>0</v>
      </c>
      <c r="AM107" s="89">
        <f t="shared" si="62"/>
        <v>0</v>
      </c>
      <c r="AN107" s="109"/>
      <c r="AO107" s="109"/>
      <c r="AP107" s="109"/>
      <c r="AQ107" s="109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</row>
    <row r="108" spans="1:68" s="14" customFormat="1" ht="59.25" customHeight="1" hidden="1">
      <c r="A108" s="91" t="s">
        <v>150</v>
      </c>
      <c r="B108" s="92" t="s">
        <v>135</v>
      </c>
      <c r="C108" s="92" t="s">
        <v>149</v>
      </c>
      <c r="D108" s="93" t="s">
        <v>38</v>
      </c>
      <c r="E108" s="92"/>
      <c r="F108" s="94">
        <f t="shared" si="60"/>
        <v>6711</v>
      </c>
      <c r="G108" s="94">
        <f t="shared" si="60"/>
        <v>-1070</v>
      </c>
      <c r="H108" s="94">
        <f t="shared" si="60"/>
        <v>5641</v>
      </c>
      <c r="I108" s="94">
        <f t="shared" si="60"/>
        <v>0</v>
      </c>
      <c r="J108" s="94">
        <f t="shared" si="60"/>
        <v>0</v>
      </c>
      <c r="K108" s="94">
        <f t="shared" si="60"/>
        <v>0</v>
      </c>
      <c r="L108" s="94">
        <f t="shared" si="60"/>
        <v>0</v>
      </c>
      <c r="M108" s="94">
        <f t="shared" si="60"/>
        <v>0</v>
      </c>
      <c r="N108" s="94">
        <f t="shared" si="60"/>
        <v>0</v>
      </c>
      <c r="O108" s="94">
        <f t="shared" si="60"/>
        <v>0</v>
      </c>
      <c r="P108" s="94">
        <f t="shared" si="60"/>
        <v>0</v>
      </c>
      <c r="Q108" s="94">
        <f t="shared" si="60"/>
        <v>0</v>
      </c>
      <c r="R108" s="94">
        <f t="shared" si="60"/>
        <v>0</v>
      </c>
      <c r="S108" s="94">
        <f t="shared" si="60"/>
        <v>0</v>
      </c>
      <c r="T108" s="94">
        <f t="shared" si="60"/>
        <v>0</v>
      </c>
      <c r="U108" s="94">
        <f t="shared" si="60"/>
        <v>0</v>
      </c>
      <c r="V108" s="94">
        <f t="shared" si="61"/>
        <v>0</v>
      </c>
      <c r="W108" s="94">
        <f t="shared" si="61"/>
        <v>0</v>
      </c>
      <c r="X108" s="94">
        <f t="shared" si="61"/>
        <v>0</v>
      </c>
      <c r="Y108" s="94">
        <f t="shared" si="61"/>
        <v>0</v>
      </c>
      <c r="Z108" s="94">
        <f t="shared" si="61"/>
        <v>0</v>
      </c>
      <c r="AA108" s="95">
        <f t="shared" si="61"/>
        <v>0</v>
      </c>
      <c r="AB108" s="95">
        <f t="shared" si="61"/>
        <v>0</v>
      </c>
      <c r="AC108" s="95">
        <f t="shared" si="61"/>
        <v>0</v>
      </c>
      <c r="AD108" s="95">
        <f t="shared" si="61"/>
        <v>0</v>
      </c>
      <c r="AE108" s="95"/>
      <c r="AF108" s="94">
        <f t="shared" si="61"/>
        <v>0</v>
      </c>
      <c r="AG108" s="94">
        <f t="shared" si="61"/>
        <v>0</v>
      </c>
      <c r="AH108" s="94">
        <f t="shared" si="61"/>
        <v>0</v>
      </c>
      <c r="AI108" s="94">
        <f t="shared" si="62"/>
        <v>0</v>
      </c>
      <c r="AJ108" s="94">
        <f t="shared" si="62"/>
        <v>0</v>
      </c>
      <c r="AK108" s="94">
        <f t="shared" si="62"/>
        <v>0</v>
      </c>
      <c r="AL108" s="94">
        <f t="shared" si="62"/>
        <v>0</v>
      </c>
      <c r="AM108" s="94">
        <f t="shared" si="62"/>
        <v>0</v>
      </c>
      <c r="AN108" s="106"/>
      <c r="AO108" s="106"/>
      <c r="AP108" s="106"/>
      <c r="AQ108" s="106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</row>
    <row r="109" spans="1:68" s="16" customFormat="1" ht="93.75" customHeight="1" hidden="1">
      <c r="A109" s="91" t="s">
        <v>250</v>
      </c>
      <c r="B109" s="92" t="s">
        <v>135</v>
      </c>
      <c r="C109" s="92" t="s">
        <v>149</v>
      </c>
      <c r="D109" s="93" t="s">
        <v>38</v>
      </c>
      <c r="E109" s="92" t="s">
        <v>151</v>
      </c>
      <c r="F109" s="81">
        <v>6711</v>
      </c>
      <c r="G109" s="81">
        <f>H109-F109</f>
        <v>-1070</v>
      </c>
      <c r="H109" s="81">
        <v>5641</v>
      </c>
      <c r="I109" s="83"/>
      <c r="J109" s="83"/>
      <c r="K109" s="83"/>
      <c r="L109" s="83"/>
      <c r="M109" s="81"/>
      <c r="N109" s="81">
        <f>O109-M109</f>
        <v>0</v>
      </c>
      <c r="O109" s="81">
        <f aca="true" t="shared" si="63" ref="O109:U109">J109+L109</f>
        <v>0</v>
      </c>
      <c r="P109" s="81">
        <f t="shared" si="63"/>
        <v>0</v>
      </c>
      <c r="Q109" s="81">
        <f t="shared" si="63"/>
        <v>0</v>
      </c>
      <c r="R109" s="81">
        <f t="shared" si="63"/>
        <v>0</v>
      </c>
      <c r="S109" s="81">
        <f t="shared" si="63"/>
        <v>0</v>
      </c>
      <c r="T109" s="81">
        <f t="shared" si="63"/>
        <v>0</v>
      </c>
      <c r="U109" s="81">
        <f t="shared" si="63"/>
        <v>0</v>
      </c>
      <c r="V109" s="81">
        <f aca="true" t="shared" si="64" ref="V109:AB109">Q109+S109</f>
        <v>0</v>
      </c>
      <c r="W109" s="81">
        <f t="shared" si="64"/>
        <v>0</v>
      </c>
      <c r="X109" s="81">
        <f t="shared" si="64"/>
        <v>0</v>
      </c>
      <c r="Y109" s="81">
        <f t="shared" si="64"/>
        <v>0</v>
      </c>
      <c r="Z109" s="81">
        <f t="shared" si="64"/>
        <v>0</v>
      </c>
      <c r="AA109" s="82">
        <f t="shared" si="64"/>
        <v>0</v>
      </c>
      <c r="AB109" s="82">
        <f t="shared" si="64"/>
        <v>0</v>
      </c>
      <c r="AC109" s="82">
        <f>X109+Z109</f>
        <v>0</v>
      </c>
      <c r="AD109" s="82">
        <f>Y109+AA109</f>
        <v>0</v>
      </c>
      <c r="AE109" s="82"/>
      <c r="AF109" s="81">
        <f>Y109+AA109</f>
        <v>0</v>
      </c>
      <c r="AG109" s="81">
        <f>AB109+AD109</f>
        <v>0</v>
      </c>
      <c r="AH109" s="81">
        <f aca="true" t="shared" si="65" ref="AH109:AM109">Z109+AB109</f>
        <v>0</v>
      </c>
      <c r="AI109" s="81">
        <f t="shared" si="65"/>
        <v>0</v>
      </c>
      <c r="AJ109" s="81">
        <f t="shared" si="65"/>
        <v>0</v>
      </c>
      <c r="AK109" s="81">
        <f t="shared" si="65"/>
        <v>0</v>
      </c>
      <c r="AL109" s="81">
        <f t="shared" si="65"/>
        <v>0</v>
      </c>
      <c r="AM109" s="81">
        <f t="shared" si="65"/>
        <v>0</v>
      </c>
      <c r="AN109" s="84"/>
      <c r="AO109" s="84"/>
      <c r="AP109" s="84"/>
      <c r="AQ109" s="84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</row>
    <row r="110" spans="1:43" ht="14.25" hidden="1">
      <c r="A110" s="133"/>
      <c r="B110" s="59"/>
      <c r="C110" s="59"/>
      <c r="D110" s="60"/>
      <c r="E110" s="59"/>
      <c r="F110" s="65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5"/>
      <c r="AB110" s="135"/>
      <c r="AC110" s="135"/>
      <c r="AD110" s="135"/>
      <c r="AE110" s="135"/>
      <c r="AF110" s="134"/>
      <c r="AG110" s="134"/>
      <c r="AH110" s="134"/>
      <c r="AI110" s="134"/>
      <c r="AJ110" s="134"/>
      <c r="AK110" s="65"/>
      <c r="AL110" s="65"/>
      <c r="AM110" s="65"/>
      <c r="AN110" s="63"/>
      <c r="AO110" s="63"/>
      <c r="AP110" s="63"/>
      <c r="AQ110" s="63"/>
    </row>
    <row r="111" spans="1:68" s="12" customFormat="1" ht="18.75">
      <c r="A111" s="74" t="s">
        <v>39</v>
      </c>
      <c r="B111" s="75" t="s">
        <v>135</v>
      </c>
      <c r="C111" s="75" t="s">
        <v>136</v>
      </c>
      <c r="D111" s="88"/>
      <c r="E111" s="75"/>
      <c r="F111" s="77">
        <f aca="true" t="shared" si="66" ref="F111:V112">F112</f>
        <v>3270</v>
      </c>
      <c r="G111" s="77">
        <f t="shared" si="66"/>
        <v>199</v>
      </c>
      <c r="H111" s="77">
        <f t="shared" si="66"/>
        <v>3469</v>
      </c>
      <c r="I111" s="77">
        <f t="shared" si="66"/>
        <v>0</v>
      </c>
      <c r="J111" s="77">
        <f t="shared" si="66"/>
        <v>3715</v>
      </c>
      <c r="K111" s="77">
        <f t="shared" si="66"/>
        <v>0</v>
      </c>
      <c r="L111" s="77">
        <f t="shared" si="66"/>
        <v>0</v>
      </c>
      <c r="M111" s="77">
        <f t="shared" si="66"/>
        <v>3715</v>
      </c>
      <c r="N111" s="77">
        <f t="shared" si="66"/>
        <v>-408</v>
      </c>
      <c r="O111" s="77">
        <f t="shared" si="66"/>
        <v>3307</v>
      </c>
      <c r="P111" s="77">
        <f t="shared" si="66"/>
        <v>0</v>
      </c>
      <c r="Q111" s="77">
        <f t="shared" si="66"/>
        <v>3307</v>
      </c>
      <c r="R111" s="77">
        <f t="shared" si="66"/>
        <v>0</v>
      </c>
      <c r="S111" s="77">
        <f t="shared" si="66"/>
        <v>0</v>
      </c>
      <c r="T111" s="77">
        <f t="shared" si="66"/>
        <v>3307</v>
      </c>
      <c r="U111" s="77">
        <f t="shared" si="66"/>
        <v>3307</v>
      </c>
      <c r="V111" s="77">
        <f t="shared" si="66"/>
        <v>0</v>
      </c>
      <c r="W111" s="77">
        <f aca="true" t="shared" si="67" ref="V111:AK112">W112</f>
        <v>0</v>
      </c>
      <c r="X111" s="77">
        <f t="shared" si="67"/>
        <v>3307</v>
      </c>
      <c r="Y111" s="77">
        <f t="shared" si="67"/>
        <v>3307</v>
      </c>
      <c r="Z111" s="77">
        <f t="shared" si="67"/>
        <v>0</v>
      </c>
      <c r="AA111" s="78">
        <f t="shared" si="67"/>
        <v>3307</v>
      </c>
      <c r="AB111" s="78">
        <f t="shared" si="67"/>
        <v>3307</v>
      </c>
      <c r="AC111" s="78">
        <f t="shared" si="67"/>
        <v>0</v>
      </c>
      <c r="AD111" s="78">
        <f t="shared" si="67"/>
        <v>0</v>
      </c>
      <c r="AE111" s="78"/>
      <c r="AF111" s="77">
        <f t="shared" si="67"/>
        <v>3307</v>
      </c>
      <c r="AG111" s="77">
        <f t="shared" si="67"/>
        <v>0</v>
      </c>
      <c r="AH111" s="77">
        <f t="shared" si="67"/>
        <v>3307</v>
      </c>
      <c r="AI111" s="77">
        <f t="shared" si="67"/>
        <v>0</v>
      </c>
      <c r="AJ111" s="77">
        <f t="shared" si="67"/>
        <v>0</v>
      </c>
      <c r="AK111" s="77">
        <f t="shared" si="67"/>
        <v>3307</v>
      </c>
      <c r="AL111" s="77">
        <f aca="true" t="shared" si="68" ref="AI111:AQ112">AL112</f>
        <v>0</v>
      </c>
      <c r="AM111" s="77">
        <f t="shared" si="68"/>
        <v>3307</v>
      </c>
      <c r="AN111" s="77">
        <f t="shared" si="68"/>
        <v>0</v>
      </c>
      <c r="AO111" s="77">
        <f t="shared" si="68"/>
        <v>3307</v>
      </c>
      <c r="AP111" s="77">
        <f t="shared" si="68"/>
        <v>0</v>
      </c>
      <c r="AQ111" s="77">
        <f t="shared" si="68"/>
        <v>3307</v>
      </c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</row>
    <row r="112" spans="1:68" s="14" customFormat="1" ht="22.5" customHeight="1">
      <c r="A112" s="91" t="s">
        <v>147</v>
      </c>
      <c r="B112" s="92" t="s">
        <v>135</v>
      </c>
      <c r="C112" s="92" t="s">
        <v>136</v>
      </c>
      <c r="D112" s="93" t="s">
        <v>148</v>
      </c>
      <c r="E112" s="92"/>
      <c r="F112" s="81">
        <f t="shared" si="66"/>
        <v>3270</v>
      </c>
      <c r="G112" s="81">
        <f t="shared" si="66"/>
        <v>199</v>
      </c>
      <c r="H112" s="81">
        <f t="shared" si="66"/>
        <v>3469</v>
      </c>
      <c r="I112" s="81">
        <f t="shared" si="66"/>
        <v>0</v>
      </c>
      <c r="J112" s="81">
        <f t="shared" si="66"/>
        <v>3715</v>
      </c>
      <c r="K112" s="81">
        <f t="shared" si="66"/>
        <v>0</v>
      </c>
      <c r="L112" s="81">
        <f t="shared" si="66"/>
        <v>0</v>
      </c>
      <c r="M112" s="81">
        <f t="shared" si="66"/>
        <v>3715</v>
      </c>
      <c r="N112" s="81">
        <f t="shared" si="66"/>
        <v>-408</v>
      </c>
      <c r="O112" s="81">
        <f t="shared" si="66"/>
        <v>3307</v>
      </c>
      <c r="P112" s="81">
        <f t="shared" si="66"/>
        <v>0</v>
      </c>
      <c r="Q112" s="81">
        <f t="shared" si="66"/>
        <v>3307</v>
      </c>
      <c r="R112" s="81">
        <f t="shared" si="66"/>
        <v>0</v>
      </c>
      <c r="S112" s="81">
        <f t="shared" si="66"/>
        <v>0</v>
      </c>
      <c r="T112" s="81">
        <f t="shared" si="66"/>
        <v>3307</v>
      </c>
      <c r="U112" s="81">
        <f t="shared" si="66"/>
        <v>3307</v>
      </c>
      <c r="V112" s="81">
        <f t="shared" si="67"/>
        <v>0</v>
      </c>
      <c r="W112" s="81">
        <f t="shared" si="67"/>
        <v>0</v>
      </c>
      <c r="X112" s="81">
        <f t="shared" si="67"/>
        <v>3307</v>
      </c>
      <c r="Y112" s="81">
        <f t="shared" si="67"/>
        <v>3307</v>
      </c>
      <c r="Z112" s="81">
        <f t="shared" si="67"/>
        <v>0</v>
      </c>
      <c r="AA112" s="82">
        <f t="shared" si="67"/>
        <v>3307</v>
      </c>
      <c r="AB112" s="82">
        <f t="shared" si="67"/>
        <v>3307</v>
      </c>
      <c r="AC112" s="82">
        <f t="shared" si="67"/>
        <v>0</v>
      </c>
      <c r="AD112" s="82">
        <f t="shared" si="67"/>
        <v>0</v>
      </c>
      <c r="AE112" s="82"/>
      <c r="AF112" s="81">
        <f t="shared" si="67"/>
        <v>3307</v>
      </c>
      <c r="AG112" s="81">
        <f t="shared" si="67"/>
        <v>0</v>
      </c>
      <c r="AH112" s="81">
        <f t="shared" si="67"/>
        <v>3307</v>
      </c>
      <c r="AI112" s="81">
        <f t="shared" si="68"/>
        <v>0</v>
      </c>
      <c r="AJ112" s="81">
        <f t="shared" si="68"/>
        <v>0</v>
      </c>
      <c r="AK112" s="81">
        <f t="shared" si="68"/>
        <v>3307</v>
      </c>
      <c r="AL112" s="81">
        <f t="shared" si="68"/>
        <v>0</v>
      </c>
      <c r="AM112" s="81">
        <f t="shared" si="68"/>
        <v>3307</v>
      </c>
      <c r="AN112" s="81">
        <f t="shared" si="68"/>
        <v>0</v>
      </c>
      <c r="AO112" s="81">
        <f t="shared" si="68"/>
        <v>3307</v>
      </c>
      <c r="AP112" s="81">
        <f t="shared" si="68"/>
        <v>0</v>
      </c>
      <c r="AQ112" s="81">
        <f t="shared" si="68"/>
        <v>3307</v>
      </c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</row>
    <row r="113" spans="1:68" s="16" customFormat="1" ht="53.25" customHeight="1">
      <c r="A113" s="91" t="s">
        <v>137</v>
      </c>
      <c r="B113" s="92" t="s">
        <v>135</v>
      </c>
      <c r="C113" s="92" t="s">
        <v>136</v>
      </c>
      <c r="D113" s="93" t="s">
        <v>148</v>
      </c>
      <c r="E113" s="92" t="s">
        <v>138</v>
      </c>
      <c r="F113" s="81">
        <v>3270</v>
      </c>
      <c r="G113" s="81">
        <f>H113-F113</f>
        <v>199</v>
      </c>
      <c r="H113" s="81">
        <v>3469</v>
      </c>
      <c r="I113" s="81"/>
      <c r="J113" s="81">
        <v>3715</v>
      </c>
      <c r="K113" s="84"/>
      <c r="L113" s="84"/>
      <c r="M113" s="81">
        <v>3715</v>
      </c>
      <c r="N113" s="81">
        <f>O113-M113</f>
        <v>-408</v>
      </c>
      <c r="O113" s="81">
        <v>3307</v>
      </c>
      <c r="P113" s="81"/>
      <c r="Q113" s="81">
        <v>3307</v>
      </c>
      <c r="R113" s="84"/>
      <c r="S113" s="84"/>
      <c r="T113" s="81">
        <f>O113+R113</f>
        <v>3307</v>
      </c>
      <c r="U113" s="81">
        <f>Q113+S113</f>
        <v>3307</v>
      </c>
      <c r="V113" s="84"/>
      <c r="W113" s="84"/>
      <c r="X113" s="81">
        <f>T113+V113</f>
        <v>3307</v>
      </c>
      <c r="Y113" s="81">
        <f>U113+W113</f>
        <v>3307</v>
      </c>
      <c r="Z113" s="84"/>
      <c r="AA113" s="82">
        <f>X113+Z113</f>
        <v>3307</v>
      </c>
      <c r="AB113" s="82">
        <f>Y113</f>
        <v>3307</v>
      </c>
      <c r="AC113" s="85"/>
      <c r="AD113" s="85"/>
      <c r="AE113" s="85"/>
      <c r="AF113" s="81">
        <f>AA113+AC113</f>
        <v>3307</v>
      </c>
      <c r="AG113" s="84"/>
      <c r="AH113" s="81">
        <f>AB113</f>
        <v>3307</v>
      </c>
      <c r="AI113" s="84"/>
      <c r="AJ113" s="84"/>
      <c r="AK113" s="81">
        <f>AF113+AI113</f>
        <v>3307</v>
      </c>
      <c r="AL113" s="81">
        <f>AG113</f>
        <v>0</v>
      </c>
      <c r="AM113" s="81">
        <f>AH113+AJ113</f>
        <v>3307</v>
      </c>
      <c r="AN113" s="81">
        <f>AO113-AM113</f>
        <v>0</v>
      </c>
      <c r="AO113" s="81">
        <v>3307</v>
      </c>
      <c r="AP113" s="81"/>
      <c r="AQ113" s="81">
        <v>3307</v>
      </c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</row>
    <row r="114" spans="1:68" s="16" customFormat="1" ht="18" customHeight="1">
      <c r="A114" s="91"/>
      <c r="B114" s="92"/>
      <c r="C114" s="92"/>
      <c r="D114" s="93"/>
      <c r="E114" s="92"/>
      <c r="F114" s="131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5"/>
      <c r="AB114" s="85"/>
      <c r="AC114" s="85"/>
      <c r="AD114" s="85"/>
      <c r="AE114" s="85"/>
      <c r="AF114" s="84"/>
      <c r="AG114" s="84"/>
      <c r="AH114" s="84"/>
      <c r="AI114" s="84"/>
      <c r="AJ114" s="84"/>
      <c r="AK114" s="81"/>
      <c r="AL114" s="81"/>
      <c r="AM114" s="81"/>
      <c r="AN114" s="84"/>
      <c r="AO114" s="84"/>
      <c r="AP114" s="84"/>
      <c r="AQ114" s="84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</row>
    <row r="115" spans="1:68" s="16" customFormat="1" ht="18.75">
      <c r="A115" s="74" t="s">
        <v>40</v>
      </c>
      <c r="B115" s="75" t="s">
        <v>135</v>
      </c>
      <c r="C115" s="75" t="s">
        <v>152</v>
      </c>
      <c r="D115" s="88"/>
      <c r="E115" s="75"/>
      <c r="F115" s="89">
        <f aca="true" t="shared" si="69" ref="F115:O115">F116+F118+F121</f>
        <v>274994</v>
      </c>
      <c r="G115" s="89">
        <f t="shared" si="69"/>
        <v>94406</v>
      </c>
      <c r="H115" s="89">
        <f t="shared" si="69"/>
        <v>369400</v>
      </c>
      <c r="I115" s="89">
        <f t="shared" si="69"/>
        <v>0</v>
      </c>
      <c r="J115" s="89">
        <f t="shared" si="69"/>
        <v>412530</v>
      </c>
      <c r="K115" s="89">
        <f t="shared" si="69"/>
        <v>0</v>
      </c>
      <c r="L115" s="89">
        <f t="shared" si="69"/>
        <v>0</v>
      </c>
      <c r="M115" s="89">
        <f t="shared" si="69"/>
        <v>412530</v>
      </c>
      <c r="N115" s="89">
        <f t="shared" si="69"/>
        <v>-239355</v>
      </c>
      <c r="O115" s="89">
        <f t="shared" si="69"/>
        <v>173175</v>
      </c>
      <c r="P115" s="89">
        <f aca="true" t="shared" si="70" ref="P115:U115">P116+P118+P121</f>
        <v>0</v>
      </c>
      <c r="Q115" s="89">
        <f t="shared" si="70"/>
        <v>177686</v>
      </c>
      <c r="R115" s="89">
        <f t="shared" si="70"/>
        <v>0</v>
      </c>
      <c r="S115" s="89">
        <f t="shared" si="70"/>
        <v>0</v>
      </c>
      <c r="T115" s="89">
        <f t="shared" si="70"/>
        <v>173175</v>
      </c>
      <c r="U115" s="89">
        <f t="shared" si="70"/>
        <v>177686</v>
      </c>
      <c r="V115" s="89">
        <f aca="true" t="shared" si="71" ref="V115:AB115">V116+V118+V121</f>
        <v>0</v>
      </c>
      <c r="W115" s="89">
        <f t="shared" si="71"/>
        <v>0</v>
      </c>
      <c r="X115" s="89">
        <f t="shared" si="71"/>
        <v>173175</v>
      </c>
      <c r="Y115" s="89">
        <f t="shared" si="71"/>
        <v>177686</v>
      </c>
      <c r="Z115" s="89">
        <f t="shared" si="71"/>
        <v>0</v>
      </c>
      <c r="AA115" s="90">
        <f t="shared" si="71"/>
        <v>173175</v>
      </c>
      <c r="AB115" s="90">
        <f t="shared" si="71"/>
        <v>177686</v>
      </c>
      <c r="AC115" s="90">
        <f>AC116+AC118+AC121</f>
        <v>0</v>
      </c>
      <c r="AD115" s="90">
        <f>AD116+AD118+AD121</f>
        <v>0</v>
      </c>
      <c r="AE115" s="90"/>
      <c r="AF115" s="89">
        <f aca="true" t="shared" si="72" ref="AF115:AQ115">AF116+AF118+AF121</f>
        <v>173175</v>
      </c>
      <c r="AG115" s="89">
        <f t="shared" si="72"/>
        <v>0</v>
      </c>
      <c r="AH115" s="89">
        <f t="shared" si="72"/>
        <v>177686</v>
      </c>
      <c r="AI115" s="89">
        <f t="shared" si="72"/>
        <v>0</v>
      </c>
      <c r="AJ115" s="89">
        <f t="shared" si="72"/>
        <v>0</v>
      </c>
      <c r="AK115" s="89">
        <f t="shared" si="72"/>
        <v>173175</v>
      </c>
      <c r="AL115" s="89">
        <f t="shared" si="72"/>
        <v>0</v>
      </c>
      <c r="AM115" s="89">
        <f t="shared" si="72"/>
        <v>177686</v>
      </c>
      <c r="AN115" s="89">
        <f t="shared" si="72"/>
        <v>17080</v>
      </c>
      <c r="AO115" s="89">
        <f t="shared" si="72"/>
        <v>194766</v>
      </c>
      <c r="AP115" s="89">
        <f t="shared" si="72"/>
        <v>0</v>
      </c>
      <c r="AQ115" s="89">
        <f t="shared" si="72"/>
        <v>197255</v>
      </c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</row>
    <row r="116" spans="1:68" s="16" customFormat="1" ht="79.5" customHeight="1" hidden="1">
      <c r="A116" s="91" t="s">
        <v>133</v>
      </c>
      <c r="B116" s="92" t="s">
        <v>135</v>
      </c>
      <c r="C116" s="92" t="s">
        <v>152</v>
      </c>
      <c r="D116" s="93" t="s">
        <v>124</v>
      </c>
      <c r="E116" s="75"/>
      <c r="F116" s="89">
        <f aca="true" t="shared" si="73" ref="F116:AM116">F117</f>
        <v>0</v>
      </c>
      <c r="G116" s="94">
        <f t="shared" si="73"/>
        <v>9403</v>
      </c>
      <c r="H116" s="94">
        <f t="shared" si="73"/>
        <v>9403</v>
      </c>
      <c r="I116" s="94">
        <f t="shared" si="73"/>
        <v>0</v>
      </c>
      <c r="J116" s="94">
        <f t="shared" si="73"/>
        <v>9073</v>
      </c>
      <c r="K116" s="94">
        <f t="shared" si="73"/>
        <v>0</v>
      </c>
      <c r="L116" s="94">
        <f t="shared" si="73"/>
        <v>0</v>
      </c>
      <c r="M116" s="94">
        <f t="shared" si="73"/>
        <v>9073</v>
      </c>
      <c r="N116" s="94">
        <f t="shared" si="73"/>
        <v>-9073</v>
      </c>
      <c r="O116" s="94">
        <f t="shared" si="73"/>
        <v>0</v>
      </c>
      <c r="P116" s="94">
        <f t="shared" si="73"/>
        <v>0</v>
      </c>
      <c r="Q116" s="94">
        <f t="shared" si="73"/>
        <v>0</v>
      </c>
      <c r="R116" s="94">
        <f t="shared" si="73"/>
        <v>0</v>
      </c>
      <c r="S116" s="94">
        <f t="shared" si="73"/>
        <v>0</v>
      </c>
      <c r="T116" s="94">
        <f t="shared" si="73"/>
        <v>0</v>
      </c>
      <c r="U116" s="94">
        <f t="shared" si="73"/>
        <v>0</v>
      </c>
      <c r="V116" s="94">
        <f t="shared" si="73"/>
        <v>0</v>
      </c>
      <c r="W116" s="94">
        <f t="shared" si="73"/>
        <v>0</v>
      </c>
      <c r="X116" s="94">
        <f t="shared" si="73"/>
        <v>0</v>
      </c>
      <c r="Y116" s="94">
        <f t="shared" si="73"/>
        <v>0</v>
      </c>
      <c r="Z116" s="94">
        <f t="shared" si="73"/>
        <v>0</v>
      </c>
      <c r="AA116" s="95">
        <f t="shared" si="73"/>
        <v>0</v>
      </c>
      <c r="AB116" s="95">
        <f t="shared" si="73"/>
        <v>0</v>
      </c>
      <c r="AC116" s="95">
        <f t="shared" si="73"/>
        <v>0</v>
      </c>
      <c r="AD116" s="95">
        <f t="shared" si="73"/>
        <v>0</v>
      </c>
      <c r="AE116" s="95"/>
      <c r="AF116" s="94">
        <f t="shared" si="73"/>
        <v>0</v>
      </c>
      <c r="AG116" s="94">
        <f t="shared" si="73"/>
        <v>0</v>
      </c>
      <c r="AH116" s="94">
        <f t="shared" si="73"/>
        <v>0</v>
      </c>
      <c r="AI116" s="94">
        <f t="shared" si="73"/>
        <v>0</v>
      </c>
      <c r="AJ116" s="94">
        <f t="shared" si="73"/>
        <v>0</v>
      </c>
      <c r="AK116" s="94">
        <f t="shared" si="73"/>
        <v>0</v>
      </c>
      <c r="AL116" s="94">
        <f t="shared" si="73"/>
        <v>0</v>
      </c>
      <c r="AM116" s="94">
        <f t="shared" si="73"/>
        <v>0</v>
      </c>
      <c r="AN116" s="84"/>
      <c r="AO116" s="84"/>
      <c r="AP116" s="84"/>
      <c r="AQ116" s="84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</row>
    <row r="117" spans="1:68" s="16" customFormat="1" ht="45" customHeight="1" hidden="1">
      <c r="A117" s="91" t="s">
        <v>227</v>
      </c>
      <c r="B117" s="92" t="s">
        <v>135</v>
      </c>
      <c r="C117" s="92" t="s">
        <v>152</v>
      </c>
      <c r="D117" s="93" t="s">
        <v>124</v>
      </c>
      <c r="E117" s="92" t="s">
        <v>228</v>
      </c>
      <c r="F117" s="89"/>
      <c r="G117" s="81">
        <f>H117-F117</f>
        <v>9403</v>
      </c>
      <c r="H117" s="94">
        <v>9403</v>
      </c>
      <c r="I117" s="94"/>
      <c r="J117" s="94">
        <v>9073</v>
      </c>
      <c r="K117" s="84"/>
      <c r="L117" s="84"/>
      <c r="M117" s="81">
        <v>9073</v>
      </c>
      <c r="N117" s="81">
        <f>O117-M117</f>
        <v>-9073</v>
      </c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82"/>
      <c r="AC117" s="82"/>
      <c r="AD117" s="82"/>
      <c r="AE117" s="82"/>
      <c r="AF117" s="81"/>
      <c r="AG117" s="81"/>
      <c r="AH117" s="81"/>
      <c r="AI117" s="81"/>
      <c r="AJ117" s="81"/>
      <c r="AK117" s="81"/>
      <c r="AL117" s="81"/>
      <c r="AM117" s="81"/>
      <c r="AN117" s="84"/>
      <c r="AO117" s="84"/>
      <c r="AP117" s="84"/>
      <c r="AQ117" s="84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</row>
    <row r="118" spans="1:68" s="16" customFormat="1" ht="18.75" customHeight="1">
      <c r="A118" s="91" t="s">
        <v>153</v>
      </c>
      <c r="B118" s="92" t="s">
        <v>135</v>
      </c>
      <c r="C118" s="92" t="s">
        <v>152</v>
      </c>
      <c r="D118" s="93" t="s">
        <v>154</v>
      </c>
      <c r="E118" s="92"/>
      <c r="F118" s="94">
        <f aca="true" t="shared" si="74" ref="F118:V119">F119</f>
        <v>1968</v>
      </c>
      <c r="G118" s="94">
        <f t="shared" si="74"/>
        <v>225</v>
      </c>
      <c r="H118" s="94">
        <f t="shared" si="74"/>
        <v>2193</v>
      </c>
      <c r="I118" s="94">
        <f t="shared" si="74"/>
        <v>0</v>
      </c>
      <c r="J118" s="94">
        <f t="shared" si="74"/>
        <v>2530</v>
      </c>
      <c r="K118" s="94">
        <f t="shared" si="74"/>
        <v>0</v>
      </c>
      <c r="L118" s="94">
        <f t="shared" si="74"/>
        <v>0</v>
      </c>
      <c r="M118" s="94">
        <f t="shared" si="74"/>
        <v>2530</v>
      </c>
      <c r="N118" s="94">
        <f t="shared" si="74"/>
        <v>-2530</v>
      </c>
      <c r="O118" s="94">
        <f t="shared" si="74"/>
        <v>0</v>
      </c>
      <c r="P118" s="94">
        <f t="shared" si="74"/>
        <v>0</v>
      </c>
      <c r="Q118" s="94">
        <f t="shared" si="74"/>
        <v>0</v>
      </c>
      <c r="R118" s="94">
        <f t="shared" si="74"/>
        <v>0</v>
      </c>
      <c r="S118" s="94">
        <f t="shared" si="74"/>
        <v>0</v>
      </c>
      <c r="T118" s="94">
        <f t="shared" si="74"/>
        <v>0</v>
      </c>
      <c r="U118" s="94">
        <f t="shared" si="74"/>
        <v>0</v>
      </c>
      <c r="V118" s="94">
        <f t="shared" si="74"/>
        <v>0</v>
      </c>
      <c r="W118" s="94">
        <f aca="true" t="shared" si="75" ref="V118:AK119">W119</f>
        <v>0</v>
      </c>
      <c r="X118" s="94">
        <f t="shared" si="75"/>
        <v>0</v>
      </c>
      <c r="Y118" s="94">
        <f t="shared" si="75"/>
        <v>0</v>
      </c>
      <c r="Z118" s="94">
        <f t="shared" si="75"/>
        <v>0</v>
      </c>
      <c r="AA118" s="95">
        <f t="shared" si="75"/>
        <v>0</v>
      </c>
      <c r="AB118" s="95">
        <f t="shared" si="75"/>
        <v>0</v>
      </c>
      <c r="AC118" s="95">
        <f t="shared" si="75"/>
        <v>0</v>
      </c>
      <c r="AD118" s="95">
        <f t="shared" si="75"/>
        <v>0</v>
      </c>
      <c r="AE118" s="95"/>
      <c r="AF118" s="94">
        <f t="shared" si="75"/>
        <v>0</v>
      </c>
      <c r="AG118" s="94">
        <f t="shared" si="75"/>
        <v>0</v>
      </c>
      <c r="AH118" s="94">
        <f t="shared" si="75"/>
        <v>0</v>
      </c>
      <c r="AI118" s="94">
        <f t="shared" si="75"/>
        <v>0</v>
      </c>
      <c r="AJ118" s="94">
        <f t="shared" si="75"/>
        <v>0</v>
      </c>
      <c r="AK118" s="94">
        <f t="shared" si="75"/>
        <v>0</v>
      </c>
      <c r="AL118" s="94">
        <f aca="true" t="shared" si="76" ref="AI118:AM119">AL119</f>
        <v>0</v>
      </c>
      <c r="AM118" s="94">
        <f t="shared" si="76"/>
        <v>0</v>
      </c>
      <c r="AN118" s="81">
        <f aca="true" t="shared" si="77" ref="AN118:AQ119">AN119</f>
        <v>2543</v>
      </c>
      <c r="AO118" s="81">
        <f t="shared" si="77"/>
        <v>2543</v>
      </c>
      <c r="AP118" s="81">
        <f t="shared" si="77"/>
        <v>0</v>
      </c>
      <c r="AQ118" s="81">
        <f t="shared" si="77"/>
        <v>2543</v>
      </c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</row>
    <row r="119" spans="1:68" s="16" customFormat="1" ht="82.5">
      <c r="A119" s="136" t="s">
        <v>195</v>
      </c>
      <c r="B119" s="92" t="s">
        <v>135</v>
      </c>
      <c r="C119" s="92" t="s">
        <v>152</v>
      </c>
      <c r="D119" s="93" t="s">
        <v>190</v>
      </c>
      <c r="E119" s="92"/>
      <c r="F119" s="94">
        <f t="shared" si="74"/>
        <v>1968</v>
      </c>
      <c r="G119" s="94">
        <f t="shared" si="74"/>
        <v>225</v>
      </c>
      <c r="H119" s="94">
        <f t="shared" si="74"/>
        <v>2193</v>
      </c>
      <c r="I119" s="94">
        <f t="shared" si="74"/>
        <v>0</v>
      </c>
      <c r="J119" s="94">
        <f t="shared" si="74"/>
        <v>2530</v>
      </c>
      <c r="K119" s="94">
        <f t="shared" si="74"/>
        <v>0</v>
      </c>
      <c r="L119" s="94">
        <f t="shared" si="74"/>
        <v>0</v>
      </c>
      <c r="M119" s="94">
        <f t="shared" si="74"/>
        <v>2530</v>
      </c>
      <c r="N119" s="94">
        <f t="shared" si="74"/>
        <v>-2530</v>
      </c>
      <c r="O119" s="94">
        <f t="shared" si="74"/>
        <v>0</v>
      </c>
      <c r="P119" s="94">
        <f t="shared" si="74"/>
        <v>0</v>
      </c>
      <c r="Q119" s="94">
        <f t="shared" si="74"/>
        <v>0</v>
      </c>
      <c r="R119" s="94">
        <f t="shared" si="74"/>
        <v>0</v>
      </c>
      <c r="S119" s="94">
        <f t="shared" si="74"/>
        <v>0</v>
      </c>
      <c r="T119" s="94">
        <f t="shared" si="74"/>
        <v>0</v>
      </c>
      <c r="U119" s="94">
        <f t="shared" si="74"/>
        <v>0</v>
      </c>
      <c r="V119" s="94">
        <f t="shared" si="75"/>
        <v>0</v>
      </c>
      <c r="W119" s="94">
        <f t="shared" si="75"/>
        <v>0</v>
      </c>
      <c r="X119" s="94">
        <f t="shared" si="75"/>
        <v>0</v>
      </c>
      <c r="Y119" s="94">
        <f t="shared" si="75"/>
        <v>0</v>
      </c>
      <c r="Z119" s="94">
        <f t="shared" si="75"/>
        <v>0</v>
      </c>
      <c r="AA119" s="95">
        <f t="shared" si="75"/>
        <v>0</v>
      </c>
      <c r="AB119" s="95">
        <f t="shared" si="75"/>
        <v>0</v>
      </c>
      <c r="AC119" s="95">
        <f t="shared" si="75"/>
        <v>0</v>
      </c>
      <c r="AD119" s="95">
        <f t="shared" si="75"/>
        <v>0</v>
      </c>
      <c r="AE119" s="95"/>
      <c r="AF119" s="94">
        <f t="shared" si="75"/>
        <v>0</v>
      </c>
      <c r="AG119" s="94">
        <f t="shared" si="75"/>
        <v>0</v>
      </c>
      <c r="AH119" s="94">
        <f t="shared" si="75"/>
        <v>0</v>
      </c>
      <c r="AI119" s="94">
        <f t="shared" si="76"/>
        <v>0</v>
      </c>
      <c r="AJ119" s="94">
        <f t="shared" si="76"/>
        <v>0</v>
      </c>
      <c r="AK119" s="94">
        <f t="shared" si="76"/>
        <v>0</v>
      </c>
      <c r="AL119" s="94">
        <f t="shared" si="76"/>
        <v>0</v>
      </c>
      <c r="AM119" s="94">
        <f t="shared" si="76"/>
        <v>0</v>
      </c>
      <c r="AN119" s="81">
        <f t="shared" si="77"/>
        <v>2543</v>
      </c>
      <c r="AO119" s="81">
        <f t="shared" si="77"/>
        <v>2543</v>
      </c>
      <c r="AP119" s="81">
        <f t="shared" si="77"/>
        <v>0</v>
      </c>
      <c r="AQ119" s="81">
        <f t="shared" si="77"/>
        <v>2543</v>
      </c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</row>
    <row r="120" spans="1:68" s="16" customFormat="1" ht="82.5">
      <c r="A120" s="91" t="s">
        <v>251</v>
      </c>
      <c r="B120" s="92" t="s">
        <v>135</v>
      </c>
      <c r="C120" s="92" t="s">
        <v>152</v>
      </c>
      <c r="D120" s="93" t="s">
        <v>190</v>
      </c>
      <c r="E120" s="92" t="s">
        <v>143</v>
      </c>
      <c r="F120" s="81">
        <v>1968</v>
      </c>
      <c r="G120" s="81">
        <f>H120-F120</f>
        <v>225</v>
      </c>
      <c r="H120" s="81">
        <v>2193</v>
      </c>
      <c r="I120" s="81"/>
      <c r="J120" s="81">
        <v>2530</v>
      </c>
      <c r="K120" s="84"/>
      <c r="L120" s="84"/>
      <c r="M120" s="81">
        <v>2530</v>
      </c>
      <c r="N120" s="81">
        <f>O120-M120</f>
        <v>-2530</v>
      </c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2"/>
      <c r="AB120" s="82"/>
      <c r="AC120" s="82"/>
      <c r="AD120" s="82"/>
      <c r="AE120" s="82"/>
      <c r="AF120" s="81"/>
      <c r="AG120" s="81"/>
      <c r="AH120" s="81"/>
      <c r="AI120" s="81"/>
      <c r="AJ120" s="81"/>
      <c r="AK120" s="81"/>
      <c r="AL120" s="81"/>
      <c r="AM120" s="81"/>
      <c r="AN120" s="81">
        <f>AO120-AM120</f>
        <v>2543</v>
      </c>
      <c r="AO120" s="81">
        <v>2543</v>
      </c>
      <c r="AP120" s="81"/>
      <c r="AQ120" s="81">
        <v>2543</v>
      </c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</row>
    <row r="121" spans="1:68" s="16" customFormat="1" ht="27.75" customHeight="1">
      <c r="A121" s="91" t="s">
        <v>41</v>
      </c>
      <c r="B121" s="92" t="s">
        <v>135</v>
      </c>
      <c r="C121" s="92" t="s">
        <v>152</v>
      </c>
      <c r="D121" s="93" t="s">
        <v>156</v>
      </c>
      <c r="E121" s="92"/>
      <c r="F121" s="94">
        <f aca="true" t="shared" si="78" ref="F121:L121">F123+F125+F127</f>
        <v>273026</v>
      </c>
      <c r="G121" s="94">
        <f t="shared" si="78"/>
        <v>84778</v>
      </c>
      <c r="H121" s="94">
        <f t="shared" si="78"/>
        <v>357804</v>
      </c>
      <c r="I121" s="94">
        <f t="shared" si="78"/>
        <v>0</v>
      </c>
      <c r="J121" s="94">
        <f t="shared" si="78"/>
        <v>400927</v>
      </c>
      <c r="K121" s="94">
        <f t="shared" si="78"/>
        <v>0</v>
      </c>
      <c r="L121" s="94">
        <f t="shared" si="78"/>
        <v>0</v>
      </c>
      <c r="M121" s="94">
        <f aca="true" t="shared" si="79" ref="M121:U121">M122+M123+M125+M127</f>
        <v>400927</v>
      </c>
      <c r="N121" s="94">
        <f t="shared" si="79"/>
        <v>-227752</v>
      </c>
      <c r="O121" s="94">
        <f t="shared" si="79"/>
        <v>173175</v>
      </c>
      <c r="P121" s="94">
        <f t="shared" si="79"/>
        <v>0</v>
      </c>
      <c r="Q121" s="94">
        <f t="shared" si="79"/>
        <v>177686</v>
      </c>
      <c r="R121" s="94">
        <f t="shared" si="79"/>
        <v>0</v>
      </c>
      <c r="S121" s="94">
        <f t="shared" si="79"/>
        <v>0</v>
      </c>
      <c r="T121" s="94">
        <f t="shared" si="79"/>
        <v>173175</v>
      </c>
      <c r="U121" s="94">
        <f t="shared" si="79"/>
        <v>177686</v>
      </c>
      <c r="V121" s="94">
        <f aca="true" t="shared" si="80" ref="V121:AB121">V122+V123+V125+V127</f>
        <v>0</v>
      </c>
      <c r="W121" s="94">
        <f t="shared" si="80"/>
        <v>0</v>
      </c>
      <c r="X121" s="94">
        <f t="shared" si="80"/>
        <v>173175</v>
      </c>
      <c r="Y121" s="94">
        <f t="shared" si="80"/>
        <v>177686</v>
      </c>
      <c r="Z121" s="94">
        <f t="shared" si="80"/>
        <v>0</v>
      </c>
      <c r="AA121" s="95">
        <f t="shared" si="80"/>
        <v>173175</v>
      </c>
      <c r="AB121" s="95">
        <f t="shared" si="80"/>
        <v>177686</v>
      </c>
      <c r="AC121" s="95">
        <f>AC122+AC123+AC125+AC127</f>
        <v>0</v>
      </c>
      <c r="AD121" s="95">
        <f>AD122+AD123+AD125+AD127</f>
        <v>0</v>
      </c>
      <c r="AE121" s="95"/>
      <c r="AF121" s="94">
        <f aca="true" t="shared" si="81" ref="AF121:AQ121">AF122+AF123+AF125+AF127</f>
        <v>173175</v>
      </c>
      <c r="AG121" s="94">
        <f t="shared" si="81"/>
        <v>0</v>
      </c>
      <c r="AH121" s="94">
        <f t="shared" si="81"/>
        <v>177686</v>
      </c>
      <c r="AI121" s="94">
        <f t="shared" si="81"/>
        <v>0</v>
      </c>
      <c r="AJ121" s="94">
        <f t="shared" si="81"/>
        <v>0</v>
      </c>
      <c r="AK121" s="94">
        <f t="shared" si="81"/>
        <v>173175</v>
      </c>
      <c r="AL121" s="94">
        <f t="shared" si="81"/>
        <v>0</v>
      </c>
      <c r="AM121" s="94">
        <f t="shared" si="81"/>
        <v>177686</v>
      </c>
      <c r="AN121" s="94">
        <f t="shared" si="81"/>
        <v>14537</v>
      </c>
      <c r="AO121" s="94">
        <f t="shared" si="81"/>
        <v>192223</v>
      </c>
      <c r="AP121" s="94">
        <f t="shared" si="81"/>
        <v>0</v>
      </c>
      <c r="AQ121" s="94">
        <f t="shared" si="81"/>
        <v>194712</v>
      </c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</row>
    <row r="122" spans="1:68" s="16" customFormat="1" ht="86.25" customHeight="1" hidden="1">
      <c r="A122" s="91" t="s">
        <v>251</v>
      </c>
      <c r="B122" s="92" t="s">
        <v>135</v>
      </c>
      <c r="C122" s="92" t="s">
        <v>152</v>
      </c>
      <c r="D122" s="93" t="s">
        <v>156</v>
      </c>
      <c r="E122" s="92" t="s">
        <v>143</v>
      </c>
      <c r="F122" s="94"/>
      <c r="G122" s="94"/>
      <c r="H122" s="94"/>
      <c r="I122" s="94"/>
      <c r="J122" s="94"/>
      <c r="K122" s="94"/>
      <c r="L122" s="94"/>
      <c r="M122" s="94"/>
      <c r="N122" s="81">
        <f>O122-M122</f>
        <v>0</v>
      </c>
      <c r="O122" s="94"/>
      <c r="P122" s="94"/>
      <c r="Q122" s="94"/>
      <c r="R122" s="94"/>
      <c r="S122" s="94"/>
      <c r="T122" s="94"/>
      <c r="U122" s="94"/>
      <c r="V122" s="84"/>
      <c r="W122" s="84"/>
      <c r="X122" s="84"/>
      <c r="Y122" s="84"/>
      <c r="Z122" s="84"/>
      <c r="AA122" s="85"/>
      <c r="AB122" s="85"/>
      <c r="AC122" s="85"/>
      <c r="AD122" s="85"/>
      <c r="AE122" s="85"/>
      <c r="AF122" s="84"/>
      <c r="AG122" s="84"/>
      <c r="AH122" s="84"/>
      <c r="AI122" s="84"/>
      <c r="AJ122" s="84"/>
      <c r="AK122" s="81"/>
      <c r="AL122" s="81"/>
      <c r="AM122" s="81"/>
      <c r="AN122" s="84"/>
      <c r="AO122" s="84"/>
      <c r="AP122" s="84"/>
      <c r="AQ122" s="84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</row>
    <row r="123" spans="1:68" s="16" customFormat="1" ht="78" customHeight="1">
      <c r="A123" s="136" t="s">
        <v>196</v>
      </c>
      <c r="B123" s="92" t="s">
        <v>135</v>
      </c>
      <c r="C123" s="92" t="s">
        <v>152</v>
      </c>
      <c r="D123" s="93" t="s">
        <v>191</v>
      </c>
      <c r="E123" s="92"/>
      <c r="F123" s="94">
        <f aca="true" t="shared" si="82" ref="F123:AQ123">F124</f>
        <v>133494</v>
      </c>
      <c r="G123" s="94">
        <f t="shared" si="82"/>
        <v>-45904</v>
      </c>
      <c r="H123" s="94">
        <f t="shared" si="82"/>
        <v>87590</v>
      </c>
      <c r="I123" s="94">
        <f t="shared" si="82"/>
        <v>0</v>
      </c>
      <c r="J123" s="94">
        <f t="shared" si="82"/>
        <v>93809</v>
      </c>
      <c r="K123" s="94">
        <f t="shared" si="82"/>
        <v>0</v>
      </c>
      <c r="L123" s="94">
        <f t="shared" si="82"/>
        <v>0</v>
      </c>
      <c r="M123" s="94">
        <f t="shared" si="82"/>
        <v>93809</v>
      </c>
      <c r="N123" s="94">
        <f t="shared" si="82"/>
        <v>-22965</v>
      </c>
      <c r="O123" s="94">
        <f t="shared" si="82"/>
        <v>70844</v>
      </c>
      <c r="P123" s="94">
        <f t="shared" si="82"/>
        <v>0</v>
      </c>
      <c r="Q123" s="94">
        <f t="shared" si="82"/>
        <v>75355</v>
      </c>
      <c r="R123" s="94">
        <f t="shared" si="82"/>
        <v>0</v>
      </c>
      <c r="S123" s="94">
        <f t="shared" si="82"/>
        <v>0</v>
      </c>
      <c r="T123" s="94">
        <f t="shared" si="82"/>
        <v>70844</v>
      </c>
      <c r="U123" s="94">
        <f t="shared" si="82"/>
        <v>75355</v>
      </c>
      <c r="V123" s="94">
        <f t="shared" si="82"/>
        <v>0</v>
      </c>
      <c r="W123" s="94">
        <f t="shared" si="82"/>
        <v>0</v>
      </c>
      <c r="X123" s="94">
        <f t="shared" si="82"/>
        <v>70844</v>
      </c>
      <c r="Y123" s="94">
        <f t="shared" si="82"/>
        <v>75355</v>
      </c>
      <c r="Z123" s="94">
        <f t="shared" si="82"/>
        <v>0</v>
      </c>
      <c r="AA123" s="95">
        <f t="shared" si="82"/>
        <v>70844</v>
      </c>
      <c r="AB123" s="95">
        <f t="shared" si="82"/>
        <v>75355</v>
      </c>
      <c r="AC123" s="95">
        <f t="shared" si="82"/>
        <v>0</v>
      </c>
      <c r="AD123" s="95">
        <f t="shared" si="82"/>
        <v>0</v>
      </c>
      <c r="AE123" s="95"/>
      <c r="AF123" s="94">
        <f t="shared" si="82"/>
        <v>70844</v>
      </c>
      <c r="AG123" s="94">
        <f t="shared" si="82"/>
        <v>0</v>
      </c>
      <c r="AH123" s="94">
        <f t="shared" si="82"/>
        <v>75355</v>
      </c>
      <c r="AI123" s="94">
        <f t="shared" si="82"/>
        <v>0</v>
      </c>
      <c r="AJ123" s="94">
        <f t="shared" si="82"/>
        <v>0</v>
      </c>
      <c r="AK123" s="94">
        <f t="shared" si="82"/>
        <v>70844</v>
      </c>
      <c r="AL123" s="94">
        <f t="shared" si="82"/>
        <v>0</v>
      </c>
      <c r="AM123" s="94">
        <f t="shared" si="82"/>
        <v>75355</v>
      </c>
      <c r="AN123" s="94">
        <f t="shared" si="82"/>
        <v>-30458</v>
      </c>
      <c r="AO123" s="94">
        <f t="shared" si="82"/>
        <v>44897</v>
      </c>
      <c r="AP123" s="94">
        <f t="shared" si="82"/>
        <v>0</v>
      </c>
      <c r="AQ123" s="94">
        <f t="shared" si="82"/>
        <v>44897</v>
      </c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</row>
    <row r="124" spans="1:68" s="16" customFormat="1" ht="84" customHeight="1">
      <c r="A124" s="91" t="s">
        <v>251</v>
      </c>
      <c r="B124" s="92" t="s">
        <v>135</v>
      </c>
      <c r="C124" s="92" t="s">
        <v>152</v>
      </c>
      <c r="D124" s="93" t="s">
        <v>191</v>
      </c>
      <c r="E124" s="92" t="s">
        <v>143</v>
      </c>
      <c r="F124" s="81">
        <v>133494</v>
      </c>
      <c r="G124" s="81">
        <f>H124-F124</f>
        <v>-45904</v>
      </c>
      <c r="H124" s="81">
        <v>87590</v>
      </c>
      <c r="I124" s="81"/>
      <c r="J124" s="81">
        <v>93809</v>
      </c>
      <c r="K124" s="84"/>
      <c r="L124" s="84"/>
      <c r="M124" s="81">
        <v>93809</v>
      </c>
      <c r="N124" s="81">
        <f>O124-M124</f>
        <v>-22965</v>
      </c>
      <c r="O124" s="81">
        <v>70844</v>
      </c>
      <c r="P124" s="81"/>
      <c r="Q124" s="81">
        <v>75355</v>
      </c>
      <c r="R124" s="84"/>
      <c r="S124" s="84"/>
      <c r="T124" s="81">
        <f>O124+R124</f>
        <v>70844</v>
      </c>
      <c r="U124" s="81">
        <f>Q124+S124</f>
        <v>75355</v>
      </c>
      <c r="V124" s="84"/>
      <c r="W124" s="84"/>
      <c r="X124" s="81">
        <f>T124+V124</f>
        <v>70844</v>
      </c>
      <c r="Y124" s="81">
        <f>U124+W124</f>
        <v>75355</v>
      </c>
      <c r="Z124" s="84"/>
      <c r="AA124" s="82">
        <f>X124+Z124</f>
        <v>70844</v>
      </c>
      <c r="AB124" s="82">
        <f>Y124</f>
        <v>75355</v>
      </c>
      <c r="AC124" s="85"/>
      <c r="AD124" s="85"/>
      <c r="AE124" s="85"/>
      <c r="AF124" s="81">
        <f>AA124+AC124</f>
        <v>70844</v>
      </c>
      <c r="AG124" s="84"/>
      <c r="AH124" s="81">
        <f>AB124</f>
        <v>75355</v>
      </c>
      <c r="AI124" s="84"/>
      <c r="AJ124" s="84"/>
      <c r="AK124" s="81">
        <f>AF124+AI124</f>
        <v>70844</v>
      </c>
      <c r="AL124" s="81">
        <f>AG124</f>
        <v>0</v>
      </c>
      <c r="AM124" s="81">
        <f>AH124+AJ124</f>
        <v>75355</v>
      </c>
      <c r="AN124" s="81">
        <f>AO124-AM124</f>
        <v>-30458</v>
      </c>
      <c r="AO124" s="81">
        <v>44897</v>
      </c>
      <c r="AP124" s="81"/>
      <c r="AQ124" s="81">
        <v>44897</v>
      </c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</row>
    <row r="125" spans="1:68" s="16" customFormat="1" ht="43.5" customHeight="1">
      <c r="A125" s="136" t="s">
        <v>197</v>
      </c>
      <c r="B125" s="92" t="s">
        <v>135</v>
      </c>
      <c r="C125" s="92" t="s">
        <v>152</v>
      </c>
      <c r="D125" s="93" t="s">
        <v>192</v>
      </c>
      <c r="E125" s="92"/>
      <c r="F125" s="94">
        <f aca="true" t="shared" si="83" ref="F125:AQ125">F126</f>
        <v>128459</v>
      </c>
      <c r="G125" s="94">
        <f t="shared" si="83"/>
        <v>130459</v>
      </c>
      <c r="H125" s="94">
        <f t="shared" si="83"/>
        <v>258918</v>
      </c>
      <c r="I125" s="94">
        <f t="shared" si="83"/>
        <v>0</v>
      </c>
      <c r="J125" s="94">
        <f t="shared" si="83"/>
        <v>295376</v>
      </c>
      <c r="K125" s="94">
        <f t="shared" si="83"/>
        <v>0</v>
      </c>
      <c r="L125" s="94">
        <f t="shared" si="83"/>
        <v>0</v>
      </c>
      <c r="M125" s="94">
        <f t="shared" si="83"/>
        <v>295376</v>
      </c>
      <c r="N125" s="94">
        <f t="shared" si="83"/>
        <v>-193045</v>
      </c>
      <c r="O125" s="94">
        <f t="shared" si="83"/>
        <v>102331</v>
      </c>
      <c r="P125" s="94">
        <f t="shared" si="83"/>
        <v>0</v>
      </c>
      <c r="Q125" s="94">
        <f t="shared" si="83"/>
        <v>102331</v>
      </c>
      <c r="R125" s="94">
        <f t="shared" si="83"/>
        <v>0</v>
      </c>
      <c r="S125" s="94">
        <f t="shared" si="83"/>
        <v>0</v>
      </c>
      <c r="T125" s="94">
        <f t="shared" si="83"/>
        <v>102331</v>
      </c>
      <c r="U125" s="94">
        <f t="shared" si="83"/>
        <v>102331</v>
      </c>
      <c r="V125" s="94">
        <f t="shared" si="83"/>
        <v>0</v>
      </c>
      <c r="W125" s="94">
        <f t="shared" si="83"/>
        <v>0</v>
      </c>
      <c r="X125" s="94">
        <f t="shared" si="83"/>
        <v>102331</v>
      </c>
      <c r="Y125" s="94">
        <f t="shared" si="83"/>
        <v>102331</v>
      </c>
      <c r="Z125" s="94">
        <f t="shared" si="83"/>
        <v>0</v>
      </c>
      <c r="AA125" s="95">
        <f t="shared" si="83"/>
        <v>102331</v>
      </c>
      <c r="AB125" s="95">
        <f t="shared" si="83"/>
        <v>102331</v>
      </c>
      <c r="AC125" s="95">
        <f t="shared" si="83"/>
        <v>0</v>
      </c>
      <c r="AD125" s="95">
        <f t="shared" si="83"/>
        <v>0</v>
      </c>
      <c r="AE125" s="95"/>
      <c r="AF125" s="94">
        <f t="shared" si="83"/>
        <v>102331</v>
      </c>
      <c r="AG125" s="94">
        <f t="shared" si="83"/>
        <v>0</v>
      </c>
      <c r="AH125" s="94">
        <f t="shared" si="83"/>
        <v>102331</v>
      </c>
      <c r="AI125" s="94">
        <f t="shared" si="83"/>
        <v>0</v>
      </c>
      <c r="AJ125" s="94">
        <f t="shared" si="83"/>
        <v>0</v>
      </c>
      <c r="AK125" s="94">
        <f t="shared" si="83"/>
        <v>102331</v>
      </c>
      <c r="AL125" s="94">
        <f t="shared" si="83"/>
        <v>0</v>
      </c>
      <c r="AM125" s="94">
        <f t="shared" si="83"/>
        <v>102331</v>
      </c>
      <c r="AN125" s="94">
        <f t="shared" si="83"/>
        <v>27495</v>
      </c>
      <c r="AO125" s="94">
        <f t="shared" si="83"/>
        <v>129826</v>
      </c>
      <c r="AP125" s="94">
        <f t="shared" si="83"/>
        <v>0</v>
      </c>
      <c r="AQ125" s="94">
        <f t="shared" si="83"/>
        <v>132315</v>
      </c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</row>
    <row r="126" spans="1:68" s="16" customFormat="1" ht="87" customHeight="1">
      <c r="A126" s="91" t="s">
        <v>251</v>
      </c>
      <c r="B126" s="92" t="s">
        <v>135</v>
      </c>
      <c r="C126" s="92" t="s">
        <v>152</v>
      </c>
      <c r="D126" s="93" t="s">
        <v>192</v>
      </c>
      <c r="E126" s="92" t="s">
        <v>143</v>
      </c>
      <c r="F126" s="81">
        <v>128459</v>
      </c>
      <c r="G126" s="81">
        <f>H126-F126</f>
        <v>130459</v>
      </c>
      <c r="H126" s="81">
        <v>258918</v>
      </c>
      <c r="I126" s="81"/>
      <c r="J126" s="81">
        <v>295376</v>
      </c>
      <c r="K126" s="84"/>
      <c r="L126" s="84"/>
      <c r="M126" s="81">
        <v>295376</v>
      </c>
      <c r="N126" s="81">
        <f>O126-M126</f>
        <v>-193045</v>
      </c>
      <c r="O126" s="81">
        <v>102331</v>
      </c>
      <c r="P126" s="81"/>
      <c r="Q126" s="81">
        <v>102331</v>
      </c>
      <c r="R126" s="84"/>
      <c r="S126" s="84"/>
      <c r="T126" s="81">
        <f>O126+R126</f>
        <v>102331</v>
      </c>
      <c r="U126" s="81">
        <f>Q126+S126</f>
        <v>102331</v>
      </c>
      <c r="V126" s="84"/>
      <c r="W126" s="84"/>
      <c r="X126" s="81">
        <f>T126+V126</f>
        <v>102331</v>
      </c>
      <c r="Y126" s="81">
        <f>U126+W126</f>
        <v>102331</v>
      </c>
      <c r="Z126" s="84"/>
      <c r="AA126" s="82">
        <f>X126+Z126</f>
        <v>102331</v>
      </c>
      <c r="AB126" s="82">
        <f>Y126</f>
        <v>102331</v>
      </c>
      <c r="AC126" s="85"/>
      <c r="AD126" s="85"/>
      <c r="AE126" s="85"/>
      <c r="AF126" s="81">
        <f>AA126+AC126</f>
        <v>102331</v>
      </c>
      <c r="AG126" s="84"/>
      <c r="AH126" s="81">
        <f>AB126</f>
        <v>102331</v>
      </c>
      <c r="AI126" s="84"/>
      <c r="AJ126" s="84"/>
      <c r="AK126" s="81">
        <f>AF126+AI126</f>
        <v>102331</v>
      </c>
      <c r="AL126" s="81">
        <f>AG126</f>
        <v>0</v>
      </c>
      <c r="AM126" s="81">
        <f>AH126+AJ126</f>
        <v>102331</v>
      </c>
      <c r="AN126" s="81">
        <f>AO126-AM126</f>
        <v>27495</v>
      </c>
      <c r="AO126" s="81">
        <v>129826</v>
      </c>
      <c r="AP126" s="81"/>
      <c r="AQ126" s="81">
        <v>132315</v>
      </c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</row>
    <row r="127" spans="1:68" s="16" customFormat="1" ht="86.25" customHeight="1">
      <c r="A127" s="136" t="s">
        <v>198</v>
      </c>
      <c r="B127" s="92" t="s">
        <v>135</v>
      </c>
      <c r="C127" s="92" t="s">
        <v>152</v>
      </c>
      <c r="D127" s="93" t="s">
        <v>193</v>
      </c>
      <c r="E127" s="92"/>
      <c r="F127" s="94">
        <f aca="true" t="shared" si="84" ref="F127:Q127">F128</f>
        <v>11073</v>
      </c>
      <c r="G127" s="94">
        <f t="shared" si="84"/>
        <v>223</v>
      </c>
      <c r="H127" s="94">
        <f t="shared" si="84"/>
        <v>11296</v>
      </c>
      <c r="I127" s="94">
        <f t="shared" si="84"/>
        <v>0</v>
      </c>
      <c r="J127" s="94">
        <f t="shared" si="84"/>
        <v>11742</v>
      </c>
      <c r="K127" s="94">
        <f t="shared" si="84"/>
        <v>0</v>
      </c>
      <c r="L127" s="94">
        <f t="shared" si="84"/>
        <v>0</v>
      </c>
      <c r="M127" s="94">
        <f t="shared" si="84"/>
        <v>11742</v>
      </c>
      <c r="N127" s="94">
        <f t="shared" si="84"/>
        <v>-11742</v>
      </c>
      <c r="O127" s="94">
        <f t="shared" si="84"/>
        <v>0</v>
      </c>
      <c r="P127" s="94">
        <f t="shared" si="84"/>
        <v>0</v>
      </c>
      <c r="Q127" s="94">
        <f t="shared" si="84"/>
        <v>0</v>
      </c>
      <c r="R127" s="84"/>
      <c r="S127" s="84"/>
      <c r="T127" s="84"/>
      <c r="U127" s="84"/>
      <c r="V127" s="84"/>
      <c r="W127" s="84"/>
      <c r="X127" s="84"/>
      <c r="Y127" s="84"/>
      <c r="Z127" s="84"/>
      <c r="AA127" s="85"/>
      <c r="AB127" s="85"/>
      <c r="AC127" s="85"/>
      <c r="AD127" s="85"/>
      <c r="AE127" s="85"/>
      <c r="AF127" s="84"/>
      <c r="AG127" s="84"/>
      <c r="AH127" s="84"/>
      <c r="AI127" s="84"/>
      <c r="AJ127" s="84"/>
      <c r="AK127" s="81"/>
      <c r="AL127" s="81"/>
      <c r="AM127" s="81"/>
      <c r="AN127" s="81">
        <f>AN128</f>
        <v>17500</v>
      </c>
      <c r="AO127" s="81">
        <f>AO128</f>
        <v>17500</v>
      </c>
      <c r="AP127" s="81">
        <f>AP128</f>
        <v>0</v>
      </c>
      <c r="AQ127" s="81">
        <f>AQ128</f>
        <v>17500</v>
      </c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</row>
    <row r="128" spans="1:68" s="16" customFormat="1" ht="89.25" customHeight="1">
      <c r="A128" s="91" t="s">
        <v>251</v>
      </c>
      <c r="B128" s="92" t="s">
        <v>135</v>
      </c>
      <c r="C128" s="92" t="s">
        <v>152</v>
      </c>
      <c r="D128" s="93" t="s">
        <v>193</v>
      </c>
      <c r="E128" s="92" t="s">
        <v>143</v>
      </c>
      <c r="F128" s="81">
        <v>11073</v>
      </c>
      <c r="G128" s="81">
        <f>H128-F128</f>
        <v>223</v>
      </c>
      <c r="H128" s="81">
        <v>11296</v>
      </c>
      <c r="I128" s="81"/>
      <c r="J128" s="81">
        <v>11742</v>
      </c>
      <c r="K128" s="84"/>
      <c r="L128" s="84"/>
      <c r="M128" s="81">
        <v>11742</v>
      </c>
      <c r="N128" s="81">
        <f>O128-M128</f>
        <v>-11742</v>
      </c>
      <c r="O128" s="81"/>
      <c r="P128" s="81"/>
      <c r="Q128" s="81"/>
      <c r="R128" s="84"/>
      <c r="S128" s="84"/>
      <c r="T128" s="84"/>
      <c r="U128" s="84"/>
      <c r="V128" s="84"/>
      <c r="W128" s="84"/>
      <c r="X128" s="84"/>
      <c r="Y128" s="84"/>
      <c r="Z128" s="84"/>
      <c r="AA128" s="85"/>
      <c r="AB128" s="85"/>
      <c r="AC128" s="85"/>
      <c r="AD128" s="85"/>
      <c r="AE128" s="85"/>
      <c r="AF128" s="84"/>
      <c r="AG128" s="84"/>
      <c r="AH128" s="84"/>
      <c r="AI128" s="84"/>
      <c r="AJ128" s="84"/>
      <c r="AK128" s="81"/>
      <c r="AL128" s="81"/>
      <c r="AM128" s="81"/>
      <c r="AN128" s="81">
        <f>AO128-AM128</f>
        <v>17500</v>
      </c>
      <c r="AO128" s="81">
        <v>17500</v>
      </c>
      <c r="AP128" s="81"/>
      <c r="AQ128" s="81">
        <v>17500</v>
      </c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</row>
    <row r="129" spans="1:68" s="16" customFormat="1" ht="17.25" customHeight="1">
      <c r="A129" s="91"/>
      <c r="B129" s="92"/>
      <c r="C129" s="92"/>
      <c r="D129" s="93"/>
      <c r="E129" s="92"/>
      <c r="F129" s="131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5"/>
      <c r="AB129" s="85"/>
      <c r="AC129" s="85"/>
      <c r="AD129" s="85"/>
      <c r="AE129" s="85"/>
      <c r="AF129" s="84"/>
      <c r="AG129" s="84"/>
      <c r="AH129" s="84"/>
      <c r="AI129" s="84"/>
      <c r="AJ129" s="84"/>
      <c r="AK129" s="81"/>
      <c r="AL129" s="81"/>
      <c r="AM129" s="81"/>
      <c r="AN129" s="84"/>
      <c r="AO129" s="84"/>
      <c r="AP129" s="84"/>
      <c r="AQ129" s="84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</row>
    <row r="130" spans="1:68" s="53" customFormat="1" ht="20.25" customHeight="1" hidden="1">
      <c r="A130" s="137" t="s">
        <v>349</v>
      </c>
      <c r="B130" s="138" t="s">
        <v>135</v>
      </c>
      <c r="C130" s="138" t="s">
        <v>146</v>
      </c>
      <c r="D130" s="139"/>
      <c r="E130" s="138"/>
      <c r="F130" s="140">
        <f aca="true" t="shared" si="85" ref="F130:Q131">F131</f>
        <v>41021</v>
      </c>
      <c r="G130" s="140">
        <f aca="true" t="shared" si="86" ref="G130:O130">G131+G133</f>
        <v>3990</v>
      </c>
      <c r="H130" s="140">
        <f t="shared" si="86"/>
        <v>45011</v>
      </c>
      <c r="I130" s="140">
        <f t="shared" si="86"/>
        <v>0</v>
      </c>
      <c r="J130" s="140">
        <f t="shared" si="86"/>
        <v>77308</v>
      </c>
      <c r="K130" s="140">
        <f t="shared" si="86"/>
        <v>0</v>
      </c>
      <c r="L130" s="140">
        <f t="shared" si="86"/>
        <v>0</v>
      </c>
      <c r="M130" s="140">
        <f t="shared" si="86"/>
        <v>77308</v>
      </c>
      <c r="N130" s="140">
        <f t="shared" si="86"/>
        <v>-77308</v>
      </c>
      <c r="O130" s="140">
        <f t="shared" si="86"/>
        <v>0</v>
      </c>
      <c r="P130" s="140">
        <f>P131+P133</f>
        <v>0</v>
      </c>
      <c r="Q130" s="140">
        <f>Q131+Q133</f>
        <v>0</v>
      </c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18"/>
      <c r="AL130" s="118"/>
      <c r="AM130" s="118"/>
      <c r="AN130" s="142">
        <f>AN133</f>
        <v>0</v>
      </c>
      <c r="AO130" s="142">
        <f>AO133</f>
        <v>0</v>
      </c>
      <c r="AP130" s="142">
        <f>AP133</f>
        <v>0</v>
      </c>
      <c r="AQ130" s="142">
        <f>AQ133</f>
        <v>0</v>
      </c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</row>
    <row r="131" spans="1:68" s="45" customFormat="1" ht="52.5" customHeight="1" hidden="1">
      <c r="A131" s="115" t="s">
        <v>150</v>
      </c>
      <c r="B131" s="116" t="s">
        <v>135</v>
      </c>
      <c r="C131" s="116" t="s">
        <v>146</v>
      </c>
      <c r="D131" s="117" t="s">
        <v>38</v>
      </c>
      <c r="E131" s="116"/>
      <c r="F131" s="143">
        <f t="shared" si="85"/>
        <v>41021</v>
      </c>
      <c r="G131" s="143">
        <f t="shared" si="85"/>
        <v>-11347</v>
      </c>
      <c r="H131" s="143">
        <f t="shared" si="85"/>
        <v>29674</v>
      </c>
      <c r="I131" s="143">
        <f t="shared" si="85"/>
        <v>0</v>
      </c>
      <c r="J131" s="143">
        <f t="shared" si="85"/>
        <v>64738</v>
      </c>
      <c r="K131" s="143">
        <f t="shared" si="85"/>
        <v>0</v>
      </c>
      <c r="L131" s="143">
        <f t="shared" si="85"/>
        <v>0</v>
      </c>
      <c r="M131" s="143">
        <f t="shared" si="85"/>
        <v>64738</v>
      </c>
      <c r="N131" s="143">
        <f t="shared" si="85"/>
        <v>-64738</v>
      </c>
      <c r="O131" s="143">
        <f t="shared" si="85"/>
        <v>0</v>
      </c>
      <c r="P131" s="143">
        <f t="shared" si="85"/>
        <v>0</v>
      </c>
      <c r="Q131" s="143">
        <f t="shared" si="85"/>
        <v>0</v>
      </c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6"/>
      <c r="AL131" s="126"/>
      <c r="AM131" s="126"/>
      <c r="AN131" s="125"/>
      <c r="AO131" s="125"/>
      <c r="AP131" s="125"/>
      <c r="AQ131" s="125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</row>
    <row r="132" spans="1:68" s="54" customFormat="1" ht="83.25" hidden="1">
      <c r="A132" s="115" t="s">
        <v>250</v>
      </c>
      <c r="B132" s="116" t="s">
        <v>135</v>
      </c>
      <c r="C132" s="116" t="s">
        <v>146</v>
      </c>
      <c r="D132" s="117" t="s">
        <v>38</v>
      </c>
      <c r="E132" s="116" t="s">
        <v>151</v>
      </c>
      <c r="F132" s="118">
        <v>41021</v>
      </c>
      <c r="G132" s="118">
        <f>H132-F132</f>
        <v>-11347</v>
      </c>
      <c r="H132" s="118">
        <f>45011-15337</f>
        <v>29674</v>
      </c>
      <c r="I132" s="118"/>
      <c r="J132" s="118">
        <f>77308-12570</f>
        <v>64738</v>
      </c>
      <c r="K132" s="142"/>
      <c r="L132" s="142"/>
      <c r="M132" s="118">
        <v>64738</v>
      </c>
      <c r="N132" s="118">
        <f>O132-M132</f>
        <v>-64738</v>
      </c>
      <c r="O132" s="118"/>
      <c r="P132" s="118"/>
      <c r="Q132" s="118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5"/>
      <c r="AL132" s="145"/>
      <c r="AM132" s="145"/>
      <c r="AN132" s="144"/>
      <c r="AO132" s="144"/>
      <c r="AP132" s="144"/>
      <c r="AQ132" s="144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1:68" s="54" customFormat="1" ht="18.75" hidden="1">
      <c r="A133" s="115" t="s">
        <v>121</v>
      </c>
      <c r="B133" s="116" t="s">
        <v>135</v>
      </c>
      <c r="C133" s="116" t="s">
        <v>146</v>
      </c>
      <c r="D133" s="117" t="s">
        <v>122</v>
      </c>
      <c r="E133" s="116"/>
      <c r="F133" s="118"/>
      <c r="G133" s="118">
        <f aca="true" t="shared" si="87" ref="G133:Q133">G135</f>
        <v>15337</v>
      </c>
      <c r="H133" s="118">
        <f t="shared" si="87"/>
        <v>15337</v>
      </c>
      <c r="I133" s="118">
        <f t="shared" si="87"/>
        <v>0</v>
      </c>
      <c r="J133" s="118">
        <f t="shared" si="87"/>
        <v>12570</v>
      </c>
      <c r="K133" s="118">
        <f t="shared" si="87"/>
        <v>0</v>
      </c>
      <c r="L133" s="118">
        <f t="shared" si="87"/>
        <v>0</v>
      </c>
      <c r="M133" s="118">
        <f t="shared" si="87"/>
        <v>12570</v>
      </c>
      <c r="N133" s="118">
        <f t="shared" si="87"/>
        <v>-12570</v>
      </c>
      <c r="O133" s="118">
        <f t="shared" si="87"/>
        <v>0</v>
      </c>
      <c r="P133" s="118">
        <f t="shared" si="87"/>
        <v>0</v>
      </c>
      <c r="Q133" s="118">
        <f t="shared" si="87"/>
        <v>0</v>
      </c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5"/>
      <c r="AL133" s="145"/>
      <c r="AM133" s="145"/>
      <c r="AN133" s="118">
        <f aca="true" t="shared" si="88" ref="AN133:AQ134">AN134</f>
        <v>0</v>
      </c>
      <c r="AO133" s="118">
        <f t="shared" si="88"/>
        <v>0</v>
      </c>
      <c r="AP133" s="118">
        <f t="shared" si="88"/>
        <v>0</v>
      </c>
      <c r="AQ133" s="118">
        <f t="shared" si="88"/>
        <v>0</v>
      </c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1:68" s="54" customFormat="1" ht="55.5" customHeight="1" hidden="1">
      <c r="A134" s="115" t="s">
        <v>343</v>
      </c>
      <c r="B134" s="116" t="s">
        <v>135</v>
      </c>
      <c r="C134" s="116" t="s">
        <v>146</v>
      </c>
      <c r="D134" s="117" t="s">
        <v>342</v>
      </c>
      <c r="E134" s="116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5"/>
      <c r="AL134" s="145"/>
      <c r="AM134" s="145"/>
      <c r="AN134" s="118">
        <f t="shared" si="88"/>
        <v>0</v>
      </c>
      <c r="AO134" s="118">
        <f t="shared" si="88"/>
        <v>0</v>
      </c>
      <c r="AP134" s="118">
        <f t="shared" si="88"/>
        <v>0</v>
      </c>
      <c r="AQ134" s="118">
        <f t="shared" si="88"/>
        <v>0</v>
      </c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1:68" s="54" customFormat="1" ht="83.25" hidden="1">
      <c r="A135" s="115" t="s">
        <v>250</v>
      </c>
      <c r="B135" s="116" t="s">
        <v>135</v>
      </c>
      <c r="C135" s="116" t="s">
        <v>146</v>
      </c>
      <c r="D135" s="117" t="s">
        <v>342</v>
      </c>
      <c r="E135" s="116" t="s">
        <v>151</v>
      </c>
      <c r="F135" s="118"/>
      <c r="G135" s="118">
        <f>H135-F135</f>
        <v>15337</v>
      </c>
      <c r="H135" s="118">
        <v>15337</v>
      </c>
      <c r="I135" s="118"/>
      <c r="J135" s="118">
        <v>12570</v>
      </c>
      <c r="K135" s="142"/>
      <c r="L135" s="142"/>
      <c r="M135" s="118">
        <v>12570</v>
      </c>
      <c r="N135" s="118">
        <f>O135-M135</f>
        <v>-12570</v>
      </c>
      <c r="O135" s="118"/>
      <c r="P135" s="118"/>
      <c r="Q135" s="118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5"/>
      <c r="AL135" s="145"/>
      <c r="AM135" s="145"/>
      <c r="AN135" s="118">
        <f>AO135-AM135</f>
        <v>0</v>
      </c>
      <c r="AO135" s="118"/>
      <c r="AP135" s="118"/>
      <c r="AQ135" s="118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1:68" s="12" customFormat="1" ht="18.75" hidden="1">
      <c r="A136" s="91"/>
      <c r="B136" s="92"/>
      <c r="C136" s="92"/>
      <c r="D136" s="93"/>
      <c r="E136" s="92"/>
      <c r="F136" s="81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109"/>
      <c r="S136" s="109"/>
      <c r="T136" s="109"/>
      <c r="U136" s="109"/>
      <c r="V136" s="109"/>
      <c r="W136" s="109"/>
      <c r="X136" s="109"/>
      <c r="Y136" s="109"/>
      <c r="Z136" s="109"/>
      <c r="AA136" s="146"/>
      <c r="AB136" s="146"/>
      <c r="AC136" s="146"/>
      <c r="AD136" s="146"/>
      <c r="AE136" s="146"/>
      <c r="AF136" s="109"/>
      <c r="AG136" s="109"/>
      <c r="AH136" s="109"/>
      <c r="AI136" s="109"/>
      <c r="AJ136" s="109"/>
      <c r="AK136" s="147"/>
      <c r="AL136" s="147"/>
      <c r="AM136" s="147"/>
      <c r="AN136" s="109"/>
      <c r="AO136" s="109"/>
      <c r="AP136" s="109"/>
      <c r="AQ136" s="109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</row>
    <row r="137" spans="1:68" s="12" customFormat="1" ht="35.25" customHeight="1">
      <c r="A137" s="74" t="s">
        <v>205</v>
      </c>
      <c r="B137" s="75" t="s">
        <v>135</v>
      </c>
      <c r="C137" s="75" t="s">
        <v>139</v>
      </c>
      <c r="D137" s="93"/>
      <c r="E137" s="92"/>
      <c r="F137" s="89">
        <f aca="true" t="shared" si="89" ref="F137:V138">F138</f>
        <v>1563</v>
      </c>
      <c r="G137" s="89">
        <f t="shared" si="89"/>
        <v>218</v>
      </c>
      <c r="H137" s="89">
        <f t="shared" si="89"/>
        <v>1781</v>
      </c>
      <c r="I137" s="89">
        <f t="shared" si="89"/>
        <v>0</v>
      </c>
      <c r="J137" s="89">
        <f t="shared" si="89"/>
        <v>1911</v>
      </c>
      <c r="K137" s="89">
        <f t="shared" si="89"/>
        <v>0</v>
      </c>
      <c r="L137" s="89">
        <f t="shared" si="89"/>
        <v>0</v>
      </c>
      <c r="M137" s="89">
        <f t="shared" si="89"/>
        <v>1911</v>
      </c>
      <c r="N137" s="89">
        <f t="shared" si="89"/>
        <v>-383</v>
      </c>
      <c r="O137" s="89">
        <f t="shared" si="89"/>
        <v>1528</v>
      </c>
      <c r="P137" s="89">
        <f t="shared" si="89"/>
        <v>0</v>
      </c>
      <c r="Q137" s="89">
        <f t="shared" si="89"/>
        <v>1528</v>
      </c>
      <c r="R137" s="89">
        <f t="shared" si="89"/>
        <v>0</v>
      </c>
      <c r="S137" s="89">
        <f t="shared" si="89"/>
        <v>0</v>
      </c>
      <c r="T137" s="89">
        <f t="shared" si="89"/>
        <v>1528</v>
      </c>
      <c r="U137" s="89">
        <f t="shared" si="89"/>
        <v>1528</v>
      </c>
      <c r="V137" s="89">
        <f t="shared" si="89"/>
        <v>0</v>
      </c>
      <c r="W137" s="89">
        <f aca="true" t="shared" si="90" ref="V137:AK138">W138</f>
        <v>0</v>
      </c>
      <c r="X137" s="89">
        <f t="shared" si="90"/>
        <v>1528</v>
      </c>
      <c r="Y137" s="89">
        <f t="shared" si="90"/>
        <v>1528</v>
      </c>
      <c r="Z137" s="89">
        <f t="shared" si="90"/>
        <v>0</v>
      </c>
      <c r="AA137" s="90">
        <f t="shared" si="90"/>
        <v>1528</v>
      </c>
      <c r="AB137" s="90">
        <f t="shared" si="90"/>
        <v>1528</v>
      </c>
      <c r="AC137" s="90">
        <f t="shared" si="90"/>
        <v>0</v>
      </c>
      <c r="AD137" s="90">
        <f t="shared" si="90"/>
        <v>0</v>
      </c>
      <c r="AE137" s="90"/>
      <c r="AF137" s="89">
        <f t="shared" si="90"/>
        <v>1528</v>
      </c>
      <c r="AG137" s="89">
        <f t="shared" si="90"/>
        <v>0</v>
      </c>
      <c r="AH137" s="89">
        <f t="shared" si="90"/>
        <v>1528</v>
      </c>
      <c r="AI137" s="89">
        <f t="shared" si="90"/>
        <v>0</v>
      </c>
      <c r="AJ137" s="89">
        <f t="shared" si="90"/>
        <v>0</v>
      </c>
      <c r="AK137" s="89">
        <f t="shared" si="90"/>
        <v>1528</v>
      </c>
      <c r="AL137" s="89">
        <f aca="true" t="shared" si="91" ref="AI137:AQ138">AL138</f>
        <v>0</v>
      </c>
      <c r="AM137" s="89">
        <f t="shared" si="91"/>
        <v>1528</v>
      </c>
      <c r="AN137" s="89">
        <f>AN138+AN140</f>
        <v>5735</v>
      </c>
      <c r="AO137" s="89">
        <f>AO138+AO140</f>
        <v>7263</v>
      </c>
      <c r="AP137" s="89">
        <f>AP138+AP140</f>
        <v>0</v>
      </c>
      <c r="AQ137" s="89">
        <f>AQ138+AQ140</f>
        <v>18945</v>
      </c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</row>
    <row r="138" spans="1:68" s="12" customFormat="1" ht="22.5" customHeight="1">
      <c r="A138" s="91" t="s">
        <v>206</v>
      </c>
      <c r="B138" s="92" t="s">
        <v>135</v>
      </c>
      <c r="C138" s="92" t="s">
        <v>139</v>
      </c>
      <c r="D138" s="93" t="s">
        <v>204</v>
      </c>
      <c r="E138" s="92"/>
      <c r="F138" s="94">
        <f t="shared" si="89"/>
        <v>1563</v>
      </c>
      <c r="G138" s="94">
        <f t="shared" si="89"/>
        <v>218</v>
      </c>
      <c r="H138" s="94">
        <f t="shared" si="89"/>
        <v>1781</v>
      </c>
      <c r="I138" s="94">
        <f t="shared" si="89"/>
        <v>0</v>
      </c>
      <c r="J138" s="94">
        <f t="shared" si="89"/>
        <v>1911</v>
      </c>
      <c r="K138" s="94">
        <f t="shared" si="89"/>
        <v>0</v>
      </c>
      <c r="L138" s="94">
        <f t="shared" si="89"/>
        <v>0</v>
      </c>
      <c r="M138" s="94">
        <f t="shared" si="89"/>
        <v>1911</v>
      </c>
      <c r="N138" s="94">
        <f t="shared" si="89"/>
        <v>-383</v>
      </c>
      <c r="O138" s="94">
        <f t="shared" si="89"/>
        <v>1528</v>
      </c>
      <c r="P138" s="94">
        <f t="shared" si="89"/>
        <v>0</v>
      </c>
      <c r="Q138" s="94">
        <f t="shared" si="89"/>
        <v>1528</v>
      </c>
      <c r="R138" s="94">
        <f t="shared" si="89"/>
        <v>0</v>
      </c>
      <c r="S138" s="94">
        <f t="shared" si="89"/>
        <v>0</v>
      </c>
      <c r="T138" s="94">
        <f t="shared" si="89"/>
        <v>1528</v>
      </c>
      <c r="U138" s="94">
        <f t="shared" si="89"/>
        <v>1528</v>
      </c>
      <c r="V138" s="94">
        <f t="shared" si="90"/>
        <v>0</v>
      </c>
      <c r="W138" s="94">
        <f t="shared" si="90"/>
        <v>0</v>
      </c>
      <c r="X138" s="94">
        <f t="shared" si="90"/>
        <v>1528</v>
      </c>
      <c r="Y138" s="94">
        <f t="shared" si="90"/>
        <v>1528</v>
      </c>
      <c r="Z138" s="94">
        <f t="shared" si="90"/>
        <v>0</v>
      </c>
      <c r="AA138" s="95">
        <f t="shared" si="90"/>
        <v>1528</v>
      </c>
      <c r="AB138" s="95">
        <f t="shared" si="90"/>
        <v>1528</v>
      </c>
      <c r="AC138" s="95">
        <f t="shared" si="90"/>
        <v>0</v>
      </c>
      <c r="AD138" s="95">
        <f t="shared" si="90"/>
        <v>0</v>
      </c>
      <c r="AE138" s="95"/>
      <c r="AF138" s="94">
        <f t="shared" si="90"/>
        <v>1528</v>
      </c>
      <c r="AG138" s="94">
        <f t="shared" si="90"/>
        <v>0</v>
      </c>
      <c r="AH138" s="94">
        <f t="shared" si="90"/>
        <v>1528</v>
      </c>
      <c r="AI138" s="94">
        <f t="shared" si="91"/>
        <v>0</v>
      </c>
      <c r="AJ138" s="94">
        <f t="shared" si="91"/>
        <v>0</v>
      </c>
      <c r="AK138" s="94">
        <f t="shared" si="91"/>
        <v>1528</v>
      </c>
      <c r="AL138" s="94">
        <f t="shared" si="91"/>
        <v>0</v>
      </c>
      <c r="AM138" s="94">
        <f t="shared" si="91"/>
        <v>1528</v>
      </c>
      <c r="AN138" s="94">
        <f t="shared" si="91"/>
        <v>283</v>
      </c>
      <c r="AO138" s="94">
        <f t="shared" si="91"/>
        <v>1811</v>
      </c>
      <c r="AP138" s="94">
        <f t="shared" si="91"/>
        <v>0</v>
      </c>
      <c r="AQ138" s="94">
        <f t="shared" si="91"/>
        <v>1811</v>
      </c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</row>
    <row r="139" spans="1:68" s="12" customFormat="1" ht="43.5" customHeight="1">
      <c r="A139" s="91" t="s">
        <v>129</v>
      </c>
      <c r="B139" s="92" t="s">
        <v>135</v>
      </c>
      <c r="C139" s="92" t="s">
        <v>139</v>
      </c>
      <c r="D139" s="93" t="s">
        <v>204</v>
      </c>
      <c r="E139" s="92" t="s">
        <v>130</v>
      </c>
      <c r="F139" s="81">
        <v>1563</v>
      </c>
      <c r="G139" s="81">
        <f>H139-F139</f>
        <v>218</v>
      </c>
      <c r="H139" s="81">
        <v>1781</v>
      </c>
      <c r="I139" s="81"/>
      <c r="J139" s="81">
        <v>1911</v>
      </c>
      <c r="K139" s="77"/>
      <c r="L139" s="77"/>
      <c r="M139" s="81">
        <v>1911</v>
      </c>
      <c r="N139" s="81">
        <f>O139-M139</f>
        <v>-383</v>
      </c>
      <c r="O139" s="81">
        <v>1528</v>
      </c>
      <c r="P139" s="81"/>
      <c r="Q139" s="81">
        <v>1528</v>
      </c>
      <c r="R139" s="109"/>
      <c r="S139" s="109"/>
      <c r="T139" s="81">
        <f>O139+R139</f>
        <v>1528</v>
      </c>
      <c r="U139" s="81">
        <f>Q139+S139</f>
        <v>1528</v>
      </c>
      <c r="V139" s="109"/>
      <c r="W139" s="109"/>
      <c r="X139" s="81">
        <f>T139+V139</f>
        <v>1528</v>
      </c>
      <c r="Y139" s="81">
        <f>U139+W139</f>
        <v>1528</v>
      </c>
      <c r="Z139" s="109"/>
      <c r="AA139" s="82">
        <f>X139+Z139</f>
        <v>1528</v>
      </c>
      <c r="AB139" s="82">
        <f>Y139</f>
        <v>1528</v>
      </c>
      <c r="AC139" s="146"/>
      <c r="AD139" s="146"/>
      <c r="AE139" s="146"/>
      <c r="AF139" s="81">
        <f>AA139+AC139</f>
        <v>1528</v>
      </c>
      <c r="AG139" s="109"/>
      <c r="AH139" s="81">
        <f>AB139</f>
        <v>1528</v>
      </c>
      <c r="AI139" s="109"/>
      <c r="AJ139" s="109"/>
      <c r="AK139" s="81">
        <f>AF139+AI139</f>
        <v>1528</v>
      </c>
      <c r="AL139" s="81">
        <f>AG139</f>
        <v>0</v>
      </c>
      <c r="AM139" s="81">
        <f>AH139+AJ139</f>
        <v>1528</v>
      </c>
      <c r="AN139" s="81">
        <f>AO139-AM139</f>
        <v>283</v>
      </c>
      <c r="AO139" s="81">
        <v>1811</v>
      </c>
      <c r="AP139" s="81"/>
      <c r="AQ139" s="81">
        <v>1811</v>
      </c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</row>
    <row r="140" spans="1:68" s="12" customFormat="1" ht="41.25" customHeight="1">
      <c r="A140" s="91" t="s">
        <v>45</v>
      </c>
      <c r="B140" s="92" t="s">
        <v>135</v>
      </c>
      <c r="C140" s="92" t="s">
        <v>139</v>
      </c>
      <c r="D140" s="93" t="s">
        <v>46</v>
      </c>
      <c r="E140" s="92"/>
      <c r="F140" s="81"/>
      <c r="G140" s="81"/>
      <c r="H140" s="81"/>
      <c r="I140" s="81"/>
      <c r="J140" s="81"/>
      <c r="K140" s="77"/>
      <c r="L140" s="77"/>
      <c r="M140" s="81"/>
      <c r="N140" s="81"/>
      <c r="O140" s="81"/>
      <c r="P140" s="81"/>
      <c r="Q140" s="81"/>
      <c r="R140" s="109"/>
      <c r="S140" s="109"/>
      <c r="T140" s="81"/>
      <c r="U140" s="81"/>
      <c r="V140" s="109"/>
      <c r="W140" s="109"/>
      <c r="X140" s="81"/>
      <c r="Y140" s="81"/>
      <c r="Z140" s="109"/>
      <c r="AA140" s="82"/>
      <c r="AB140" s="82"/>
      <c r="AC140" s="146"/>
      <c r="AD140" s="146"/>
      <c r="AE140" s="146"/>
      <c r="AF140" s="81"/>
      <c r="AG140" s="109"/>
      <c r="AH140" s="81"/>
      <c r="AI140" s="109"/>
      <c r="AJ140" s="109"/>
      <c r="AK140" s="81"/>
      <c r="AL140" s="81"/>
      <c r="AM140" s="81"/>
      <c r="AN140" s="81">
        <f>AN141</f>
        <v>5452</v>
      </c>
      <c r="AO140" s="81">
        <f>AO141</f>
        <v>5452</v>
      </c>
      <c r="AP140" s="81">
        <f>AP141</f>
        <v>0</v>
      </c>
      <c r="AQ140" s="81">
        <f>AQ141</f>
        <v>17134</v>
      </c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s="12" customFormat="1" ht="57.75" customHeight="1">
      <c r="A141" s="91" t="s">
        <v>252</v>
      </c>
      <c r="B141" s="92" t="s">
        <v>135</v>
      </c>
      <c r="C141" s="92" t="s">
        <v>139</v>
      </c>
      <c r="D141" s="93" t="s">
        <v>46</v>
      </c>
      <c r="E141" s="92" t="s">
        <v>138</v>
      </c>
      <c r="F141" s="81"/>
      <c r="G141" s="81"/>
      <c r="H141" s="81"/>
      <c r="I141" s="81"/>
      <c r="J141" s="81"/>
      <c r="K141" s="77"/>
      <c r="L141" s="77"/>
      <c r="M141" s="81"/>
      <c r="N141" s="81"/>
      <c r="O141" s="81"/>
      <c r="P141" s="81"/>
      <c r="Q141" s="81"/>
      <c r="R141" s="109"/>
      <c r="S141" s="109"/>
      <c r="T141" s="81"/>
      <c r="U141" s="81"/>
      <c r="V141" s="109"/>
      <c r="W141" s="109"/>
      <c r="X141" s="81"/>
      <c r="Y141" s="81"/>
      <c r="Z141" s="109"/>
      <c r="AA141" s="82"/>
      <c r="AB141" s="82"/>
      <c r="AC141" s="146"/>
      <c r="AD141" s="146"/>
      <c r="AE141" s="146"/>
      <c r="AF141" s="81"/>
      <c r="AG141" s="109"/>
      <c r="AH141" s="81"/>
      <c r="AI141" s="109"/>
      <c r="AJ141" s="109"/>
      <c r="AK141" s="81"/>
      <c r="AL141" s="81"/>
      <c r="AM141" s="81"/>
      <c r="AN141" s="81">
        <f>AO141-AM141</f>
        <v>5452</v>
      </c>
      <c r="AO141" s="81">
        <v>5452</v>
      </c>
      <c r="AP141" s="81"/>
      <c r="AQ141" s="81">
        <v>17134</v>
      </c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</row>
    <row r="142" spans="1:68" s="12" customFormat="1" ht="19.5" customHeight="1">
      <c r="A142" s="91"/>
      <c r="B142" s="92"/>
      <c r="C142" s="92"/>
      <c r="D142" s="93"/>
      <c r="E142" s="92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109"/>
      <c r="S142" s="109"/>
      <c r="T142" s="109"/>
      <c r="U142" s="109"/>
      <c r="V142" s="109"/>
      <c r="W142" s="109"/>
      <c r="X142" s="109"/>
      <c r="Y142" s="109"/>
      <c r="Z142" s="109"/>
      <c r="AA142" s="146"/>
      <c r="AB142" s="146"/>
      <c r="AC142" s="146"/>
      <c r="AD142" s="146"/>
      <c r="AE142" s="146"/>
      <c r="AF142" s="109"/>
      <c r="AG142" s="109"/>
      <c r="AH142" s="109"/>
      <c r="AI142" s="109"/>
      <c r="AJ142" s="109"/>
      <c r="AK142" s="147"/>
      <c r="AL142" s="147"/>
      <c r="AM142" s="147"/>
      <c r="AN142" s="109"/>
      <c r="AO142" s="109"/>
      <c r="AP142" s="109"/>
      <c r="AQ142" s="109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</row>
    <row r="143" spans="1:68" s="14" customFormat="1" ht="44.25" customHeight="1">
      <c r="A143" s="74" t="s">
        <v>42</v>
      </c>
      <c r="B143" s="75" t="s">
        <v>135</v>
      </c>
      <c r="C143" s="75" t="s">
        <v>141</v>
      </c>
      <c r="D143" s="88"/>
      <c r="E143" s="75"/>
      <c r="F143" s="89">
        <f>F146+F149+F151+F153+F157</f>
        <v>87025</v>
      </c>
      <c r="G143" s="89">
        <f aca="true" t="shared" si="92" ref="G143:O143">G146+G149+G151+G153+G157+G161</f>
        <v>-4266</v>
      </c>
      <c r="H143" s="89">
        <f t="shared" si="92"/>
        <v>82759</v>
      </c>
      <c r="I143" s="89">
        <f t="shared" si="92"/>
        <v>0</v>
      </c>
      <c r="J143" s="89">
        <f t="shared" si="92"/>
        <v>81388</v>
      </c>
      <c r="K143" s="89">
        <f t="shared" si="92"/>
        <v>0</v>
      </c>
      <c r="L143" s="89">
        <f t="shared" si="92"/>
        <v>0</v>
      </c>
      <c r="M143" s="89">
        <f t="shared" si="92"/>
        <v>81388</v>
      </c>
      <c r="N143" s="89">
        <f t="shared" si="92"/>
        <v>-23940</v>
      </c>
      <c r="O143" s="89">
        <f t="shared" si="92"/>
        <v>57448</v>
      </c>
      <c r="P143" s="89">
        <f aca="true" t="shared" si="93" ref="P143:U143">P146+P149+P151+P153+P157+P161</f>
        <v>0</v>
      </c>
      <c r="Q143" s="89">
        <f t="shared" si="93"/>
        <v>52318</v>
      </c>
      <c r="R143" s="89">
        <f t="shared" si="93"/>
        <v>-200</v>
      </c>
      <c r="S143" s="89">
        <f t="shared" si="93"/>
        <v>0</v>
      </c>
      <c r="T143" s="89">
        <f t="shared" si="93"/>
        <v>57248</v>
      </c>
      <c r="U143" s="89">
        <f t="shared" si="93"/>
        <v>52318</v>
      </c>
      <c r="V143" s="89">
        <f>V146+V149+V151+V153+V157+V161</f>
        <v>0</v>
      </c>
      <c r="W143" s="89">
        <f>W146+W149+W151+W153+W157+W161</f>
        <v>0</v>
      </c>
      <c r="X143" s="89">
        <f>X146+X149+X151+X153+X157+X161</f>
        <v>57248</v>
      </c>
      <c r="Y143" s="89">
        <f>Y146+Y149+Y151+Y153+Y157+Y161</f>
        <v>52318</v>
      </c>
      <c r="Z143" s="89">
        <f>Z146+Z149+Z151+Z153+Z157+Z161</f>
        <v>7021</v>
      </c>
      <c r="AA143" s="90">
        <f aca="true" t="shared" si="94" ref="AA143:AH143">AA144+AA149+AA151+AA153+AA157+AA161</f>
        <v>64269</v>
      </c>
      <c r="AB143" s="90">
        <f t="shared" si="94"/>
        <v>52318</v>
      </c>
      <c r="AC143" s="90">
        <f t="shared" si="94"/>
        <v>0</v>
      </c>
      <c r="AD143" s="90">
        <f t="shared" si="94"/>
        <v>0</v>
      </c>
      <c r="AE143" s="90">
        <f t="shared" si="94"/>
        <v>0</v>
      </c>
      <c r="AF143" s="89">
        <f t="shared" si="94"/>
        <v>64269</v>
      </c>
      <c r="AG143" s="89">
        <f t="shared" si="94"/>
        <v>0</v>
      </c>
      <c r="AH143" s="89">
        <f t="shared" si="94"/>
        <v>52318</v>
      </c>
      <c r="AI143" s="89">
        <f aca="true" t="shared" si="95" ref="AI143:AQ143">AI144+AI149+AI151+AI153+AI157+AI161</f>
        <v>0</v>
      </c>
      <c r="AJ143" s="89">
        <f t="shared" si="95"/>
        <v>0</v>
      </c>
      <c r="AK143" s="89">
        <f t="shared" si="95"/>
        <v>64269</v>
      </c>
      <c r="AL143" s="89">
        <f t="shared" si="95"/>
        <v>0</v>
      </c>
      <c r="AM143" s="89">
        <f t="shared" si="95"/>
        <v>52318</v>
      </c>
      <c r="AN143" s="89">
        <f t="shared" si="95"/>
        <v>3849</v>
      </c>
      <c r="AO143" s="89">
        <f t="shared" si="95"/>
        <v>56167</v>
      </c>
      <c r="AP143" s="89">
        <f t="shared" si="95"/>
        <v>0</v>
      </c>
      <c r="AQ143" s="89">
        <f t="shared" si="95"/>
        <v>44557</v>
      </c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</row>
    <row r="144" spans="1:68" s="14" customFormat="1" ht="76.5" customHeight="1">
      <c r="A144" s="91" t="s">
        <v>133</v>
      </c>
      <c r="B144" s="92" t="s">
        <v>135</v>
      </c>
      <c r="C144" s="92" t="s">
        <v>141</v>
      </c>
      <c r="D144" s="93" t="s">
        <v>124</v>
      </c>
      <c r="E144" s="75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90">
        <f aca="true" t="shared" si="96" ref="AA144:AF144">AA145+AA148</f>
        <v>44468</v>
      </c>
      <c r="AB144" s="90">
        <f t="shared" si="96"/>
        <v>39957</v>
      </c>
      <c r="AC144" s="90">
        <f t="shared" si="96"/>
        <v>0</v>
      </c>
      <c r="AD144" s="90">
        <f t="shared" si="96"/>
        <v>0</v>
      </c>
      <c r="AE144" s="90">
        <f t="shared" si="96"/>
        <v>0</v>
      </c>
      <c r="AF144" s="81">
        <f t="shared" si="96"/>
        <v>44468</v>
      </c>
      <c r="AG144" s="106"/>
      <c r="AH144" s="81">
        <f aca="true" t="shared" si="97" ref="AH144:AM144">AH145+AH148</f>
        <v>39957</v>
      </c>
      <c r="AI144" s="81">
        <f t="shared" si="97"/>
        <v>0</v>
      </c>
      <c r="AJ144" s="81">
        <f t="shared" si="97"/>
        <v>0</v>
      </c>
      <c r="AK144" s="81">
        <f t="shared" si="97"/>
        <v>44468</v>
      </c>
      <c r="AL144" s="81">
        <f t="shared" si="97"/>
        <v>0</v>
      </c>
      <c r="AM144" s="81">
        <f t="shared" si="97"/>
        <v>39957</v>
      </c>
      <c r="AN144" s="81">
        <f>AN145+AN148</f>
        <v>-5308</v>
      </c>
      <c r="AO144" s="81">
        <f>AO145+AO148</f>
        <v>34649</v>
      </c>
      <c r="AP144" s="81">
        <f>AP145+AP148</f>
        <v>0</v>
      </c>
      <c r="AQ144" s="81">
        <f>AQ145+AQ148</f>
        <v>32160</v>
      </c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</row>
    <row r="145" spans="1:68" s="14" customFormat="1" ht="18.75">
      <c r="A145" s="91" t="s">
        <v>225</v>
      </c>
      <c r="B145" s="92" t="s">
        <v>135</v>
      </c>
      <c r="C145" s="92" t="s">
        <v>141</v>
      </c>
      <c r="D145" s="93" t="s">
        <v>124</v>
      </c>
      <c r="E145" s="92" t="s">
        <v>226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90"/>
      <c r="AB145" s="90"/>
      <c r="AC145" s="90">
        <v>44468</v>
      </c>
      <c r="AD145" s="90"/>
      <c r="AE145" s="90">
        <v>39957</v>
      </c>
      <c r="AF145" s="81">
        <f>AA145+AC145</f>
        <v>44468</v>
      </c>
      <c r="AG145" s="106"/>
      <c r="AH145" s="81">
        <f>AB145+AE145</f>
        <v>39957</v>
      </c>
      <c r="AI145" s="106"/>
      <c r="AJ145" s="106"/>
      <c r="AK145" s="81">
        <f>AF145+AI145</f>
        <v>44468</v>
      </c>
      <c r="AL145" s="81">
        <f>AG145</f>
        <v>0</v>
      </c>
      <c r="AM145" s="81">
        <f>AH145+AJ145</f>
        <v>39957</v>
      </c>
      <c r="AN145" s="81">
        <f>AO145-AM145</f>
        <v>-5308</v>
      </c>
      <c r="AO145" s="81">
        <v>34649</v>
      </c>
      <c r="AP145" s="81"/>
      <c r="AQ145" s="81">
        <v>32160</v>
      </c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</row>
    <row r="146" spans="1:68" s="14" customFormat="1" ht="68.25" customHeight="1" hidden="1">
      <c r="A146" s="91" t="s">
        <v>133</v>
      </c>
      <c r="B146" s="92" t="s">
        <v>135</v>
      </c>
      <c r="C146" s="92" t="s">
        <v>141</v>
      </c>
      <c r="D146" s="93" t="s">
        <v>124</v>
      </c>
      <c r="E146" s="75"/>
      <c r="F146" s="94">
        <f aca="true" t="shared" si="98" ref="F146:O146">F147+F148</f>
        <v>42927</v>
      </c>
      <c r="G146" s="94">
        <f t="shared" si="98"/>
        <v>1276</v>
      </c>
      <c r="H146" s="94">
        <f t="shared" si="98"/>
        <v>44203</v>
      </c>
      <c r="I146" s="94">
        <f t="shared" si="98"/>
        <v>0</v>
      </c>
      <c r="J146" s="94">
        <f t="shared" si="98"/>
        <v>40725</v>
      </c>
      <c r="K146" s="94">
        <f t="shared" si="98"/>
        <v>0</v>
      </c>
      <c r="L146" s="94">
        <f t="shared" si="98"/>
        <v>0</v>
      </c>
      <c r="M146" s="94">
        <f t="shared" si="98"/>
        <v>40725</v>
      </c>
      <c r="N146" s="94">
        <f t="shared" si="98"/>
        <v>3743</v>
      </c>
      <c r="O146" s="94">
        <f t="shared" si="98"/>
        <v>44468</v>
      </c>
      <c r="P146" s="94">
        <f aca="true" t="shared" si="99" ref="P146:U146">P147+P148</f>
        <v>0</v>
      </c>
      <c r="Q146" s="94">
        <f t="shared" si="99"/>
        <v>39957</v>
      </c>
      <c r="R146" s="94">
        <f t="shared" si="99"/>
        <v>0</v>
      </c>
      <c r="S146" s="94">
        <f t="shared" si="99"/>
        <v>0</v>
      </c>
      <c r="T146" s="94">
        <f t="shared" si="99"/>
        <v>44468</v>
      </c>
      <c r="U146" s="94">
        <f t="shared" si="99"/>
        <v>39957</v>
      </c>
      <c r="V146" s="94">
        <f aca="true" t="shared" si="100" ref="V146:AB146">V147+V148</f>
        <v>0</v>
      </c>
      <c r="W146" s="94">
        <f t="shared" si="100"/>
        <v>0</v>
      </c>
      <c r="X146" s="94">
        <f t="shared" si="100"/>
        <v>44468</v>
      </c>
      <c r="Y146" s="94">
        <f t="shared" si="100"/>
        <v>39957</v>
      </c>
      <c r="Z146" s="94">
        <f t="shared" si="100"/>
        <v>0</v>
      </c>
      <c r="AA146" s="95">
        <f t="shared" si="100"/>
        <v>44468</v>
      </c>
      <c r="AB146" s="95">
        <f t="shared" si="100"/>
        <v>39957</v>
      </c>
      <c r="AC146" s="95">
        <f>AC147+AC148</f>
        <v>-44468</v>
      </c>
      <c r="AD146" s="95">
        <f>AD147+AD148</f>
        <v>0</v>
      </c>
      <c r="AE146" s="95"/>
      <c r="AF146" s="94">
        <f>AF147+AF148</f>
        <v>0</v>
      </c>
      <c r="AG146" s="94">
        <f>AG147+AG148</f>
        <v>0</v>
      </c>
      <c r="AH146" s="94">
        <f>AH147+AH148</f>
        <v>0</v>
      </c>
      <c r="AI146" s="106"/>
      <c r="AJ146" s="106"/>
      <c r="AK146" s="107"/>
      <c r="AL146" s="107"/>
      <c r="AM146" s="107"/>
      <c r="AN146" s="106"/>
      <c r="AO146" s="106"/>
      <c r="AP146" s="106"/>
      <c r="AQ146" s="106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</row>
    <row r="147" spans="1:68" s="14" customFormat="1" ht="69.75" customHeight="1" hidden="1">
      <c r="A147" s="91" t="s">
        <v>252</v>
      </c>
      <c r="B147" s="92" t="s">
        <v>135</v>
      </c>
      <c r="C147" s="92" t="s">
        <v>141</v>
      </c>
      <c r="D147" s="93" t="s">
        <v>124</v>
      </c>
      <c r="E147" s="92" t="s">
        <v>138</v>
      </c>
      <c r="F147" s="81">
        <v>42927</v>
      </c>
      <c r="G147" s="81">
        <f>H147-F147</f>
        <v>-42927</v>
      </c>
      <c r="H147" s="107"/>
      <c r="I147" s="107"/>
      <c r="J147" s="107"/>
      <c r="K147" s="107"/>
      <c r="L147" s="107"/>
      <c r="M147" s="81"/>
      <c r="N147" s="83"/>
      <c r="O147" s="81"/>
      <c r="P147" s="81"/>
      <c r="Q147" s="81"/>
      <c r="R147" s="106"/>
      <c r="S147" s="106"/>
      <c r="T147" s="106"/>
      <c r="U147" s="106"/>
      <c r="V147" s="106"/>
      <c r="W147" s="106"/>
      <c r="X147" s="106"/>
      <c r="Y147" s="106"/>
      <c r="Z147" s="106"/>
      <c r="AA147" s="148"/>
      <c r="AB147" s="148"/>
      <c r="AC147" s="148"/>
      <c r="AD147" s="148"/>
      <c r="AE147" s="148"/>
      <c r="AF147" s="106"/>
      <c r="AG147" s="106"/>
      <c r="AH147" s="106"/>
      <c r="AI147" s="106"/>
      <c r="AJ147" s="106"/>
      <c r="AK147" s="107"/>
      <c r="AL147" s="107"/>
      <c r="AM147" s="107"/>
      <c r="AN147" s="106"/>
      <c r="AO147" s="106"/>
      <c r="AP147" s="106"/>
      <c r="AQ147" s="106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</row>
    <row r="148" spans="1:68" s="14" customFormat="1" ht="33" hidden="1">
      <c r="A148" s="91" t="s">
        <v>227</v>
      </c>
      <c r="B148" s="92" t="s">
        <v>135</v>
      </c>
      <c r="C148" s="92" t="s">
        <v>141</v>
      </c>
      <c r="D148" s="93" t="s">
        <v>124</v>
      </c>
      <c r="E148" s="92" t="s">
        <v>228</v>
      </c>
      <c r="F148" s="81"/>
      <c r="G148" s="81">
        <f>H148-F148</f>
        <v>44203</v>
      </c>
      <c r="H148" s="81">
        <v>44203</v>
      </c>
      <c r="I148" s="81"/>
      <c r="J148" s="81">
        <v>40725</v>
      </c>
      <c r="K148" s="107"/>
      <c r="L148" s="107"/>
      <c r="M148" s="81">
        <v>40725</v>
      </c>
      <c r="N148" s="81">
        <f>O148-M148</f>
        <v>3743</v>
      </c>
      <c r="O148" s="81">
        <v>44468</v>
      </c>
      <c r="P148" s="81"/>
      <c r="Q148" s="81">
        <v>39957</v>
      </c>
      <c r="R148" s="106"/>
      <c r="S148" s="106"/>
      <c r="T148" s="81">
        <f>O148+R148</f>
        <v>44468</v>
      </c>
      <c r="U148" s="81">
        <f>Q148+S148</f>
        <v>39957</v>
      </c>
      <c r="V148" s="106"/>
      <c r="W148" s="106"/>
      <c r="X148" s="81">
        <f>T148+V148</f>
        <v>44468</v>
      </c>
      <c r="Y148" s="81">
        <f>U148+W148</f>
        <v>39957</v>
      </c>
      <c r="Z148" s="106"/>
      <c r="AA148" s="82">
        <f>X148+Z148</f>
        <v>44468</v>
      </c>
      <c r="AB148" s="82">
        <f>Y148</f>
        <v>39957</v>
      </c>
      <c r="AC148" s="148">
        <v>-44468</v>
      </c>
      <c r="AD148" s="148"/>
      <c r="AE148" s="148">
        <v>-39957</v>
      </c>
      <c r="AF148" s="81">
        <f>AA148+AC148</f>
        <v>0</v>
      </c>
      <c r="AG148" s="106"/>
      <c r="AH148" s="81">
        <f>AB148+AE148</f>
        <v>0</v>
      </c>
      <c r="AI148" s="106"/>
      <c r="AJ148" s="106"/>
      <c r="AK148" s="107"/>
      <c r="AL148" s="107"/>
      <c r="AM148" s="107"/>
      <c r="AN148" s="81">
        <f>AO148-AM148</f>
        <v>0</v>
      </c>
      <c r="AO148" s="81"/>
      <c r="AP148" s="81"/>
      <c r="AQ148" s="81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</row>
    <row r="149" spans="1:68" s="16" customFormat="1" ht="52.5" customHeight="1">
      <c r="A149" s="91" t="s">
        <v>150</v>
      </c>
      <c r="B149" s="92" t="s">
        <v>135</v>
      </c>
      <c r="C149" s="92" t="s">
        <v>141</v>
      </c>
      <c r="D149" s="93" t="s">
        <v>38</v>
      </c>
      <c r="E149" s="92"/>
      <c r="F149" s="94">
        <f aca="true" t="shared" si="101" ref="F149:AQ149">F150</f>
        <v>1259</v>
      </c>
      <c r="G149" s="94">
        <f t="shared" si="101"/>
        <v>41</v>
      </c>
      <c r="H149" s="94">
        <f t="shared" si="101"/>
        <v>1300</v>
      </c>
      <c r="I149" s="94">
        <f t="shared" si="101"/>
        <v>0</v>
      </c>
      <c r="J149" s="94">
        <f t="shared" si="101"/>
        <v>1300</v>
      </c>
      <c r="K149" s="94">
        <f t="shared" si="101"/>
        <v>0</v>
      </c>
      <c r="L149" s="94">
        <f t="shared" si="101"/>
        <v>0</v>
      </c>
      <c r="M149" s="94">
        <f t="shared" si="101"/>
        <v>1300</v>
      </c>
      <c r="N149" s="94">
        <f t="shared" si="101"/>
        <v>400</v>
      </c>
      <c r="O149" s="94">
        <f t="shared" si="101"/>
        <v>1700</v>
      </c>
      <c r="P149" s="94">
        <f t="shared" si="101"/>
        <v>0</v>
      </c>
      <c r="Q149" s="94">
        <f t="shared" si="101"/>
        <v>1700</v>
      </c>
      <c r="R149" s="94">
        <f t="shared" si="101"/>
        <v>-200</v>
      </c>
      <c r="S149" s="94">
        <f t="shared" si="101"/>
        <v>0</v>
      </c>
      <c r="T149" s="94">
        <f t="shared" si="101"/>
        <v>1500</v>
      </c>
      <c r="U149" s="94">
        <f t="shared" si="101"/>
        <v>1700</v>
      </c>
      <c r="V149" s="94">
        <f t="shared" si="101"/>
        <v>0</v>
      </c>
      <c r="W149" s="94">
        <f t="shared" si="101"/>
        <v>0</v>
      </c>
      <c r="X149" s="94">
        <f t="shared" si="101"/>
        <v>1500</v>
      </c>
      <c r="Y149" s="94">
        <f t="shared" si="101"/>
        <v>1700</v>
      </c>
      <c r="Z149" s="94">
        <f t="shared" si="101"/>
        <v>0</v>
      </c>
      <c r="AA149" s="95">
        <f t="shared" si="101"/>
        <v>1500</v>
      </c>
      <c r="AB149" s="95">
        <f t="shared" si="101"/>
        <v>1700</v>
      </c>
      <c r="AC149" s="95">
        <f t="shared" si="101"/>
        <v>0</v>
      </c>
      <c r="AD149" s="95">
        <f t="shared" si="101"/>
        <v>0</v>
      </c>
      <c r="AE149" s="95"/>
      <c r="AF149" s="94">
        <f t="shared" si="101"/>
        <v>1500</v>
      </c>
      <c r="AG149" s="94">
        <f t="shared" si="101"/>
        <v>0</v>
      </c>
      <c r="AH149" s="94">
        <f t="shared" si="101"/>
        <v>1700</v>
      </c>
      <c r="AI149" s="94">
        <f t="shared" si="101"/>
        <v>0</v>
      </c>
      <c r="AJ149" s="94">
        <f t="shared" si="101"/>
        <v>0</v>
      </c>
      <c r="AK149" s="94">
        <f t="shared" si="101"/>
        <v>1500</v>
      </c>
      <c r="AL149" s="94">
        <f t="shared" si="101"/>
        <v>0</v>
      </c>
      <c r="AM149" s="94">
        <f t="shared" si="101"/>
        <v>1700</v>
      </c>
      <c r="AN149" s="94">
        <f t="shared" si="101"/>
        <v>931</v>
      </c>
      <c r="AO149" s="94">
        <f t="shared" si="101"/>
        <v>2631</v>
      </c>
      <c r="AP149" s="94">
        <f t="shared" si="101"/>
        <v>0</v>
      </c>
      <c r="AQ149" s="94">
        <f t="shared" si="101"/>
        <v>2631</v>
      </c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</row>
    <row r="150" spans="1:68" s="10" customFormat="1" ht="87" customHeight="1">
      <c r="A150" s="91" t="s">
        <v>250</v>
      </c>
      <c r="B150" s="92" t="s">
        <v>135</v>
      </c>
      <c r="C150" s="92" t="s">
        <v>141</v>
      </c>
      <c r="D150" s="93" t="s">
        <v>38</v>
      </c>
      <c r="E150" s="92" t="s">
        <v>151</v>
      </c>
      <c r="F150" s="81">
        <v>1259</v>
      </c>
      <c r="G150" s="81">
        <f>H150-F150</f>
        <v>41</v>
      </c>
      <c r="H150" s="81">
        <v>1300</v>
      </c>
      <c r="I150" s="81"/>
      <c r="J150" s="81">
        <v>1300</v>
      </c>
      <c r="K150" s="149"/>
      <c r="L150" s="149"/>
      <c r="M150" s="81">
        <v>1300</v>
      </c>
      <c r="N150" s="81">
        <f>O150-M150</f>
        <v>400</v>
      </c>
      <c r="O150" s="81">
        <v>1700</v>
      </c>
      <c r="P150" s="81"/>
      <c r="Q150" s="81">
        <v>1700</v>
      </c>
      <c r="R150" s="83">
        <v>-200</v>
      </c>
      <c r="S150" s="72"/>
      <c r="T150" s="81">
        <f>O150+R150</f>
        <v>1500</v>
      </c>
      <c r="U150" s="81">
        <f>Q150+S150</f>
        <v>1700</v>
      </c>
      <c r="V150" s="72"/>
      <c r="W150" s="72"/>
      <c r="X150" s="81">
        <f>T150+V150</f>
        <v>1500</v>
      </c>
      <c r="Y150" s="81">
        <f>U150+W150</f>
        <v>1700</v>
      </c>
      <c r="Z150" s="72"/>
      <c r="AA150" s="82">
        <f>X150+Z150</f>
        <v>1500</v>
      </c>
      <c r="AB150" s="82">
        <f>Y150</f>
        <v>1700</v>
      </c>
      <c r="AC150" s="73"/>
      <c r="AD150" s="73"/>
      <c r="AE150" s="73"/>
      <c r="AF150" s="81">
        <f>AA150+AC150</f>
        <v>1500</v>
      </c>
      <c r="AG150" s="72"/>
      <c r="AH150" s="81">
        <f>AB150</f>
        <v>1700</v>
      </c>
      <c r="AI150" s="72"/>
      <c r="AJ150" s="72"/>
      <c r="AK150" s="81">
        <f>AF150+AI150</f>
        <v>1500</v>
      </c>
      <c r="AL150" s="81">
        <f>AG150</f>
        <v>0</v>
      </c>
      <c r="AM150" s="81">
        <f>AH150+AJ150</f>
        <v>1700</v>
      </c>
      <c r="AN150" s="81">
        <f>AO150-AM150</f>
        <v>931</v>
      </c>
      <c r="AO150" s="81">
        <v>2631</v>
      </c>
      <c r="AP150" s="81"/>
      <c r="AQ150" s="81">
        <v>2631</v>
      </c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</row>
    <row r="151" spans="1:68" s="14" customFormat="1" ht="36" customHeight="1">
      <c r="A151" s="91" t="s">
        <v>43</v>
      </c>
      <c r="B151" s="92" t="s">
        <v>135</v>
      </c>
      <c r="C151" s="92" t="s">
        <v>141</v>
      </c>
      <c r="D151" s="93" t="s">
        <v>44</v>
      </c>
      <c r="E151" s="92"/>
      <c r="F151" s="94">
        <f aca="true" t="shared" si="102" ref="F151:L151">F152</f>
        <v>16100</v>
      </c>
      <c r="G151" s="94">
        <f t="shared" si="102"/>
        <v>16419</v>
      </c>
      <c r="H151" s="94">
        <f t="shared" si="102"/>
        <v>32519</v>
      </c>
      <c r="I151" s="94">
        <f t="shared" si="102"/>
        <v>0</v>
      </c>
      <c r="J151" s="94">
        <f t="shared" si="102"/>
        <v>34290</v>
      </c>
      <c r="K151" s="94">
        <f t="shared" si="102"/>
        <v>0</v>
      </c>
      <c r="L151" s="94">
        <f t="shared" si="102"/>
        <v>0</v>
      </c>
      <c r="M151" s="94">
        <f aca="true" t="shared" si="103" ref="M151:Z151">M152+M159</f>
        <v>34290</v>
      </c>
      <c r="N151" s="94">
        <f t="shared" si="103"/>
        <v>-23010</v>
      </c>
      <c r="O151" s="94">
        <f t="shared" si="103"/>
        <v>11280</v>
      </c>
      <c r="P151" s="94">
        <f t="shared" si="103"/>
        <v>0</v>
      </c>
      <c r="Q151" s="94">
        <f t="shared" si="103"/>
        <v>10661</v>
      </c>
      <c r="R151" s="94">
        <f t="shared" si="103"/>
        <v>0</v>
      </c>
      <c r="S151" s="94">
        <f t="shared" si="103"/>
        <v>0</v>
      </c>
      <c r="T151" s="94">
        <f t="shared" si="103"/>
        <v>11280</v>
      </c>
      <c r="U151" s="94">
        <f t="shared" si="103"/>
        <v>10661</v>
      </c>
      <c r="V151" s="94">
        <f t="shared" si="103"/>
        <v>0</v>
      </c>
      <c r="W151" s="94">
        <f t="shared" si="103"/>
        <v>0</v>
      </c>
      <c r="X151" s="94">
        <f t="shared" si="103"/>
        <v>11280</v>
      </c>
      <c r="Y151" s="94">
        <f t="shared" si="103"/>
        <v>10661</v>
      </c>
      <c r="Z151" s="94">
        <f t="shared" si="103"/>
        <v>7021</v>
      </c>
      <c r="AA151" s="95">
        <f>AA152+AA159</f>
        <v>18301</v>
      </c>
      <c r="AB151" s="95">
        <f>AB152+AB159</f>
        <v>10661</v>
      </c>
      <c r="AC151" s="95">
        <f>AC152+AC159</f>
        <v>0</v>
      </c>
      <c r="AD151" s="95">
        <f>AD152+AD159</f>
        <v>0</v>
      </c>
      <c r="AE151" s="95"/>
      <c r="AF151" s="94">
        <f aca="true" t="shared" si="104" ref="AF151:AQ151">AF152+AF159</f>
        <v>18301</v>
      </c>
      <c r="AG151" s="94">
        <f t="shared" si="104"/>
        <v>0</v>
      </c>
      <c r="AH151" s="94">
        <f t="shared" si="104"/>
        <v>10661</v>
      </c>
      <c r="AI151" s="94">
        <f t="shared" si="104"/>
        <v>0</v>
      </c>
      <c r="AJ151" s="94">
        <f t="shared" si="104"/>
        <v>0</v>
      </c>
      <c r="AK151" s="94">
        <f t="shared" si="104"/>
        <v>18301</v>
      </c>
      <c r="AL151" s="94">
        <f t="shared" si="104"/>
        <v>0</v>
      </c>
      <c r="AM151" s="94">
        <f t="shared" si="104"/>
        <v>10661</v>
      </c>
      <c r="AN151" s="94">
        <f t="shared" si="104"/>
        <v>8226</v>
      </c>
      <c r="AO151" s="94">
        <f t="shared" si="104"/>
        <v>18887</v>
      </c>
      <c r="AP151" s="94">
        <f t="shared" si="104"/>
        <v>0</v>
      </c>
      <c r="AQ151" s="94">
        <f t="shared" si="104"/>
        <v>9766</v>
      </c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</row>
    <row r="152" spans="1:68" s="16" customFormat="1" ht="53.25" customHeight="1">
      <c r="A152" s="91" t="s">
        <v>252</v>
      </c>
      <c r="B152" s="92" t="s">
        <v>135</v>
      </c>
      <c r="C152" s="92" t="s">
        <v>141</v>
      </c>
      <c r="D152" s="93" t="s">
        <v>44</v>
      </c>
      <c r="E152" s="92" t="s">
        <v>138</v>
      </c>
      <c r="F152" s="81">
        <v>16100</v>
      </c>
      <c r="G152" s="81">
        <f>H152-F152</f>
        <v>16419</v>
      </c>
      <c r="H152" s="81">
        <v>32519</v>
      </c>
      <c r="I152" s="81"/>
      <c r="J152" s="81">
        <v>34290</v>
      </c>
      <c r="K152" s="107"/>
      <c r="L152" s="107"/>
      <c r="M152" s="81">
        <v>34290</v>
      </c>
      <c r="N152" s="81">
        <f>O152-M152</f>
        <v>-27378</v>
      </c>
      <c r="O152" s="81">
        <v>6912</v>
      </c>
      <c r="P152" s="81"/>
      <c r="Q152" s="81">
        <v>6293</v>
      </c>
      <c r="R152" s="84"/>
      <c r="S152" s="84"/>
      <c r="T152" s="81">
        <f>O152+R152</f>
        <v>6912</v>
      </c>
      <c r="U152" s="81">
        <f>Q152+S152</f>
        <v>6293</v>
      </c>
      <c r="V152" s="84"/>
      <c r="W152" s="84"/>
      <c r="X152" s="81">
        <f>T152+V152</f>
        <v>6912</v>
      </c>
      <c r="Y152" s="81">
        <f>U152+W152</f>
        <v>6293</v>
      </c>
      <c r="Z152" s="81">
        <v>7021</v>
      </c>
      <c r="AA152" s="82">
        <f>X152+Z152</f>
        <v>13933</v>
      </c>
      <c r="AB152" s="82">
        <f>Y152</f>
        <v>6293</v>
      </c>
      <c r="AC152" s="82"/>
      <c r="AD152" s="82"/>
      <c r="AE152" s="82"/>
      <c r="AF152" s="81">
        <f>AA152+AC152</f>
        <v>13933</v>
      </c>
      <c r="AG152" s="81"/>
      <c r="AH152" s="81">
        <f>AB152</f>
        <v>6293</v>
      </c>
      <c r="AI152" s="84"/>
      <c r="AJ152" s="84"/>
      <c r="AK152" s="81">
        <f>AF152+AI152</f>
        <v>13933</v>
      </c>
      <c r="AL152" s="81">
        <f>AG152</f>
        <v>0</v>
      </c>
      <c r="AM152" s="81">
        <f>AH152+AJ152</f>
        <v>6293</v>
      </c>
      <c r="AN152" s="81">
        <f>AO152-AM152</f>
        <v>12594</v>
      </c>
      <c r="AO152" s="81">
        <f>14519+4368</f>
        <v>18887</v>
      </c>
      <c r="AP152" s="81"/>
      <c r="AQ152" s="81">
        <f>5398+4368</f>
        <v>9766</v>
      </c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</row>
    <row r="153" spans="1:68" s="20" customFormat="1" ht="37.5" customHeight="1" hidden="1">
      <c r="A153" s="91" t="s">
        <v>45</v>
      </c>
      <c r="B153" s="92" t="s">
        <v>135</v>
      </c>
      <c r="C153" s="92" t="s">
        <v>141</v>
      </c>
      <c r="D153" s="93" t="s">
        <v>46</v>
      </c>
      <c r="E153" s="92"/>
      <c r="F153" s="94">
        <f aca="true" t="shared" si="105" ref="F153:O153">F154+F155</f>
        <v>22002</v>
      </c>
      <c r="G153" s="94">
        <f t="shared" si="105"/>
        <v>-22002</v>
      </c>
      <c r="H153" s="94">
        <f t="shared" si="105"/>
        <v>0</v>
      </c>
      <c r="I153" s="94">
        <f t="shared" si="105"/>
        <v>0</v>
      </c>
      <c r="J153" s="94">
        <f t="shared" si="105"/>
        <v>0</v>
      </c>
      <c r="K153" s="94">
        <f t="shared" si="105"/>
        <v>0</v>
      </c>
      <c r="L153" s="94">
        <f t="shared" si="105"/>
        <v>0</v>
      </c>
      <c r="M153" s="94">
        <f t="shared" si="105"/>
        <v>0</v>
      </c>
      <c r="N153" s="94">
        <f t="shared" si="105"/>
        <v>0</v>
      </c>
      <c r="O153" s="94">
        <f t="shared" si="105"/>
        <v>0</v>
      </c>
      <c r="P153" s="94">
        <f>P154+P155</f>
        <v>0</v>
      </c>
      <c r="Q153" s="94">
        <f>Q154+Q155</f>
        <v>0</v>
      </c>
      <c r="R153" s="150"/>
      <c r="S153" s="150"/>
      <c r="T153" s="150"/>
      <c r="U153" s="150"/>
      <c r="V153" s="150"/>
      <c r="W153" s="150"/>
      <c r="X153" s="150"/>
      <c r="Y153" s="150"/>
      <c r="Z153" s="150"/>
      <c r="AA153" s="151"/>
      <c r="AB153" s="151"/>
      <c r="AC153" s="151"/>
      <c r="AD153" s="151"/>
      <c r="AE153" s="151"/>
      <c r="AF153" s="150"/>
      <c r="AG153" s="150"/>
      <c r="AH153" s="150"/>
      <c r="AI153" s="150"/>
      <c r="AJ153" s="150"/>
      <c r="AK153" s="152"/>
      <c r="AL153" s="152"/>
      <c r="AM153" s="152"/>
      <c r="AN153" s="150"/>
      <c r="AO153" s="150"/>
      <c r="AP153" s="150"/>
      <c r="AQ153" s="150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</row>
    <row r="154" spans="1:68" s="22" customFormat="1" ht="72.75" customHeight="1" hidden="1">
      <c r="A154" s="91" t="s">
        <v>252</v>
      </c>
      <c r="B154" s="92" t="s">
        <v>135</v>
      </c>
      <c r="C154" s="92" t="s">
        <v>141</v>
      </c>
      <c r="D154" s="93" t="s">
        <v>46</v>
      </c>
      <c r="E154" s="92" t="s">
        <v>138</v>
      </c>
      <c r="F154" s="81">
        <v>22002</v>
      </c>
      <c r="G154" s="81">
        <f>H154-F154</f>
        <v>-22002</v>
      </c>
      <c r="H154" s="152"/>
      <c r="I154" s="152"/>
      <c r="J154" s="152"/>
      <c r="K154" s="152"/>
      <c r="L154" s="152"/>
      <c r="M154" s="81"/>
      <c r="N154" s="83"/>
      <c r="O154" s="81"/>
      <c r="P154" s="81"/>
      <c r="Q154" s="81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4"/>
      <c r="AB154" s="154"/>
      <c r="AC154" s="154"/>
      <c r="AD154" s="154"/>
      <c r="AE154" s="154"/>
      <c r="AF154" s="153"/>
      <c r="AG154" s="153"/>
      <c r="AH154" s="153"/>
      <c r="AI154" s="153"/>
      <c r="AJ154" s="153"/>
      <c r="AK154" s="155"/>
      <c r="AL154" s="155"/>
      <c r="AM154" s="155"/>
      <c r="AN154" s="153"/>
      <c r="AO154" s="153"/>
      <c r="AP154" s="153"/>
      <c r="AQ154" s="153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</row>
    <row r="155" spans="1:68" s="22" customFormat="1" ht="72.75" customHeight="1" hidden="1">
      <c r="A155" s="91" t="s">
        <v>229</v>
      </c>
      <c r="B155" s="92" t="s">
        <v>135</v>
      </c>
      <c r="C155" s="92" t="s">
        <v>141</v>
      </c>
      <c r="D155" s="93" t="s">
        <v>230</v>
      </c>
      <c r="E155" s="92"/>
      <c r="F155" s="94">
        <f>F156</f>
        <v>0</v>
      </c>
      <c r="G155" s="94">
        <f>G156</f>
        <v>0</v>
      </c>
      <c r="H155" s="94">
        <f>H156</f>
        <v>0</v>
      </c>
      <c r="I155" s="94">
        <f>I156</f>
        <v>0</v>
      </c>
      <c r="J155" s="94">
        <f>J156</f>
        <v>0</v>
      </c>
      <c r="K155" s="152"/>
      <c r="L155" s="152"/>
      <c r="M155" s="152"/>
      <c r="N155" s="152"/>
      <c r="O155" s="152"/>
      <c r="P155" s="152"/>
      <c r="Q155" s="152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4"/>
      <c r="AB155" s="154"/>
      <c r="AC155" s="154"/>
      <c r="AD155" s="154"/>
      <c r="AE155" s="154"/>
      <c r="AF155" s="153"/>
      <c r="AG155" s="153"/>
      <c r="AH155" s="153"/>
      <c r="AI155" s="153"/>
      <c r="AJ155" s="153"/>
      <c r="AK155" s="155"/>
      <c r="AL155" s="155"/>
      <c r="AM155" s="155"/>
      <c r="AN155" s="153"/>
      <c r="AO155" s="153"/>
      <c r="AP155" s="153"/>
      <c r="AQ155" s="153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</row>
    <row r="156" spans="1:68" s="22" customFormat="1" ht="111.75" customHeight="1" hidden="1">
      <c r="A156" s="91" t="s">
        <v>155</v>
      </c>
      <c r="B156" s="92" t="s">
        <v>135</v>
      </c>
      <c r="C156" s="92" t="s">
        <v>141</v>
      </c>
      <c r="D156" s="93" t="s">
        <v>230</v>
      </c>
      <c r="E156" s="92" t="s">
        <v>143</v>
      </c>
      <c r="F156" s="94"/>
      <c r="G156" s="81">
        <f>H156-F156</f>
        <v>0</v>
      </c>
      <c r="H156" s="94">
        <f>32519-32519</f>
        <v>0</v>
      </c>
      <c r="I156" s="94"/>
      <c r="J156" s="94">
        <f>34290-34290</f>
        <v>0</v>
      </c>
      <c r="K156" s="152"/>
      <c r="L156" s="152"/>
      <c r="M156" s="152"/>
      <c r="N156" s="152"/>
      <c r="O156" s="152"/>
      <c r="P156" s="152"/>
      <c r="Q156" s="152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4"/>
      <c r="AB156" s="154"/>
      <c r="AC156" s="154"/>
      <c r="AD156" s="154"/>
      <c r="AE156" s="154"/>
      <c r="AF156" s="153"/>
      <c r="AG156" s="153"/>
      <c r="AH156" s="153"/>
      <c r="AI156" s="153"/>
      <c r="AJ156" s="153"/>
      <c r="AK156" s="155"/>
      <c r="AL156" s="155"/>
      <c r="AM156" s="155"/>
      <c r="AN156" s="153"/>
      <c r="AO156" s="153"/>
      <c r="AP156" s="153"/>
      <c r="AQ156" s="153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</row>
    <row r="157" spans="1:68" s="24" customFormat="1" ht="24.75" customHeight="1" hidden="1">
      <c r="A157" s="91" t="s">
        <v>47</v>
      </c>
      <c r="B157" s="92" t="s">
        <v>135</v>
      </c>
      <c r="C157" s="92" t="s">
        <v>141</v>
      </c>
      <c r="D157" s="93" t="s">
        <v>48</v>
      </c>
      <c r="E157" s="92"/>
      <c r="F157" s="94">
        <f aca="true" t="shared" si="106" ref="F157:Q157">F158</f>
        <v>4737</v>
      </c>
      <c r="G157" s="94">
        <f t="shared" si="106"/>
        <v>-4737</v>
      </c>
      <c r="H157" s="94">
        <f t="shared" si="106"/>
        <v>0</v>
      </c>
      <c r="I157" s="94">
        <f t="shared" si="106"/>
        <v>0</v>
      </c>
      <c r="J157" s="94">
        <f t="shared" si="106"/>
        <v>0</v>
      </c>
      <c r="K157" s="94">
        <f t="shared" si="106"/>
        <v>0</v>
      </c>
      <c r="L157" s="94">
        <f t="shared" si="106"/>
        <v>0</v>
      </c>
      <c r="M157" s="94">
        <f t="shared" si="106"/>
        <v>0</v>
      </c>
      <c r="N157" s="94">
        <f t="shared" si="106"/>
        <v>0</v>
      </c>
      <c r="O157" s="94">
        <f t="shared" si="106"/>
        <v>0</v>
      </c>
      <c r="P157" s="94">
        <f t="shared" si="106"/>
        <v>0</v>
      </c>
      <c r="Q157" s="94">
        <f t="shared" si="106"/>
        <v>0</v>
      </c>
      <c r="R157" s="156"/>
      <c r="S157" s="156"/>
      <c r="T157" s="156"/>
      <c r="U157" s="156"/>
      <c r="V157" s="156"/>
      <c r="W157" s="156"/>
      <c r="X157" s="156"/>
      <c r="Y157" s="156"/>
      <c r="Z157" s="156"/>
      <c r="AA157" s="157"/>
      <c r="AB157" s="157"/>
      <c r="AC157" s="157"/>
      <c r="AD157" s="157"/>
      <c r="AE157" s="157"/>
      <c r="AF157" s="156"/>
      <c r="AG157" s="156"/>
      <c r="AH157" s="156"/>
      <c r="AI157" s="156"/>
      <c r="AJ157" s="156"/>
      <c r="AK157" s="158"/>
      <c r="AL157" s="158"/>
      <c r="AM157" s="158"/>
      <c r="AN157" s="156"/>
      <c r="AO157" s="156"/>
      <c r="AP157" s="156"/>
      <c r="AQ157" s="156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</row>
    <row r="158" spans="1:68" s="24" customFormat="1" ht="5.25" customHeight="1" hidden="1">
      <c r="A158" s="91" t="s">
        <v>137</v>
      </c>
      <c r="B158" s="92" t="s">
        <v>135</v>
      </c>
      <c r="C158" s="92" t="s">
        <v>141</v>
      </c>
      <c r="D158" s="93" t="s">
        <v>48</v>
      </c>
      <c r="E158" s="92" t="s">
        <v>138</v>
      </c>
      <c r="F158" s="81">
        <v>4737</v>
      </c>
      <c r="G158" s="81">
        <f>H158-F158</f>
        <v>-4737</v>
      </c>
      <c r="H158" s="81">
        <f>4737-4737</f>
        <v>0</v>
      </c>
      <c r="I158" s="81"/>
      <c r="J158" s="81">
        <f>5073-5073</f>
        <v>0</v>
      </c>
      <c r="K158" s="156"/>
      <c r="L158" s="156"/>
      <c r="M158" s="81"/>
      <c r="N158" s="83"/>
      <c r="O158" s="81"/>
      <c r="P158" s="81"/>
      <c r="Q158" s="81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7"/>
      <c r="AB158" s="157"/>
      <c r="AC158" s="157"/>
      <c r="AD158" s="157"/>
      <c r="AE158" s="157"/>
      <c r="AF158" s="156"/>
      <c r="AG158" s="156"/>
      <c r="AH158" s="156"/>
      <c r="AI158" s="156"/>
      <c r="AJ158" s="156"/>
      <c r="AK158" s="158"/>
      <c r="AL158" s="158"/>
      <c r="AM158" s="158"/>
      <c r="AN158" s="156"/>
      <c r="AO158" s="156"/>
      <c r="AP158" s="156"/>
      <c r="AQ158" s="156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</row>
    <row r="159" spans="1:68" s="24" customFormat="1" ht="120" customHeight="1">
      <c r="A159" s="159" t="s">
        <v>260</v>
      </c>
      <c r="B159" s="92" t="s">
        <v>135</v>
      </c>
      <c r="C159" s="92" t="s">
        <v>141</v>
      </c>
      <c r="D159" s="93" t="s">
        <v>261</v>
      </c>
      <c r="E159" s="92"/>
      <c r="F159" s="81"/>
      <c r="G159" s="81"/>
      <c r="H159" s="81"/>
      <c r="I159" s="81"/>
      <c r="J159" s="81"/>
      <c r="K159" s="156"/>
      <c r="L159" s="156"/>
      <c r="M159" s="81">
        <f aca="true" t="shared" si="107" ref="M159:AQ159">M160</f>
        <v>0</v>
      </c>
      <c r="N159" s="81">
        <f t="shared" si="107"/>
        <v>4368</v>
      </c>
      <c r="O159" s="81">
        <f t="shared" si="107"/>
        <v>4368</v>
      </c>
      <c r="P159" s="81">
        <f t="shared" si="107"/>
        <v>0</v>
      </c>
      <c r="Q159" s="81">
        <f t="shared" si="107"/>
        <v>4368</v>
      </c>
      <c r="R159" s="81">
        <f t="shared" si="107"/>
        <v>0</v>
      </c>
      <c r="S159" s="81">
        <f t="shared" si="107"/>
        <v>0</v>
      </c>
      <c r="T159" s="81">
        <f t="shared" si="107"/>
        <v>4368</v>
      </c>
      <c r="U159" s="81">
        <f t="shared" si="107"/>
        <v>4368</v>
      </c>
      <c r="V159" s="81">
        <f t="shared" si="107"/>
        <v>0</v>
      </c>
      <c r="W159" s="81">
        <f t="shared" si="107"/>
        <v>0</v>
      </c>
      <c r="X159" s="81">
        <f t="shared" si="107"/>
        <v>4368</v>
      </c>
      <c r="Y159" s="81">
        <f t="shared" si="107"/>
        <v>4368</v>
      </c>
      <c r="Z159" s="81">
        <f t="shared" si="107"/>
        <v>0</v>
      </c>
      <c r="AA159" s="82">
        <f t="shared" si="107"/>
        <v>4368</v>
      </c>
      <c r="AB159" s="82">
        <f t="shared" si="107"/>
        <v>4368</v>
      </c>
      <c r="AC159" s="82">
        <f t="shared" si="107"/>
        <v>0</v>
      </c>
      <c r="AD159" s="82">
        <f t="shared" si="107"/>
        <v>0</v>
      </c>
      <c r="AE159" s="82"/>
      <c r="AF159" s="81">
        <f t="shared" si="107"/>
        <v>4368</v>
      </c>
      <c r="AG159" s="81">
        <f t="shared" si="107"/>
        <v>0</v>
      </c>
      <c r="AH159" s="81">
        <f t="shared" si="107"/>
        <v>4368</v>
      </c>
      <c r="AI159" s="81">
        <f t="shared" si="107"/>
        <v>0</v>
      </c>
      <c r="AJ159" s="81">
        <f t="shared" si="107"/>
        <v>0</v>
      </c>
      <c r="AK159" s="81">
        <f t="shared" si="107"/>
        <v>4368</v>
      </c>
      <c r="AL159" s="81">
        <f t="shared" si="107"/>
        <v>0</v>
      </c>
      <c r="AM159" s="81">
        <f t="shared" si="107"/>
        <v>4368</v>
      </c>
      <c r="AN159" s="81">
        <f t="shared" si="107"/>
        <v>-4368</v>
      </c>
      <c r="AO159" s="81">
        <f t="shared" si="107"/>
        <v>0</v>
      </c>
      <c r="AP159" s="81">
        <f t="shared" si="107"/>
        <v>0</v>
      </c>
      <c r="AQ159" s="81">
        <f t="shared" si="107"/>
        <v>0</v>
      </c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</row>
    <row r="160" spans="1:68" s="24" customFormat="1" ht="84.75" customHeight="1">
      <c r="A160" s="91" t="s">
        <v>296</v>
      </c>
      <c r="B160" s="92" t="s">
        <v>135</v>
      </c>
      <c r="C160" s="92" t="s">
        <v>141</v>
      </c>
      <c r="D160" s="93" t="s">
        <v>261</v>
      </c>
      <c r="E160" s="92" t="s">
        <v>237</v>
      </c>
      <c r="F160" s="81"/>
      <c r="G160" s="81"/>
      <c r="H160" s="81"/>
      <c r="I160" s="81"/>
      <c r="J160" s="81"/>
      <c r="K160" s="156"/>
      <c r="L160" s="156"/>
      <c r="M160" s="81"/>
      <c r="N160" s="81">
        <f>O160-M160</f>
        <v>4368</v>
      </c>
      <c r="O160" s="81">
        <v>4368</v>
      </c>
      <c r="P160" s="81"/>
      <c r="Q160" s="81">
        <v>4368</v>
      </c>
      <c r="R160" s="156"/>
      <c r="S160" s="156"/>
      <c r="T160" s="81">
        <f>O160+R160</f>
        <v>4368</v>
      </c>
      <c r="U160" s="81">
        <f>Q160+S160</f>
        <v>4368</v>
      </c>
      <c r="V160" s="156"/>
      <c r="W160" s="156"/>
      <c r="X160" s="81">
        <f>T160+V160</f>
        <v>4368</v>
      </c>
      <c r="Y160" s="81">
        <f>U160+W160</f>
        <v>4368</v>
      </c>
      <c r="Z160" s="156"/>
      <c r="AA160" s="82">
        <f>X160+Z160</f>
        <v>4368</v>
      </c>
      <c r="AB160" s="82">
        <f>Y160</f>
        <v>4368</v>
      </c>
      <c r="AC160" s="157"/>
      <c r="AD160" s="157"/>
      <c r="AE160" s="157"/>
      <c r="AF160" s="81">
        <f>AA160+AC160</f>
        <v>4368</v>
      </c>
      <c r="AG160" s="156"/>
      <c r="AH160" s="81">
        <f>AB160</f>
        <v>4368</v>
      </c>
      <c r="AI160" s="156"/>
      <c r="AJ160" s="156"/>
      <c r="AK160" s="81">
        <f>AF160+AI160</f>
        <v>4368</v>
      </c>
      <c r="AL160" s="81">
        <f>AG160</f>
        <v>0</v>
      </c>
      <c r="AM160" s="81">
        <f>AH160+AJ160</f>
        <v>4368</v>
      </c>
      <c r="AN160" s="81">
        <f>AO160-AM160</f>
        <v>-4368</v>
      </c>
      <c r="AO160" s="81"/>
      <c r="AP160" s="81"/>
      <c r="AQ160" s="81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</row>
    <row r="161" spans="1:68" s="24" customFormat="1" ht="23.25" customHeight="1" hidden="1">
      <c r="A161" s="91" t="s">
        <v>121</v>
      </c>
      <c r="B161" s="92" t="s">
        <v>135</v>
      </c>
      <c r="C161" s="92" t="s">
        <v>141</v>
      </c>
      <c r="D161" s="93" t="s">
        <v>122</v>
      </c>
      <c r="E161" s="92"/>
      <c r="F161" s="81"/>
      <c r="G161" s="81">
        <f aca="true" t="shared" si="108" ref="G161:Q161">G162</f>
        <v>4737</v>
      </c>
      <c r="H161" s="81">
        <f t="shared" si="108"/>
        <v>4737</v>
      </c>
      <c r="I161" s="81">
        <f t="shared" si="108"/>
        <v>0</v>
      </c>
      <c r="J161" s="81">
        <f t="shared" si="108"/>
        <v>5073</v>
      </c>
      <c r="K161" s="81">
        <f t="shared" si="108"/>
        <v>0</v>
      </c>
      <c r="L161" s="81">
        <f t="shared" si="108"/>
        <v>0</v>
      </c>
      <c r="M161" s="81">
        <f t="shared" si="108"/>
        <v>5073</v>
      </c>
      <c r="N161" s="81">
        <f t="shared" si="108"/>
        <v>-5073</v>
      </c>
      <c r="O161" s="81">
        <f t="shared" si="108"/>
        <v>0</v>
      </c>
      <c r="P161" s="81">
        <f t="shared" si="108"/>
        <v>0</v>
      </c>
      <c r="Q161" s="81">
        <f t="shared" si="108"/>
        <v>0</v>
      </c>
      <c r="R161" s="156"/>
      <c r="S161" s="156"/>
      <c r="T161" s="156"/>
      <c r="U161" s="156"/>
      <c r="V161" s="156"/>
      <c r="W161" s="156"/>
      <c r="X161" s="156"/>
      <c r="Y161" s="156"/>
      <c r="Z161" s="156"/>
      <c r="AA161" s="157"/>
      <c r="AB161" s="157"/>
      <c r="AC161" s="157"/>
      <c r="AD161" s="157"/>
      <c r="AE161" s="157"/>
      <c r="AF161" s="156"/>
      <c r="AG161" s="156"/>
      <c r="AH161" s="156"/>
      <c r="AI161" s="156"/>
      <c r="AJ161" s="156"/>
      <c r="AK161" s="158"/>
      <c r="AL161" s="158"/>
      <c r="AM161" s="158"/>
      <c r="AN161" s="156"/>
      <c r="AO161" s="156"/>
      <c r="AP161" s="156"/>
      <c r="AQ161" s="156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</row>
    <row r="162" spans="1:68" s="24" customFormat="1" ht="66" customHeight="1" hidden="1">
      <c r="A162" s="91" t="s">
        <v>137</v>
      </c>
      <c r="B162" s="92" t="s">
        <v>135</v>
      </c>
      <c r="C162" s="92" t="s">
        <v>141</v>
      </c>
      <c r="D162" s="93" t="s">
        <v>122</v>
      </c>
      <c r="E162" s="92" t="s">
        <v>138</v>
      </c>
      <c r="F162" s="81"/>
      <c r="G162" s="81">
        <f>H162-F162</f>
        <v>4737</v>
      </c>
      <c r="H162" s="81">
        <v>4737</v>
      </c>
      <c r="I162" s="81"/>
      <c r="J162" s="81">
        <v>5073</v>
      </c>
      <c r="K162" s="156"/>
      <c r="L162" s="156"/>
      <c r="M162" s="81">
        <v>5073</v>
      </c>
      <c r="N162" s="81">
        <f>O162-M162</f>
        <v>-5073</v>
      </c>
      <c r="O162" s="81"/>
      <c r="P162" s="81"/>
      <c r="Q162" s="81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7"/>
      <c r="AB162" s="157"/>
      <c r="AC162" s="157"/>
      <c r="AD162" s="157"/>
      <c r="AE162" s="157"/>
      <c r="AF162" s="156"/>
      <c r="AG162" s="156"/>
      <c r="AH162" s="156"/>
      <c r="AI162" s="156"/>
      <c r="AJ162" s="156"/>
      <c r="AK162" s="158"/>
      <c r="AL162" s="158"/>
      <c r="AM162" s="158"/>
      <c r="AN162" s="156"/>
      <c r="AO162" s="156"/>
      <c r="AP162" s="156"/>
      <c r="AQ162" s="156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</row>
    <row r="163" spans="1:43" ht="15">
      <c r="A163" s="110"/>
      <c r="B163" s="111"/>
      <c r="C163" s="111"/>
      <c r="D163" s="112"/>
      <c r="E163" s="111"/>
      <c r="F163" s="61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4"/>
      <c r="AB163" s="64"/>
      <c r="AC163" s="64"/>
      <c r="AD163" s="64"/>
      <c r="AE163" s="64"/>
      <c r="AF163" s="63"/>
      <c r="AG163" s="63"/>
      <c r="AH163" s="63"/>
      <c r="AI163" s="63"/>
      <c r="AJ163" s="63"/>
      <c r="AK163" s="65"/>
      <c r="AL163" s="65"/>
      <c r="AM163" s="65"/>
      <c r="AN163" s="63"/>
      <c r="AO163" s="63"/>
      <c r="AP163" s="63"/>
      <c r="AQ163" s="63"/>
    </row>
    <row r="164" spans="1:68" s="8" customFormat="1" ht="40.5">
      <c r="A164" s="66" t="s">
        <v>49</v>
      </c>
      <c r="B164" s="67" t="s">
        <v>50</v>
      </c>
      <c r="C164" s="67"/>
      <c r="D164" s="68"/>
      <c r="E164" s="67"/>
      <c r="F164" s="128" t="e">
        <f aca="true" t="shared" si="109" ref="F164:AD164">F166+F191+F209+F234</f>
        <v>#REF!</v>
      </c>
      <c r="G164" s="128" t="e">
        <f t="shared" si="109"/>
        <v>#REF!</v>
      </c>
      <c r="H164" s="128" t="e">
        <f t="shared" si="109"/>
        <v>#REF!</v>
      </c>
      <c r="I164" s="128" t="e">
        <f t="shared" si="109"/>
        <v>#REF!</v>
      </c>
      <c r="J164" s="128" t="e">
        <f t="shared" si="109"/>
        <v>#REF!</v>
      </c>
      <c r="K164" s="128" t="e">
        <f t="shared" si="109"/>
        <v>#REF!</v>
      </c>
      <c r="L164" s="128" t="e">
        <f t="shared" si="109"/>
        <v>#REF!</v>
      </c>
      <c r="M164" s="128" t="e">
        <f t="shared" si="109"/>
        <v>#REF!</v>
      </c>
      <c r="N164" s="128" t="e">
        <f t="shared" si="109"/>
        <v>#REF!</v>
      </c>
      <c r="O164" s="128" t="e">
        <f t="shared" si="109"/>
        <v>#REF!</v>
      </c>
      <c r="P164" s="128" t="e">
        <f t="shared" si="109"/>
        <v>#REF!</v>
      </c>
      <c r="Q164" s="128" t="e">
        <f t="shared" si="109"/>
        <v>#REF!</v>
      </c>
      <c r="R164" s="128" t="e">
        <f t="shared" si="109"/>
        <v>#REF!</v>
      </c>
      <c r="S164" s="128" t="e">
        <f t="shared" si="109"/>
        <v>#REF!</v>
      </c>
      <c r="T164" s="128" t="e">
        <f t="shared" si="109"/>
        <v>#REF!</v>
      </c>
      <c r="U164" s="128" t="e">
        <f t="shared" si="109"/>
        <v>#REF!</v>
      </c>
      <c r="V164" s="128" t="e">
        <f t="shared" si="109"/>
        <v>#REF!</v>
      </c>
      <c r="W164" s="128" t="e">
        <f t="shared" si="109"/>
        <v>#REF!</v>
      </c>
      <c r="X164" s="128" t="e">
        <f t="shared" si="109"/>
        <v>#REF!</v>
      </c>
      <c r="Y164" s="128" t="e">
        <f t="shared" si="109"/>
        <v>#REF!</v>
      </c>
      <c r="Z164" s="128" t="e">
        <f t="shared" si="109"/>
        <v>#REF!</v>
      </c>
      <c r="AA164" s="129" t="e">
        <f t="shared" si="109"/>
        <v>#REF!</v>
      </c>
      <c r="AB164" s="129" t="e">
        <f t="shared" si="109"/>
        <v>#REF!</v>
      </c>
      <c r="AC164" s="129" t="e">
        <f t="shared" si="109"/>
        <v>#REF!</v>
      </c>
      <c r="AD164" s="129" t="e">
        <f t="shared" si="109"/>
        <v>#REF!</v>
      </c>
      <c r="AE164" s="129"/>
      <c r="AF164" s="128" t="e">
        <f aca="true" t="shared" si="110" ref="AF164:AQ164">AF166+AF191+AF209+AF234</f>
        <v>#REF!</v>
      </c>
      <c r="AG164" s="128" t="e">
        <f t="shared" si="110"/>
        <v>#REF!</v>
      </c>
      <c r="AH164" s="128" t="e">
        <f t="shared" si="110"/>
        <v>#REF!</v>
      </c>
      <c r="AI164" s="128" t="e">
        <f t="shared" si="110"/>
        <v>#REF!</v>
      </c>
      <c r="AJ164" s="128" t="e">
        <f t="shared" si="110"/>
        <v>#REF!</v>
      </c>
      <c r="AK164" s="128" t="e">
        <f t="shared" si="110"/>
        <v>#REF!</v>
      </c>
      <c r="AL164" s="128" t="e">
        <f t="shared" si="110"/>
        <v>#REF!</v>
      </c>
      <c r="AM164" s="128" t="e">
        <f t="shared" si="110"/>
        <v>#REF!</v>
      </c>
      <c r="AN164" s="128">
        <f t="shared" si="110"/>
        <v>216491</v>
      </c>
      <c r="AO164" s="128">
        <f t="shared" si="110"/>
        <v>1002560</v>
      </c>
      <c r="AP164" s="128">
        <f t="shared" si="110"/>
        <v>0</v>
      </c>
      <c r="AQ164" s="128">
        <f t="shared" si="110"/>
        <v>1003997</v>
      </c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43" ht="16.5">
      <c r="A165" s="110"/>
      <c r="B165" s="111"/>
      <c r="C165" s="111"/>
      <c r="D165" s="112"/>
      <c r="E165" s="11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2"/>
      <c r="AB165" s="82"/>
      <c r="AC165" s="82"/>
      <c r="AD165" s="82"/>
      <c r="AE165" s="82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</row>
    <row r="166" spans="1:68" s="12" customFormat="1" ht="18.75">
      <c r="A166" s="160" t="s">
        <v>51</v>
      </c>
      <c r="B166" s="75" t="s">
        <v>157</v>
      </c>
      <c r="C166" s="75" t="s">
        <v>127</v>
      </c>
      <c r="D166" s="88"/>
      <c r="E166" s="92"/>
      <c r="F166" s="77" t="e">
        <f>F172+F182</f>
        <v>#REF!</v>
      </c>
      <c r="G166" s="77" t="e">
        <f aca="true" t="shared" si="111" ref="G166:L166">G169+G172+G182</f>
        <v>#REF!</v>
      </c>
      <c r="H166" s="77" t="e">
        <f t="shared" si="111"/>
        <v>#REF!</v>
      </c>
      <c r="I166" s="77" t="e">
        <f t="shared" si="111"/>
        <v>#REF!</v>
      </c>
      <c r="J166" s="77" t="e">
        <f t="shared" si="111"/>
        <v>#REF!</v>
      </c>
      <c r="K166" s="77" t="e">
        <f t="shared" si="111"/>
        <v>#REF!</v>
      </c>
      <c r="L166" s="77" t="e">
        <f t="shared" si="111"/>
        <v>#REF!</v>
      </c>
      <c r="M166" s="77" t="e">
        <f aca="true" t="shared" si="112" ref="M166:U166">M167+M169+M172+M182</f>
        <v>#REF!</v>
      </c>
      <c r="N166" s="77">
        <f t="shared" si="112"/>
        <v>-170626</v>
      </c>
      <c r="O166" s="77">
        <f t="shared" si="112"/>
        <v>52268</v>
      </c>
      <c r="P166" s="77">
        <f t="shared" si="112"/>
        <v>0</v>
      </c>
      <c r="Q166" s="77">
        <f t="shared" si="112"/>
        <v>52268</v>
      </c>
      <c r="R166" s="77">
        <f t="shared" si="112"/>
        <v>0</v>
      </c>
      <c r="S166" s="77">
        <f t="shared" si="112"/>
        <v>0</v>
      </c>
      <c r="T166" s="77">
        <f t="shared" si="112"/>
        <v>52268</v>
      </c>
      <c r="U166" s="77">
        <f t="shared" si="112"/>
        <v>52268</v>
      </c>
      <c r="V166" s="77">
        <f aca="true" t="shared" si="113" ref="V166:AB166">V167+V169+V172+V182</f>
        <v>0</v>
      </c>
      <c r="W166" s="77">
        <f t="shared" si="113"/>
        <v>0</v>
      </c>
      <c r="X166" s="77">
        <f t="shared" si="113"/>
        <v>52268</v>
      </c>
      <c r="Y166" s="77">
        <f t="shared" si="113"/>
        <v>52268</v>
      </c>
      <c r="Z166" s="77">
        <f t="shared" si="113"/>
        <v>0</v>
      </c>
      <c r="AA166" s="78">
        <f t="shared" si="113"/>
        <v>52268</v>
      </c>
      <c r="AB166" s="78">
        <f t="shared" si="113"/>
        <v>52268</v>
      </c>
      <c r="AC166" s="78">
        <f>AC167+AC169+AC172+AC182</f>
        <v>0</v>
      </c>
      <c r="AD166" s="78">
        <f>AD167+AD169+AD172+AD182</f>
        <v>0</v>
      </c>
      <c r="AE166" s="78"/>
      <c r="AF166" s="77">
        <f aca="true" t="shared" si="114" ref="AF166:AM166">AF167+AF169+AF172+AF182</f>
        <v>52268</v>
      </c>
      <c r="AG166" s="77">
        <f t="shared" si="114"/>
        <v>0</v>
      </c>
      <c r="AH166" s="77">
        <f t="shared" si="114"/>
        <v>52268</v>
      </c>
      <c r="AI166" s="77">
        <f t="shared" si="114"/>
        <v>0</v>
      </c>
      <c r="AJ166" s="77">
        <f t="shared" si="114"/>
        <v>0</v>
      </c>
      <c r="AK166" s="77">
        <f t="shared" si="114"/>
        <v>52268</v>
      </c>
      <c r="AL166" s="77">
        <f t="shared" si="114"/>
        <v>0</v>
      </c>
      <c r="AM166" s="77">
        <f t="shared" si="114"/>
        <v>52268</v>
      </c>
      <c r="AN166" s="77">
        <f>AN167+AN169+AN172+AN182</f>
        <v>-34052</v>
      </c>
      <c r="AO166" s="77">
        <f>AO167+AO169+AO172+AO182</f>
        <v>18216</v>
      </c>
      <c r="AP166" s="77">
        <f>AP167+AP169+AP172+AP182</f>
        <v>0</v>
      </c>
      <c r="AQ166" s="77">
        <f>AQ167+AQ169+AQ172+AQ182</f>
        <v>18216</v>
      </c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s="12" customFormat="1" ht="57" customHeight="1">
      <c r="A167" s="91" t="s">
        <v>150</v>
      </c>
      <c r="B167" s="92" t="s">
        <v>157</v>
      </c>
      <c r="C167" s="92" t="s">
        <v>127</v>
      </c>
      <c r="D167" s="93" t="s">
        <v>38</v>
      </c>
      <c r="E167" s="92"/>
      <c r="F167" s="77"/>
      <c r="G167" s="77"/>
      <c r="H167" s="77"/>
      <c r="I167" s="77"/>
      <c r="J167" s="77"/>
      <c r="K167" s="77"/>
      <c r="L167" s="77"/>
      <c r="M167" s="77">
        <f aca="true" t="shared" si="115" ref="M167:AQ167">M168</f>
        <v>0</v>
      </c>
      <c r="N167" s="81">
        <f t="shared" si="115"/>
        <v>4000</v>
      </c>
      <c r="O167" s="81">
        <f t="shared" si="115"/>
        <v>4000</v>
      </c>
      <c r="P167" s="81">
        <f t="shared" si="115"/>
        <v>0</v>
      </c>
      <c r="Q167" s="81">
        <f t="shared" si="115"/>
        <v>4000</v>
      </c>
      <c r="R167" s="81">
        <f t="shared" si="115"/>
        <v>0</v>
      </c>
      <c r="S167" s="81">
        <f t="shared" si="115"/>
        <v>0</v>
      </c>
      <c r="T167" s="81">
        <f t="shared" si="115"/>
        <v>4000</v>
      </c>
      <c r="U167" s="81">
        <f t="shared" si="115"/>
        <v>4000</v>
      </c>
      <c r="V167" s="81">
        <f t="shared" si="115"/>
        <v>0</v>
      </c>
      <c r="W167" s="81">
        <f t="shared" si="115"/>
        <v>0</v>
      </c>
      <c r="X167" s="81">
        <f t="shared" si="115"/>
        <v>4000</v>
      </c>
      <c r="Y167" s="81">
        <f t="shared" si="115"/>
        <v>4000</v>
      </c>
      <c r="Z167" s="81">
        <f t="shared" si="115"/>
        <v>0</v>
      </c>
      <c r="AA167" s="82">
        <f t="shared" si="115"/>
        <v>4000</v>
      </c>
      <c r="AB167" s="82">
        <f t="shared" si="115"/>
        <v>4000</v>
      </c>
      <c r="AC167" s="82">
        <f t="shared" si="115"/>
        <v>0</v>
      </c>
      <c r="AD167" s="82">
        <f t="shared" si="115"/>
        <v>0</v>
      </c>
      <c r="AE167" s="82"/>
      <c r="AF167" s="81">
        <f t="shared" si="115"/>
        <v>4000</v>
      </c>
      <c r="AG167" s="81">
        <f t="shared" si="115"/>
        <v>0</v>
      </c>
      <c r="AH167" s="81">
        <f t="shared" si="115"/>
        <v>4000</v>
      </c>
      <c r="AI167" s="81">
        <f t="shared" si="115"/>
        <v>0</v>
      </c>
      <c r="AJ167" s="81">
        <f t="shared" si="115"/>
        <v>0</v>
      </c>
      <c r="AK167" s="81">
        <f t="shared" si="115"/>
        <v>4000</v>
      </c>
      <c r="AL167" s="81">
        <f t="shared" si="115"/>
        <v>0</v>
      </c>
      <c r="AM167" s="81">
        <f t="shared" si="115"/>
        <v>4000</v>
      </c>
      <c r="AN167" s="81">
        <f t="shared" si="115"/>
        <v>-3978</v>
      </c>
      <c r="AO167" s="81">
        <f t="shared" si="115"/>
        <v>22</v>
      </c>
      <c r="AP167" s="81">
        <f t="shared" si="115"/>
        <v>0</v>
      </c>
      <c r="AQ167" s="81">
        <f t="shared" si="115"/>
        <v>22</v>
      </c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</row>
    <row r="168" spans="1:68" s="12" customFormat="1" ht="91.5" customHeight="1">
      <c r="A168" s="91" t="s">
        <v>250</v>
      </c>
      <c r="B168" s="92" t="s">
        <v>157</v>
      </c>
      <c r="C168" s="92" t="s">
        <v>127</v>
      </c>
      <c r="D168" s="93" t="s">
        <v>38</v>
      </c>
      <c r="E168" s="92" t="s">
        <v>151</v>
      </c>
      <c r="F168" s="77"/>
      <c r="G168" s="77"/>
      <c r="H168" s="77"/>
      <c r="I168" s="77"/>
      <c r="J168" s="77"/>
      <c r="K168" s="77"/>
      <c r="L168" s="77"/>
      <c r="M168" s="77"/>
      <c r="N168" s="81">
        <f>O168-M168</f>
        <v>4000</v>
      </c>
      <c r="O168" s="81">
        <v>4000</v>
      </c>
      <c r="P168" s="81"/>
      <c r="Q168" s="81">
        <v>4000</v>
      </c>
      <c r="R168" s="109"/>
      <c r="S168" s="109"/>
      <c r="T168" s="81">
        <f>O168+R168</f>
        <v>4000</v>
      </c>
      <c r="U168" s="81">
        <f>Q168+S168</f>
        <v>4000</v>
      </c>
      <c r="V168" s="109"/>
      <c r="W168" s="109"/>
      <c r="X168" s="81">
        <f>T168+V168</f>
        <v>4000</v>
      </c>
      <c r="Y168" s="81">
        <f>U168+W168</f>
        <v>4000</v>
      </c>
      <c r="Z168" s="109"/>
      <c r="AA168" s="82">
        <f>X168+Z168</f>
        <v>4000</v>
      </c>
      <c r="AB168" s="82">
        <f>Y168</f>
        <v>4000</v>
      </c>
      <c r="AC168" s="146"/>
      <c r="AD168" s="146"/>
      <c r="AE168" s="146"/>
      <c r="AF168" s="81">
        <f>AA168+AC168</f>
        <v>4000</v>
      </c>
      <c r="AG168" s="109"/>
      <c r="AH168" s="81">
        <f>AB168</f>
        <v>4000</v>
      </c>
      <c r="AI168" s="109"/>
      <c r="AJ168" s="109"/>
      <c r="AK168" s="81">
        <f>AF168+AI168</f>
        <v>4000</v>
      </c>
      <c r="AL168" s="81">
        <f>AG168</f>
        <v>0</v>
      </c>
      <c r="AM168" s="81">
        <f>AH168+AJ168</f>
        <v>4000</v>
      </c>
      <c r="AN168" s="81">
        <f>AO168-AM168</f>
        <v>-3978</v>
      </c>
      <c r="AO168" s="83">
        <v>22</v>
      </c>
      <c r="AP168" s="83"/>
      <c r="AQ168" s="83">
        <v>22</v>
      </c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</row>
    <row r="169" spans="1:68" s="12" customFormat="1" ht="83.25" hidden="1">
      <c r="A169" s="161" t="s">
        <v>238</v>
      </c>
      <c r="B169" s="92" t="s">
        <v>157</v>
      </c>
      <c r="C169" s="92" t="s">
        <v>127</v>
      </c>
      <c r="D169" s="93" t="s">
        <v>239</v>
      </c>
      <c r="E169" s="92"/>
      <c r="F169" s="77"/>
      <c r="G169" s="81">
        <f>G170</f>
        <v>98400</v>
      </c>
      <c r="H169" s="81">
        <f aca="true" t="shared" si="116" ref="H169:Q170">H170</f>
        <v>98400</v>
      </c>
      <c r="I169" s="81">
        <f t="shared" si="116"/>
        <v>0</v>
      </c>
      <c r="J169" s="81">
        <f t="shared" si="116"/>
        <v>105000</v>
      </c>
      <c r="K169" s="81">
        <f t="shared" si="116"/>
        <v>0</v>
      </c>
      <c r="L169" s="81">
        <f t="shared" si="116"/>
        <v>0</v>
      </c>
      <c r="M169" s="81">
        <f t="shared" si="116"/>
        <v>105000</v>
      </c>
      <c r="N169" s="81">
        <f t="shared" si="116"/>
        <v>-105000</v>
      </c>
      <c r="O169" s="81">
        <f t="shared" si="116"/>
        <v>0</v>
      </c>
      <c r="P169" s="81">
        <f t="shared" si="116"/>
        <v>0</v>
      </c>
      <c r="Q169" s="81">
        <f t="shared" si="116"/>
        <v>0</v>
      </c>
      <c r="R169" s="109"/>
      <c r="S169" s="109"/>
      <c r="T169" s="109"/>
      <c r="U169" s="109"/>
      <c r="V169" s="109"/>
      <c r="W169" s="109"/>
      <c r="X169" s="109"/>
      <c r="Y169" s="109"/>
      <c r="Z169" s="109"/>
      <c r="AA169" s="146"/>
      <c r="AB169" s="146"/>
      <c r="AC169" s="146"/>
      <c r="AD169" s="146"/>
      <c r="AE169" s="146"/>
      <c r="AF169" s="109"/>
      <c r="AG169" s="109"/>
      <c r="AH169" s="109"/>
      <c r="AI169" s="109"/>
      <c r="AJ169" s="109"/>
      <c r="AK169" s="147"/>
      <c r="AL169" s="147"/>
      <c r="AM169" s="147"/>
      <c r="AN169" s="109"/>
      <c r="AO169" s="109"/>
      <c r="AP169" s="109"/>
      <c r="AQ169" s="109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</row>
    <row r="170" spans="1:68" s="12" customFormat="1" ht="52.5" customHeight="1" hidden="1">
      <c r="A170" s="161" t="s">
        <v>240</v>
      </c>
      <c r="B170" s="92" t="s">
        <v>157</v>
      </c>
      <c r="C170" s="92" t="s">
        <v>127</v>
      </c>
      <c r="D170" s="93" t="s">
        <v>241</v>
      </c>
      <c r="E170" s="92"/>
      <c r="F170" s="77"/>
      <c r="G170" s="81">
        <f>G171</f>
        <v>98400</v>
      </c>
      <c r="H170" s="81">
        <f t="shared" si="116"/>
        <v>98400</v>
      </c>
      <c r="I170" s="81">
        <f t="shared" si="116"/>
        <v>0</v>
      </c>
      <c r="J170" s="81">
        <f t="shared" si="116"/>
        <v>105000</v>
      </c>
      <c r="K170" s="81">
        <f t="shared" si="116"/>
        <v>0</v>
      </c>
      <c r="L170" s="81">
        <f t="shared" si="116"/>
        <v>0</v>
      </c>
      <c r="M170" s="81">
        <f t="shared" si="116"/>
        <v>105000</v>
      </c>
      <c r="N170" s="81">
        <f t="shared" si="116"/>
        <v>-105000</v>
      </c>
      <c r="O170" s="81">
        <f t="shared" si="116"/>
        <v>0</v>
      </c>
      <c r="P170" s="81">
        <f t="shared" si="116"/>
        <v>0</v>
      </c>
      <c r="Q170" s="81">
        <f t="shared" si="116"/>
        <v>0</v>
      </c>
      <c r="R170" s="109"/>
      <c r="S170" s="109"/>
      <c r="T170" s="109"/>
      <c r="U170" s="109"/>
      <c r="V170" s="109"/>
      <c r="W170" s="109"/>
      <c r="X170" s="109"/>
      <c r="Y170" s="109"/>
      <c r="Z170" s="109"/>
      <c r="AA170" s="146"/>
      <c r="AB170" s="146"/>
      <c r="AC170" s="146"/>
      <c r="AD170" s="146"/>
      <c r="AE170" s="146"/>
      <c r="AF170" s="109"/>
      <c r="AG170" s="109"/>
      <c r="AH170" s="109"/>
      <c r="AI170" s="109"/>
      <c r="AJ170" s="109"/>
      <c r="AK170" s="147"/>
      <c r="AL170" s="147"/>
      <c r="AM170" s="147"/>
      <c r="AN170" s="109"/>
      <c r="AO170" s="109"/>
      <c r="AP170" s="109"/>
      <c r="AQ170" s="109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</row>
    <row r="171" spans="1:68" s="12" customFormat="1" ht="87.75" customHeight="1" hidden="1">
      <c r="A171" s="91" t="s">
        <v>251</v>
      </c>
      <c r="B171" s="92" t="s">
        <v>157</v>
      </c>
      <c r="C171" s="92" t="s">
        <v>127</v>
      </c>
      <c r="D171" s="93" t="s">
        <v>241</v>
      </c>
      <c r="E171" s="92" t="s">
        <v>143</v>
      </c>
      <c r="F171" s="77"/>
      <c r="G171" s="81">
        <f>H171-F171</f>
        <v>98400</v>
      </c>
      <c r="H171" s="81">
        <v>98400</v>
      </c>
      <c r="I171" s="81"/>
      <c r="J171" s="81">
        <v>105000</v>
      </c>
      <c r="K171" s="77"/>
      <c r="L171" s="77"/>
      <c r="M171" s="81">
        <v>105000</v>
      </c>
      <c r="N171" s="81">
        <f>O171-M171</f>
        <v>-105000</v>
      </c>
      <c r="O171" s="81"/>
      <c r="P171" s="81"/>
      <c r="Q171" s="81"/>
      <c r="R171" s="109"/>
      <c r="S171" s="109"/>
      <c r="T171" s="109"/>
      <c r="U171" s="109"/>
      <c r="V171" s="109"/>
      <c r="W171" s="109"/>
      <c r="X171" s="109"/>
      <c r="Y171" s="109"/>
      <c r="Z171" s="109"/>
      <c r="AA171" s="146"/>
      <c r="AB171" s="146"/>
      <c r="AC171" s="146"/>
      <c r="AD171" s="146"/>
      <c r="AE171" s="146"/>
      <c r="AF171" s="109"/>
      <c r="AG171" s="109"/>
      <c r="AH171" s="109"/>
      <c r="AI171" s="109"/>
      <c r="AJ171" s="109"/>
      <c r="AK171" s="147"/>
      <c r="AL171" s="147"/>
      <c r="AM171" s="147"/>
      <c r="AN171" s="109"/>
      <c r="AO171" s="109"/>
      <c r="AP171" s="109"/>
      <c r="AQ171" s="109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</row>
    <row r="172" spans="1:68" s="12" customFormat="1" ht="28.5" customHeight="1">
      <c r="A172" s="161" t="s">
        <v>174</v>
      </c>
      <c r="B172" s="92" t="s">
        <v>157</v>
      </c>
      <c r="C172" s="92" t="s">
        <v>127</v>
      </c>
      <c r="D172" s="93" t="s">
        <v>52</v>
      </c>
      <c r="E172" s="92"/>
      <c r="F172" s="81" t="e">
        <f>F173+F174+F178+F180+#REF!</f>
        <v>#REF!</v>
      </c>
      <c r="G172" s="81">
        <f aca="true" t="shared" si="117" ref="G172:M172">G173+G174+G178+G180</f>
        <v>-158807</v>
      </c>
      <c r="H172" s="81">
        <f t="shared" si="117"/>
        <v>53275</v>
      </c>
      <c r="I172" s="81">
        <f t="shared" si="117"/>
        <v>0</v>
      </c>
      <c r="J172" s="81">
        <f t="shared" si="117"/>
        <v>59731</v>
      </c>
      <c r="K172" s="81">
        <f t="shared" si="117"/>
        <v>0</v>
      </c>
      <c r="L172" s="81">
        <f t="shared" si="117"/>
        <v>0</v>
      </c>
      <c r="M172" s="81">
        <f t="shared" si="117"/>
        <v>59731</v>
      </c>
      <c r="N172" s="81">
        <f aca="true" t="shared" si="118" ref="N172:Z172">N173+N174+N176+N178+N180</f>
        <v>-17583</v>
      </c>
      <c r="O172" s="81">
        <f t="shared" si="118"/>
        <v>42148</v>
      </c>
      <c r="P172" s="81">
        <f t="shared" si="118"/>
        <v>0</v>
      </c>
      <c r="Q172" s="81">
        <f t="shared" si="118"/>
        <v>42148</v>
      </c>
      <c r="R172" s="81">
        <f t="shared" si="118"/>
        <v>0</v>
      </c>
      <c r="S172" s="81">
        <f t="shared" si="118"/>
        <v>0</v>
      </c>
      <c r="T172" s="81">
        <f t="shared" si="118"/>
        <v>42148</v>
      </c>
      <c r="U172" s="81">
        <f t="shared" si="118"/>
        <v>42148</v>
      </c>
      <c r="V172" s="81">
        <f t="shared" si="118"/>
        <v>0</v>
      </c>
      <c r="W172" s="81">
        <f t="shared" si="118"/>
        <v>0</v>
      </c>
      <c r="X172" s="81">
        <f t="shared" si="118"/>
        <v>42148</v>
      </c>
      <c r="Y172" s="81">
        <f t="shared" si="118"/>
        <v>42148</v>
      </c>
      <c r="Z172" s="81">
        <f t="shared" si="118"/>
        <v>0</v>
      </c>
      <c r="AA172" s="82">
        <f>AA173+AA174+AA176+AA178+AA180</f>
        <v>42148</v>
      </c>
      <c r="AB172" s="82">
        <f>AB173+AB174+AB176+AB178+AB180</f>
        <v>42148</v>
      </c>
      <c r="AC172" s="82">
        <f>AC173+AC174+AC176+AC178+AC180</f>
        <v>0</v>
      </c>
      <c r="AD172" s="82">
        <f>AD173+AD174+AD176+AD178+AD180</f>
        <v>0</v>
      </c>
      <c r="AE172" s="82"/>
      <c r="AF172" s="81">
        <f aca="true" t="shared" si="119" ref="AF172:AQ172">AF173+AF174+AF176+AF178+AF180</f>
        <v>42148</v>
      </c>
      <c r="AG172" s="81">
        <f t="shared" si="119"/>
        <v>0</v>
      </c>
      <c r="AH172" s="81">
        <f t="shared" si="119"/>
        <v>42148</v>
      </c>
      <c r="AI172" s="81">
        <f t="shared" si="119"/>
        <v>0</v>
      </c>
      <c r="AJ172" s="81">
        <f t="shared" si="119"/>
        <v>0</v>
      </c>
      <c r="AK172" s="81">
        <f t="shared" si="119"/>
        <v>42148</v>
      </c>
      <c r="AL172" s="81">
        <f t="shared" si="119"/>
        <v>0</v>
      </c>
      <c r="AM172" s="81">
        <f t="shared" si="119"/>
        <v>42148</v>
      </c>
      <c r="AN172" s="81">
        <f>AN173+AN174+AN176+AN178+AN180</f>
        <v>-23954</v>
      </c>
      <c r="AO172" s="81">
        <f t="shared" si="119"/>
        <v>18194</v>
      </c>
      <c r="AP172" s="81">
        <f t="shared" si="119"/>
        <v>0</v>
      </c>
      <c r="AQ172" s="81">
        <f t="shared" si="119"/>
        <v>18194</v>
      </c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</row>
    <row r="173" spans="1:68" s="12" customFormat="1" ht="56.25" customHeight="1">
      <c r="A173" s="113" t="s">
        <v>137</v>
      </c>
      <c r="B173" s="92" t="s">
        <v>157</v>
      </c>
      <c r="C173" s="92" t="s">
        <v>127</v>
      </c>
      <c r="D173" s="93" t="s">
        <v>52</v>
      </c>
      <c r="E173" s="92" t="s">
        <v>138</v>
      </c>
      <c r="F173" s="81">
        <v>68234</v>
      </c>
      <c r="G173" s="81">
        <f>H173-F173</f>
        <v>-56893</v>
      </c>
      <c r="H173" s="81">
        <v>11341</v>
      </c>
      <c r="I173" s="81"/>
      <c r="J173" s="81">
        <v>12549</v>
      </c>
      <c r="K173" s="77"/>
      <c r="L173" s="77"/>
      <c r="M173" s="81">
        <v>12549</v>
      </c>
      <c r="N173" s="81">
        <f>O173-M173</f>
        <v>-672</v>
      </c>
      <c r="O173" s="81">
        <v>11877</v>
      </c>
      <c r="P173" s="81"/>
      <c r="Q173" s="81">
        <v>11877</v>
      </c>
      <c r="R173" s="109"/>
      <c r="S173" s="109"/>
      <c r="T173" s="81">
        <f>O173+R173</f>
        <v>11877</v>
      </c>
      <c r="U173" s="81">
        <f>Q173+S173</f>
        <v>11877</v>
      </c>
      <c r="V173" s="109"/>
      <c r="W173" s="109"/>
      <c r="X173" s="81">
        <f>T173+V173</f>
        <v>11877</v>
      </c>
      <c r="Y173" s="81">
        <f>U173+W173</f>
        <v>11877</v>
      </c>
      <c r="Z173" s="109"/>
      <c r="AA173" s="82">
        <f>X173+Z173</f>
        <v>11877</v>
      </c>
      <c r="AB173" s="82">
        <f>Y173</f>
        <v>11877</v>
      </c>
      <c r="AC173" s="146"/>
      <c r="AD173" s="146"/>
      <c r="AE173" s="146"/>
      <c r="AF173" s="81">
        <f>AA173+AC173</f>
        <v>11877</v>
      </c>
      <c r="AG173" s="109"/>
      <c r="AH173" s="81">
        <f>AB173</f>
        <v>11877</v>
      </c>
      <c r="AI173" s="109"/>
      <c r="AJ173" s="109"/>
      <c r="AK173" s="81">
        <f>AF173+AI173</f>
        <v>11877</v>
      </c>
      <c r="AL173" s="81">
        <f>AG173</f>
        <v>0</v>
      </c>
      <c r="AM173" s="81">
        <f>AH173+AJ173</f>
        <v>11877</v>
      </c>
      <c r="AN173" s="81">
        <f>AO173-AM173</f>
        <v>-11766</v>
      </c>
      <c r="AO173" s="83">
        <v>111</v>
      </c>
      <c r="AP173" s="83"/>
      <c r="AQ173" s="83">
        <v>111</v>
      </c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</row>
    <row r="174" spans="1:68" s="12" customFormat="1" ht="86.25" customHeight="1" hidden="1">
      <c r="A174" s="113" t="s">
        <v>209</v>
      </c>
      <c r="B174" s="92" t="s">
        <v>157</v>
      </c>
      <c r="C174" s="92" t="s">
        <v>127</v>
      </c>
      <c r="D174" s="93" t="s">
        <v>184</v>
      </c>
      <c r="E174" s="92"/>
      <c r="F174" s="94">
        <f aca="true" t="shared" si="120" ref="F174:Q174">F175</f>
        <v>21620</v>
      </c>
      <c r="G174" s="94">
        <f t="shared" si="120"/>
        <v>-4743</v>
      </c>
      <c r="H174" s="94">
        <f t="shared" si="120"/>
        <v>16877</v>
      </c>
      <c r="I174" s="94">
        <f t="shared" si="120"/>
        <v>0</v>
      </c>
      <c r="J174" s="94">
        <f t="shared" si="120"/>
        <v>20337</v>
      </c>
      <c r="K174" s="94">
        <f t="shared" si="120"/>
        <v>0</v>
      </c>
      <c r="L174" s="94">
        <f t="shared" si="120"/>
        <v>0</v>
      </c>
      <c r="M174" s="94">
        <f t="shared" si="120"/>
        <v>20337</v>
      </c>
      <c r="N174" s="94">
        <f t="shared" si="120"/>
        <v>-20337</v>
      </c>
      <c r="O174" s="94">
        <f t="shared" si="120"/>
        <v>0</v>
      </c>
      <c r="P174" s="94">
        <f t="shared" si="120"/>
        <v>0</v>
      </c>
      <c r="Q174" s="94">
        <f t="shared" si="120"/>
        <v>0</v>
      </c>
      <c r="R174" s="109"/>
      <c r="S174" s="109"/>
      <c r="T174" s="109"/>
      <c r="U174" s="109"/>
      <c r="V174" s="109"/>
      <c r="W174" s="109"/>
      <c r="X174" s="109"/>
      <c r="Y174" s="109"/>
      <c r="Z174" s="109"/>
      <c r="AA174" s="146"/>
      <c r="AB174" s="146"/>
      <c r="AC174" s="146"/>
      <c r="AD174" s="146"/>
      <c r="AE174" s="146"/>
      <c r="AF174" s="109"/>
      <c r="AG174" s="109"/>
      <c r="AH174" s="109"/>
      <c r="AI174" s="109"/>
      <c r="AJ174" s="109"/>
      <c r="AK174" s="147"/>
      <c r="AL174" s="147"/>
      <c r="AM174" s="147"/>
      <c r="AN174" s="109"/>
      <c r="AO174" s="109"/>
      <c r="AP174" s="109"/>
      <c r="AQ174" s="109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</row>
    <row r="175" spans="1:68" s="14" customFormat="1" ht="86.25" customHeight="1" hidden="1">
      <c r="A175" s="91" t="s">
        <v>251</v>
      </c>
      <c r="B175" s="92" t="s">
        <v>157</v>
      </c>
      <c r="C175" s="92" t="s">
        <v>127</v>
      </c>
      <c r="D175" s="93" t="s">
        <v>184</v>
      </c>
      <c r="E175" s="92" t="s">
        <v>143</v>
      </c>
      <c r="F175" s="81">
        <v>21620</v>
      </c>
      <c r="G175" s="81">
        <f>H175-F175</f>
        <v>-4743</v>
      </c>
      <c r="H175" s="81">
        <v>16877</v>
      </c>
      <c r="I175" s="81"/>
      <c r="J175" s="81">
        <v>20337</v>
      </c>
      <c r="K175" s="107"/>
      <c r="L175" s="107"/>
      <c r="M175" s="81">
        <v>20337</v>
      </c>
      <c r="N175" s="81">
        <f>O175-M175</f>
        <v>-20337</v>
      </c>
      <c r="O175" s="81"/>
      <c r="P175" s="81"/>
      <c r="Q175" s="81"/>
      <c r="R175" s="106"/>
      <c r="S175" s="106"/>
      <c r="T175" s="106"/>
      <c r="U175" s="106"/>
      <c r="V175" s="106"/>
      <c r="W175" s="106"/>
      <c r="X175" s="106"/>
      <c r="Y175" s="106"/>
      <c r="Z175" s="106"/>
      <c r="AA175" s="148"/>
      <c r="AB175" s="148"/>
      <c r="AC175" s="148"/>
      <c r="AD175" s="148"/>
      <c r="AE175" s="148"/>
      <c r="AF175" s="106"/>
      <c r="AG175" s="106"/>
      <c r="AH175" s="106"/>
      <c r="AI175" s="106"/>
      <c r="AJ175" s="106"/>
      <c r="AK175" s="107"/>
      <c r="AL175" s="107"/>
      <c r="AM175" s="107"/>
      <c r="AN175" s="106"/>
      <c r="AO175" s="106"/>
      <c r="AP175" s="106"/>
      <c r="AQ175" s="106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</row>
    <row r="176" spans="1:68" s="14" customFormat="1" ht="122.25" customHeight="1">
      <c r="A176" s="91" t="s">
        <v>263</v>
      </c>
      <c r="B176" s="92" t="s">
        <v>157</v>
      </c>
      <c r="C176" s="92" t="s">
        <v>127</v>
      </c>
      <c r="D176" s="93" t="s">
        <v>184</v>
      </c>
      <c r="E176" s="92"/>
      <c r="F176" s="81"/>
      <c r="G176" s="81"/>
      <c r="H176" s="81"/>
      <c r="I176" s="81"/>
      <c r="J176" s="81"/>
      <c r="K176" s="107"/>
      <c r="L176" s="107"/>
      <c r="M176" s="81"/>
      <c r="N176" s="81">
        <f aca="true" t="shared" si="121" ref="N176:AQ176">N177</f>
        <v>14405</v>
      </c>
      <c r="O176" s="81">
        <f t="shared" si="121"/>
        <v>14405</v>
      </c>
      <c r="P176" s="81">
        <f t="shared" si="121"/>
        <v>0</v>
      </c>
      <c r="Q176" s="81">
        <f t="shared" si="121"/>
        <v>14405</v>
      </c>
      <c r="R176" s="81">
        <f t="shared" si="121"/>
        <v>0</v>
      </c>
      <c r="S176" s="81">
        <f t="shared" si="121"/>
        <v>0</v>
      </c>
      <c r="T176" s="81">
        <f t="shared" si="121"/>
        <v>14405</v>
      </c>
      <c r="U176" s="81">
        <f t="shared" si="121"/>
        <v>14405</v>
      </c>
      <c r="V176" s="81">
        <f t="shared" si="121"/>
        <v>0</v>
      </c>
      <c r="W176" s="81">
        <f t="shared" si="121"/>
        <v>0</v>
      </c>
      <c r="X176" s="81">
        <f t="shared" si="121"/>
        <v>14405</v>
      </c>
      <c r="Y176" s="81">
        <f t="shared" si="121"/>
        <v>14405</v>
      </c>
      <c r="Z176" s="81">
        <f t="shared" si="121"/>
        <v>0</v>
      </c>
      <c r="AA176" s="82">
        <f t="shared" si="121"/>
        <v>14405</v>
      </c>
      <c r="AB176" s="82">
        <f t="shared" si="121"/>
        <v>14405</v>
      </c>
      <c r="AC176" s="82">
        <f t="shared" si="121"/>
        <v>0</v>
      </c>
      <c r="AD176" s="82">
        <f t="shared" si="121"/>
        <v>0</v>
      </c>
      <c r="AE176" s="82"/>
      <c r="AF176" s="81">
        <f t="shared" si="121"/>
        <v>14405</v>
      </c>
      <c r="AG176" s="81">
        <f t="shared" si="121"/>
        <v>0</v>
      </c>
      <c r="AH176" s="81">
        <f t="shared" si="121"/>
        <v>14405</v>
      </c>
      <c r="AI176" s="81">
        <f t="shared" si="121"/>
        <v>0</v>
      </c>
      <c r="AJ176" s="81">
        <f t="shared" si="121"/>
        <v>0</v>
      </c>
      <c r="AK176" s="81">
        <f t="shared" si="121"/>
        <v>14405</v>
      </c>
      <c r="AL176" s="81">
        <f t="shared" si="121"/>
        <v>0</v>
      </c>
      <c r="AM176" s="81">
        <f t="shared" si="121"/>
        <v>14405</v>
      </c>
      <c r="AN176" s="81">
        <f t="shared" si="121"/>
        <v>2904</v>
      </c>
      <c r="AO176" s="81">
        <f t="shared" si="121"/>
        <v>17309</v>
      </c>
      <c r="AP176" s="81">
        <f t="shared" si="121"/>
        <v>0</v>
      </c>
      <c r="AQ176" s="81">
        <f t="shared" si="121"/>
        <v>17309</v>
      </c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</row>
    <row r="177" spans="1:68" s="14" customFormat="1" ht="90" customHeight="1">
      <c r="A177" s="91" t="s">
        <v>251</v>
      </c>
      <c r="B177" s="92" t="s">
        <v>157</v>
      </c>
      <c r="C177" s="92" t="s">
        <v>127</v>
      </c>
      <c r="D177" s="93" t="s">
        <v>184</v>
      </c>
      <c r="E177" s="92" t="s">
        <v>143</v>
      </c>
      <c r="F177" s="81"/>
      <c r="G177" s="81"/>
      <c r="H177" s="81"/>
      <c r="I177" s="81"/>
      <c r="J177" s="81"/>
      <c r="K177" s="107"/>
      <c r="L177" s="107"/>
      <c r="M177" s="81"/>
      <c r="N177" s="81">
        <f>O177-M177</f>
        <v>14405</v>
      </c>
      <c r="O177" s="81">
        <v>14405</v>
      </c>
      <c r="P177" s="81"/>
      <c r="Q177" s="81">
        <v>14405</v>
      </c>
      <c r="R177" s="106"/>
      <c r="S177" s="106"/>
      <c r="T177" s="81">
        <f>O177+R177</f>
        <v>14405</v>
      </c>
      <c r="U177" s="81">
        <f>Q177+S177</f>
        <v>14405</v>
      </c>
      <c r="V177" s="106"/>
      <c r="W177" s="106"/>
      <c r="X177" s="81">
        <f>T177+V177</f>
        <v>14405</v>
      </c>
      <c r="Y177" s="81">
        <f>U177+W177</f>
        <v>14405</v>
      </c>
      <c r="Z177" s="106"/>
      <c r="AA177" s="82">
        <f>X177+Z177</f>
        <v>14405</v>
      </c>
      <c r="AB177" s="82">
        <f>Y177</f>
        <v>14405</v>
      </c>
      <c r="AC177" s="148"/>
      <c r="AD177" s="148"/>
      <c r="AE177" s="148"/>
      <c r="AF177" s="81">
        <f>AA177+AC177</f>
        <v>14405</v>
      </c>
      <c r="AG177" s="106"/>
      <c r="AH177" s="81">
        <f>AB177</f>
        <v>14405</v>
      </c>
      <c r="AI177" s="106"/>
      <c r="AJ177" s="106"/>
      <c r="AK177" s="81">
        <f>AF177+AI177</f>
        <v>14405</v>
      </c>
      <c r="AL177" s="81">
        <f>AG177</f>
        <v>0</v>
      </c>
      <c r="AM177" s="81">
        <f>AH177+AJ177</f>
        <v>14405</v>
      </c>
      <c r="AN177" s="81">
        <f>AO177-AM177</f>
        <v>2904</v>
      </c>
      <c r="AO177" s="81">
        <v>17309</v>
      </c>
      <c r="AP177" s="81"/>
      <c r="AQ177" s="81">
        <v>17309</v>
      </c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</row>
    <row r="178" spans="1:68" s="14" customFormat="1" ht="55.5" customHeight="1">
      <c r="A178" s="91" t="s">
        <v>262</v>
      </c>
      <c r="B178" s="92" t="s">
        <v>157</v>
      </c>
      <c r="C178" s="92" t="s">
        <v>127</v>
      </c>
      <c r="D178" s="93" t="s">
        <v>185</v>
      </c>
      <c r="E178" s="92"/>
      <c r="F178" s="81">
        <f aca="true" t="shared" si="122" ref="F178:AQ178">F179</f>
        <v>102576</v>
      </c>
      <c r="G178" s="81">
        <f t="shared" si="122"/>
        <v>-102576</v>
      </c>
      <c r="H178" s="81">
        <f t="shared" si="122"/>
        <v>0</v>
      </c>
      <c r="I178" s="81">
        <f t="shared" si="122"/>
        <v>0</v>
      </c>
      <c r="J178" s="81">
        <f t="shared" si="122"/>
        <v>0</v>
      </c>
      <c r="K178" s="81">
        <f t="shared" si="122"/>
        <v>0</v>
      </c>
      <c r="L178" s="81">
        <f t="shared" si="122"/>
        <v>0</v>
      </c>
      <c r="M178" s="81">
        <f t="shared" si="122"/>
        <v>0</v>
      </c>
      <c r="N178" s="81">
        <f t="shared" si="122"/>
        <v>15866</v>
      </c>
      <c r="O178" s="81">
        <f t="shared" si="122"/>
        <v>15866</v>
      </c>
      <c r="P178" s="81">
        <f t="shared" si="122"/>
        <v>0</v>
      </c>
      <c r="Q178" s="81">
        <f t="shared" si="122"/>
        <v>15866</v>
      </c>
      <c r="R178" s="81">
        <f t="shared" si="122"/>
        <v>0</v>
      </c>
      <c r="S178" s="81">
        <f t="shared" si="122"/>
        <v>0</v>
      </c>
      <c r="T178" s="81">
        <f t="shared" si="122"/>
        <v>15866</v>
      </c>
      <c r="U178" s="81">
        <f t="shared" si="122"/>
        <v>15866</v>
      </c>
      <c r="V178" s="81">
        <f t="shared" si="122"/>
        <v>0</v>
      </c>
      <c r="W178" s="81">
        <f t="shared" si="122"/>
        <v>0</v>
      </c>
      <c r="X178" s="81">
        <f t="shared" si="122"/>
        <v>15866</v>
      </c>
      <c r="Y178" s="81">
        <f t="shared" si="122"/>
        <v>15866</v>
      </c>
      <c r="Z178" s="81">
        <f t="shared" si="122"/>
        <v>0</v>
      </c>
      <c r="AA178" s="82">
        <f t="shared" si="122"/>
        <v>15866</v>
      </c>
      <c r="AB178" s="82">
        <f t="shared" si="122"/>
        <v>15866</v>
      </c>
      <c r="AC178" s="82">
        <f t="shared" si="122"/>
        <v>0</v>
      </c>
      <c r="AD178" s="82">
        <f t="shared" si="122"/>
        <v>0</v>
      </c>
      <c r="AE178" s="82"/>
      <c r="AF178" s="81">
        <f t="shared" si="122"/>
        <v>15866</v>
      </c>
      <c r="AG178" s="81">
        <f t="shared" si="122"/>
        <v>0</v>
      </c>
      <c r="AH178" s="81">
        <f t="shared" si="122"/>
        <v>15866</v>
      </c>
      <c r="AI178" s="81">
        <f t="shared" si="122"/>
        <v>0</v>
      </c>
      <c r="AJ178" s="81">
        <f t="shared" si="122"/>
        <v>0</v>
      </c>
      <c r="AK178" s="81">
        <f t="shared" si="122"/>
        <v>15866</v>
      </c>
      <c r="AL178" s="81">
        <f t="shared" si="122"/>
        <v>0</v>
      </c>
      <c r="AM178" s="81">
        <f t="shared" si="122"/>
        <v>15866</v>
      </c>
      <c r="AN178" s="81">
        <f t="shared" si="122"/>
        <v>-15866</v>
      </c>
      <c r="AO178" s="81">
        <f t="shared" si="122"/>
        <v>0</v>
      </c>
      <c r="AP178" s="81">
        <f t="shared" si="122"/>
        <v>0</v>
      </c>
      <c r="AQ178" s="81">
        <f t="shared" si="122"/>
        <v>0</v>
      </c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</row>
    <row r="179" spans="1:68" s="14" customFormat="1" ht="91.5" customHeight="1">
      <c r="A179" s="91" t="s">
        <v>251</v>
      </c>
      <c r="B179" s="92" t="s">
        <v>157</v>
      </c>
      <c r="C179" s="92" t="s">
        <v>127</v>
      </c>
      <c r="D179" s="93" t="s">
        <v>185</v>
      </c>
      <c r="E179" s="92" t="s">
        <v>143</v>
      </c>
      <c r="F179" s="81">
        <v>102576</v>
      </c>
      <c r="G179" s="81">
        <f>H179-F179</f>
        <v>-102576</v>
      </c>
      <c r="H179" s="81">
        <f>108465-108465</f>
        <v>0</v>
      </c>
      <c r="I179" s="81"/>
      <c r="J179" s="81">
        <f>116166-116166</f>
        <v>0</v>
      </c>
      <c r="K179" s="107"/>
      <c r="L179" s="107"/>
      <c r="M179" s="81"/>
      <c r="N179" s="81">
        <f>O179-M179</f>
        <v>15866</v>
      </c>
      <c r="O179" s="81">
        <v>15866</v>
      </c>
      <c r="P179" s="81"/>
      <c r="Q179" s="81">
        <v>15866</v>
      </c>
      <c r="R179" s="106"/>
      <c r="S179" s="106"/>
      <c r="T179" s="81">
        <f>O179+R179</f>
        <v>15866</v>
      </c>
      <c r="U179" s="81">
        <f>Q179+S179</f>
        <v>15866</v>
      </c>
      <c r="V179" s="106"/>
      <c r="W179" s="106"/>
      <c r="X179" s="81">
        <f>T179+V179</f>
        <v>15866</v>
      </c>
      <c r="Y179" s="81">
        <f>U179+W179</f>
        <v>15866</v>
      </c>
      <c r="Z179" s="106"/>
      <c r="AA179" s="82">
        <f>X179+Z179</f>
        <v>15866</v>
      </c>
      <c r="AB179" s="82">
        <f>Y179</f>
        <v>15866</v>
      </c>
      <c r="AC179" s="148"/>
      <c r="AD179" s="148"/>
      <c r="AE179" s="148"/>
      <c r="AF179" s="81">
        <f>AA179+AC179</f>
        <v>15866</v>
      </c>
      <c r="AG179" s="106"/>
      <c r="AH179" s="81">
        <f>AB179</f>
        <v>15866</v>
      </c>
      <c r="AI179" s="106"/>
      <c r="AJ179" s="106"/>
      <c r="AK179" s="81">
        <f>AF179+AI179</f>
        <v>15866</v>
      </c>
      <c r="AL179" s="81">
        <f>AG179</f>
        <v>0</v>
      </c>
      <c r="AM179" s="81">
        <f>AH179+AJ179</f>
        <v>15866</v>
      </c>
      <c r="AN179" s="81">
        <f>AO179-AM179</f>
        <v>-15866</v>
      </c>
      <c r="AO179" s="106"/>
      <c r="AP179" s="106"/>
      <c r="AQ179" s="106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</row>
    <row r="180" spans="1:68" s="14" customFormat="1" ht="74.25" customHeight="1">
      <c r="A180" s="91" t="s">
        <v>366</v>
      </c>
      <c r="B180" s="92" t="s">
        <v>157</v>
      </c>
      <c r="C180" s="92" t="s">
        <v>127</v>
      </c>
      <c r="D180" s="93" t="s">
        <v>186</v>
      </c>
      <c r="E180" s="92"/>
      <c r="F180" s="81">
        <f aca="true" t="shared" si="123" ref="F180:Q180">F181</f>
        <v>19652</v>
      </c>
      <c r="G180" s="81">
        <f t="shared" si="123"/>
        <v>5405</v>
      </c>
      <c r="H180" s="81">
        <f t="shared" si="123"/>
        <v>25057</v>
      </c>
      <c r="I180" s="81">
        <f t="shared" si="123"/>
        <v>0</v>
      </c>
      <c r="J180" s="81">
        <f t="shared" si="123"/>
        <v>26845</v>
      </c>
      <c r="K180" s="81">
        <f t="shared" si="123"/>
        <v>0</v>
      </c>
      <c r="L180" s="81">
        <f t="shared" si="123"/>
        <v>0</v>
      </c>
      <c r="M180" s="81">
        <f t="shared" si="123"/>
        <v>26845</v>
      </c>
      <c r="N180" s="81">
        <f t="shared" si="123"/>
        <v>-26845</v>
      </c>
      <c r="O180" s="81">
        <f t="shared" si="123"/>
        <v>0</v>
      </c>
      <c r="P180" s="81">
        <f t="shared" si="123"/>
        <v>0</v>
      </c>
      <c r="Q180" s="81">
        <f t="shared" si="123"/>
        <v>0</v>
      </c>
      <c r="R180" s="106"/>
      <c r="S180" s="106"/>
      <c r="T180" s="106"/>
      <c r="U180" s="106"/>
      <c r="V180" s="106"/>
      <c r="W180" s="106"/>
      <c r="X180" s="106"/>
      <c r="Y180" s="106"/>
      <c r="Z180" s="106"/>
      <c r="AA180" s="148"/>
      <c r="AB180" s="148"/>
      <c r="AC180" s="148"/>
      <c r="AD180" s="148"/>
      <c r="AE180" s="148"/>
      <c r="AF180" s="106"/>
      <c r="AG180" s="106"/>
      <c r="AH180" s="106"/>
      <c r="AI180" s="106"/>
      <c r="AJ180" s="106"/>
      <c r="AK180" s="107"/>
      <c r="AL180" s="107"/>
      <c r="AM180" s="107"/>
      <c r="AN180" s="81">
        <f>AN181</f>
        <v>774</v>
      </c>
      <c r="AO180" s="81">
        <f>AO181</f>
        <v>774</v>
      </c>
      <c r="AP180" s="81">
        <f>AP181</f>
        <v>0</v>
      </c>
      <c r="AQ180" s="81">
        <f>AQ181</f>
        <v>774</v>
      </c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</row>
    <row r="181" spans="1:68" s="14" customFormat="1" ht="91.5" customHeight="1">
      <c r="A181" s="91" t="s">
        <v>251</v>
      </c>
      <c r="B181" s="92" t="s">
        <v>157</v>
      </c>
      <c r="C181" s="92" t="s">
        <v>127</v>
      </c>
      <c r="D181" s="93" t="s">
        <v>186</v>
      </c>
      <c r="E181" s="92" t="s">
        <v>143</v>
      </c>
      <c r="F181" s="81">
        <v>19652</v>
      </c>
      <c r="G181" s="81">
        <f>H181-F181</f>
        <v>5405</v>
      </c>
      <c r="H181" s="81">
        <v>25057</v>
      </c>
      <c r="I181" s="81"/>
      <c r="J181" s="81">
        <v>26845</v>
      </c>
      <c r="K181" s="107"/>
      <c r="L181" s="107"/>
      <c r="M181" s="81">
        <v>26845</v>
      </c>
      <c r="N181" s="81">
        <f>O181-M181</f>
        <v>-26845</v>
      </c>
      <c r="O181" s="81"/>
      <c r="P181" s="81"/>
      <c r="Q181" s="81"/>
      <c r="R181" s="106"/>
      <c r="S181" s="106"/>
      <c r="T181" s="106"/>
      <c r="U181" s="106"/>
      <c r="V181" s="106"/>
      <c r="W181" s="106"/>
      <c r="X181" s="106"/>
      <c r="Y181" s="106"/>
      <c r="Z181" s="106"/>
      <c r="AA181" s="148"/>
      <c r="AB181" s="148"/>
      <c r="AC181" s="148"/>
      <c r="AD181" s="148"/>
      <c r="AE181" s="148"/>
      <c r="AF181" s="106"/>
      <c r="AG181" s="106"/>
      <c r="AH181" s="106"/>
      <c r="AI181" s="106"/>
      <c r="AJ181" s="106"/>
      <c r="AK181" s="107"/>
      <c r="AL181" s="107"/>
      <c r="AM181" s="107"/>
      <c r="AN181" s="81">
        <f>AO181-AM181</f>
        <v>774</v>
      </c>
      <c r="AO181" s="83">
        <v>774</v>
      </c>
      <c r="AP181" s="83"/>
      <c r="AQ181" s="83">
        <v>774</v>
      </c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</row>
    <row r="182" spans="1:68" s="10" customFormat="1" ht="24.75" customHeight="1">
      <c r="A182" s="91" t="s">
        <v>121</v>
      </c>
      <c r="B182" s="92" t="s">
        <v>157</v>
      </c>
      <c r="C182" s="92" t="s">
        <v>127</v>
      </c>
      <c r="D182" s="93" t="s">
        <v>122</v>
      </c>
      <c r="E182" s="92"/>
      <c r="F182" s="94" t="e">
        <f>#REF!</f>
        <v>#REF!</v>
      </c>
      <c r="G182" s="94" t="e">
        <f>G183+#REF!</f>
        <v>#REF!</v>
      </c>
      <c r="H182" s="94" t="e">
        <f>H183+#REF!</f>
        <v>#REF!</v>
      </c>
      <c r="I182" s="94" t="e">
        <f>I183+#REF!</f>
        <v>#REF!</v>
      </c>
      <c r="J182" s="94" t="e">
        <f>J183+#REF!</f>
        <v>#REF!</v>
      </c>
      <c r="K182" s="94" t="e">
        <f>K183+#REF!</f>
        <v>#REF!</v>
      </c>
      <c r="L182" s="94" t="e">
        <f>L183+#REF!</f>
        <v>#REF!</v>
      </c>
      <c r="M182" s="94" t="e">
        <f>M183+#REF!</f>
        <v>#REF!</v>
      </c>
      <c r="N182" s="94">
        <f aca="true" t="shared" si="124" ref="N182:U182">N183+N184+N187</f>
        <v>-52043</v>
      </c>
      <c r="O182" s="94">
        <f t="shared" si="124"/>
        <v>6120</v>
      </c>
      <c r="P182" s="94">
        <f t="shared" si="124"/>
        <v>0</v>
      </c>
      <c r="Q182" s="94">
        <f t="shared" si="124"/>
        <v>6120</v>
      </c>
      <c r="R182" s="94">
        <f t="shared" si="124"/>
        <v>0</v>
      </c>
      <c r="S182" s="94">
        <f t="shared" si="124"/>
        <v>0</v>
      </c>
      <c r="T182" s="94">
        <f t="shared" si="124"/>
        <v>6120</v>
      </c>
      <c r="U182" s="94">
        <f t="shared" si="124"/>
        <v>6120</v>
      </c>
      <c r="V182" s="94">
        <f aca="true" t="shared" si="125" ref="V182:AB182">V183+V184+V187</f>
        <v>0</v>
      </c>
      <c r="W182" s="94">
        <f t="shared" si="125"/>
        <v>0</v>
      </c>
      <c r="X182" s="94">
        <f t="shared" si="125"/>
        <v>6120</v>
      </c>
      <c r="Y182" s="94">
        <f t="shared" si="125"/>
        <v>6120</v>
      </c>
      <c r="Z182" s="94">
        <f t="shared" si="125"/>
        <v>0</v>
      </c>
      <c r="AA182" s="95">
        <f t="shared" si="125"/>
        <v>6120</v>
      </c>
      <c r="AB182" s="95">
        <f t="shared" si="125"/>
        <v>6120</v>
      </c>
      <c r="AC182" s="95">
        <f>AC183+AC184+AC187</f>
        <v>0</v>
      </c>
      <c r="AD182" s="95">
        <f>AD183+AD184+AD187</f>
        <v>0</v>
      </c>
      <c r="AE182" s="95"/>
      <c r="AF182" s="94">
        <f aca="true" t="shared" si="126" ref="AF182:AQ182">AF183+AF184+AF187</f>
        <v>6120</v>
      </c>
      <c r="AG182" s="94">
        <f t="shared" si="126"/>
        <v>0</v>
      </c>
      <c r="AH182" s="94">
        <f t="shared" si="126"/>
        <v>6120</v>
      </c>
      <c r="AI182" s="94">
        <f t="shared" si="126"/>
        <v>0</v>
      </c>
      <c r="AJ182" s="94">
        <f t="shared" si="126"/>
        <v>0</v>
      </c>
      <c r="AK182" s="94">
        <f t="shared" si="126"/>
        <v>6120</v>
      </c>
      <c r="AL182" s="94">
        <f t="shared" si="126"/>
        <v>0</v>
      </c>
      <c r="AM182" s="94">
        <f t="shared" si="126"/>
        <v>6120</v>
      </c>
      <c r="AN182" s="94">
        <f t="shared" si="126"/>
        <v>-6120</v>
      </c>
      <c r="AO182" s="94">
        <f t="shared" si="126"/>
        <v>0</v>
      </c>
      <c r="AP182" s="94">
        <f t="shared" si="126"/>
        <v>0</v>
      </c>
      <c r="AQ182" s="94">
        <f t="shared" si="126"/>
        <v>0</v>
      </c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</row>
    <row r="183" spans="1:68" s="10" customFormat="1" ht="57" customHeight="1" hidden="1">
      <c r="A183" s="113" t="s">
        <v>137</v>
      </c>
      <c r="B183" s="92" t="s">
        <v>157</v>
      </c>
      <c r="C183" s="92" t="s">
        <v>127</v>
      </c>
      <c r="D183" s="93" t="s">
        <v>122</v>
      </c>
      <c r="E183" s="92" t="s">
        <v>138</v>
      </c>
      <c r="F183" s="94"/>
      <c r="G183" s="81">
        <f>H183-F183</f>
        <v>54307</v>
      </c>
      <c r="H183" s="94">
        <v>54307</v>
      </c>
      <c r="I183" s="94"/>
      <c r="J183" s="94">
        <v>58163</v>
      </c>
      <c r="K183" s="149"/>
      <c r="L183" s="149"/>
      <c r="M183" s="81">
        <v>58163</v>
      </c>
      <c r="N183" s="81">
        <f>O183-M183</f>
        <v>-58163</v>
      </c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2"/>
      <c r="AB183" s="82"/>
      <c r="AC183" s="82"/>
      <c r="AD183" s="82"/>
      <c r="AE183" s="82"/>
      <c r="AF183" s="81"/>
      <c r="AG183" s="81"/>
      <c r="AH183" s="81"/>
      <c r="AI183" s="81"/>
      <c r="AJ183" s="81"/>
      <c r="AK183" s="81"/>
      <c r="AL183" s="81"/>
      <c r="AM183" s="81"/>
      <c r="AN183" s="72"/>
      <c r="AO183" s="72"/>
      <c r="AP183" s="72"/>
      <c r="AQ183" s="72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</row>
    <row r="184" spans="1:68" s="10" customFormat="1" ht="97.5" customHeight="1">
      <c r="A184" s="91" t="s">
        <v>294</v>
      </c>
      <c r="B184" s="92" t="s">
        <v>157</v>
      </c>
      <c r="C184" s="92" t="s">
        <v>127</v>
      </c>
      <c r="D184" s="93" t="s">
        <v>286</v>
      </c>
      <c r="E184" s="92"/>
      <c r="F184" s="94"/>
      <c r="G184" s="81"/>
      <c r="H184" s="94"/>
      <c r="I184" s="94"/>
      <c r="J184" s="94"/>
      <c r="K184" s="149"/>
      <c r="L184" s="149"/>
      <c r="M184" s="81"/>
      <c r="N184" s="81">
        <f aca="true" t="shared" si="127" ref="N184:AD185">N185</f>
        <v>4080</v>
      </c>
      <c r="O184" s="81">
        <f t="shared" si="127"/>
        <v>4080</v>
      </c>
      <c r="P184" s="81">
        <f t="shared" si="127"/>
        <v>0</v>
      </c>
      <c r="Q184" s="81">
        <f t="shared" si="127"/>
        <v>6120</v>
      </c>
      <c r="R184" s="81">
        <f t="shared" si="127"/>
        <v>0</v>
      </c>
      <c r="S184" s="81">
        <f t="shared" si="127"/>
        <v>0</v>
      </c>
      <c r="T184" s="81">
        <f t="shared" si="127"/>
        <v>4080</v>
      </c>
      <c r="U184" s="81">
        <f t="shared" si="127"/>
        <v>6120</v>
      </c>
      <c r="V184" s="81">
        <f t="shared" si="127"/>
        <v>0</v>
      </c>
      <c r="W184" s="81">
        <f t="shared" si="127"/>
        <v>0</v>
      </c>
      <c r="X184" s="81">
        <f t="shared" si="127"/>
        <v>4080</v>
      </c>
      <c r="Y184" s="81">
        <f t="shared" si="127"/>
        <v>6120</v>
      </c>
      <c r="Z184" s="81">
        <f t="shared" si="127"/>
        <v>0</v>
      </c>
      <c r="AA184" s="82">
        <f t="shared" si="127"/>
        <v>4080</v>
      </c>
      <c r="AB184" s="82">
        <f t="shared" si="127"/>
        <v>6120</v>
      </c>
      <c r="AC184" s="82">
        <f t="shared" si="127"/>
        <v>0</v>
      </c>
      <c r="AD184" s="82">
        <f t="shared" si="127"/>
        <v>0</v>
      </c>
      <c r="AE184" s="82"/>
      <c r="AF184" s="81">
        <f aca="true" t="shared" si="128" ref="AC184:AQ185">AF185</f>
        <v>4080</v>
      </c>
      <c r="AG184" s="81">
        <f t="shared" si="128"/>
        <v>0</v>
      </c>
      <c r="AH184" s="81">
        <f t="shared" si="128"/>
        <v>6120</v>
      </c>
      <c r="AI184" s="81">
        <f t="shared" si="128"/>
        <v>0</v>
      </c>
      <c r="AJ184" s="81">
        <f t="shared" si="128"/>
        <v>0</v>
      </c>
      <c r="AK184" s="81">
        <f t="shared" si="128"/>
        <v>4080</v>
      </c>
      <c r="AL184" s="81">
        <f t="shared" si="128"/>
        <v>0</v>
      </c>
      <c r="AM184" s="81">
        <f t="shared" si="128"/>
        <v>6120</v>
      </c>
      <c r="AN184" s="81">
        <f t="shared" si="128"/>
        <v>-6120</v>
      </c>
      <c r="AO184" s="81">
        <f t="shared" si="128"/>
        <v>0</v>
      </c>
      <c r="AP184" s="81">
        <f t="shared" si="128"/>
        <v>0</v>
      </c>
      <c r="AQ184" s="81">
        <f t="shared" si="128"/>
        <v>0</v>
      </c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</row>
    <row r="185" spans="1:68" s="14" customFormat="1" ht="136.5" customHeight="1">
      <c r="A185" s="91" t="s">
        <v>285</v>
      </c>
      <c r="B185" s="92" t="s">
        <v>157</v>
      </c>
      <c r="C185" s="92" t="s">
        <v>127</v>
      </c>
      <c r="D185" s="93" t="s">
        <v>295</v>
      </c>
      <c r="E185" s="92"/>
      <c r="F185" s="81"/>
      <c r="G185" s="81"/>
      <c r="H185" s="106"/>
      <c r="I185" s="106"/>
      <c r="J185" s="106"/>
      <c r="K185" s="106"/>
      <c r="L185" s="106"/>
      <c r="M185" s="81"/>
      <c r="N185" s="81">
        <f t="shared" si="127"/>
        <v>4080</v>
      </c>
      <c r="O185" s="81">
        <f t="shared" si="127"/>
        <v>4080</v>
      </c>
      <c r="P185" s="81">
        <f t="shared" si="127"/>
        <v>0</v>
      </c>
      <c r="Q185" s="81">
        <f t="shared" si="127"/>
        <v>6120</v>
      </c>
      <c r="R185" s="81">
        <f t="shared" si="127"/>
        <v>0</v>
      </c>
      <c r="S185" s="81">
        <f t="shared" si="127"/>
        <v>0</v>
      </c>
      <c r="T185" s="81">
        <f t="shared" si="127"/>
        <v>4080</v>
      </c>
      <c r="U185" s="81">
        <f t="shared" si="127"/>
        <v>6120</v>
      </c>
      <c r="V185" s="81">
        <f t="shared" si="127"/>
        <v>0</v>
      </c>
      <c r="W185" s="81">
        <f t="shared" si="127"/>
        <v>0</v>
      </c>
      <c r="X185" s="81">
        <f t="shared" si="127"/>
        <v>4080</v>
      </c>
      <c r="Y185" s="81">
        <f t="shared" si="127"/>
        <v>6120</v>
      </c>
      <c r="Z185" s="81">
        <f t="shared" si="127"/>
        <v>0</v>
      </c>
      <c r="AA185" s="82">
        <f t="shared" si="127"/>
        <v>4080</v>
      </c>
      <c r="AB185" s="82">
        <f t="shared" si="127"/>
        <v>6120</v>
      </c>
      <c r="AC185" s="82">
        <f t="shared" si="128"/>
        <v>0</v>
      </c>
      <c r="AD185" s="82">
        <f t="shared" si="128"/>
        <v>0</v>
      </c>
      <c r="AE185" s="82"/>
      <c r="AF185" s="81">
        <f t="shared" si="128"/>
        <v>4080</v>
      </c>
      <c r="AG185" s="81">
        <f t="shared" si="128"/>
        <v>0</v>
      </c>
      <c r="AH185" s="81">
        <f t="shared" si="128"/>
        <v>6120</v>
      </c>
      <c r="AI185" s="81">
        <f t="shared" si="128"/>
        <v>0</v>
      </c>
      <c r="AJ185" s="81">
        <f t="shared" si="128"/>
        <v>0</v>
      </c>
      <c r="AK185" s="81">
        <f t="shared" si="128"/>
        <v>4080</v>
      </c>
      <c r="AL185" s="81">
        <f t="shared" si="128"/>
        <v>0</v>
      </c>
      <c r="AM185" s="81">
        <f t="shared" si="128"/>
        <v>6120</v>
      </c>
      <c r="AN185" s="81">
        <f t="shared" si="128"/>
        <v>-6120</v>
      </c>
      <c r="AO185" s="81">
        <f t="shared" si="128"/>
        <v>0</v>
      </c>
      <c r="AP185" s="81">
        <f t="shared" si="128"/>
        <v>0</v>
      </c>
      <c r="AQ185" s="81">
        <f t="shared" si="128"/>
        <v>0</v>
      </c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</row>
    <row r="186" spans="1:68" s="14" customFormat="1" ht="84" customHeight="1">
      <c r="A186" s="91" t="s">
        <v>251</v>
      </c>
      <c r="B186" s="92" t="s">
        <v>157</v>
      </c>
      <c r="C186" s="92" t="s">
        <v>127</v>
      </c>
      <c r="D186" s="93" t="s">
        <v>295</v>
      </c>
      <c r="E186" s="92" t="s">
        <v>143</v>
      </c>
      <c r="F186" s="81"/>
      <c r="G186" s="81"/>
      <c r="H186" s="106"/>
      <c r="I186" s="106"/>
      <c r="J186" s="106"/>
      <c r="K186" s="106"/>
      <c r="L186" s="106"/>
      <c r="M186" s="81"/>
      <c r="N186" s="81">
        <f>O186-M186</f>
        <v>4080</v>
      </c>
      <c r="O186" s="81">
        <v>4080</v>
      </c>
      <c r="P186" s="81"/>
      <c r="Q186" s="81">
        <f>4080+2040</f>
        <v>6120</v>
      </c>
      <c r="R186" s="106"/>
      <c r="S186" s="106"/>
      <c r="T186" s="81">
        <f>O186+R186</f>
        <v>4080</v>
      </c>
      <c r="U186" s="81">
        <f>Q186+S186</f>
        <v>6120</v>
      </c>
      <c r="V186" s="106"/>
      <c r="W186" s="106"/>
      <c r="X186" s="81">
        <f>T186+V186</f>
        <v>4080</v>
      </c>
      <c r="Y186" s="81">
        <f>U186+W186</f>
        <v>6120</v>
      </c>
      <c r="Z186" s="106"/>
      <c r="AA186" s="82">
        <f>X186+Z186</f>
        <v>4080</v>
      </c>
      <c r="AB186" s="82">
        <f>Y186</f>
        <v>6120</v>
      </c>
      <c r="AC186" s="148"/>
      <c r="AD186" s="148"/>
      <c r="AE186" s="148"/>
      <c r="AF186" s="81">
        <f>AA186+AC186</f>
        <v>4080</v>
      </c>
      <c r="AG186" s="106"/>
      <c r="AH186" s="81">
        <f>AB186</f>
        <v>6120</v>
      </c>
      <c r="AI186" s="106"/>
      <c r="AJ186" s="106"/>
      <c r="AK186" s="81">
        <f>AF186+AI186</f>
        <v>4080</v>
      </c>
      <c r="AL186" s="81">
        <f>AG186</f>
        <v>0</v>
      </c>
      <c r="AM186" s="81">
        <f>AH186+AJ186</f>
        <v>6120</v>
      </c>
      <c r="AN186" s="81">
        <f>AO186-AM186</f>
        <v>-6120</v>
      </c>
      <c r="AO186" s="106"/>
      <c r="AP186" s="106"/>
      <c r="AQ186" s="106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</row>
    <row r="187" spans="1:68" s="14" customFormat="1" ht="40.5" customHeight="1" hidden="1">
      <c r="A187" s="91" t="s">
        <v>301</v>
      </c>
      <c r="B187" s="92" t="s">
        <v>157</v>
      </c>
      <c r="C187" s="92" t="s">
        <v>127</v>
      </c>
      <c r="D187" s="93" t="s">
        <v>287</v>
      </c>
      <c r="E187" s="92"/>
      <c r="F187" s="81"/>
      <c r="G187" s="81"/>
      <c r="H187" s="106"/>
      <c r="I187" s="106"/>
      <c r="J187" s="106"/>
      <c r="K187" s="106"/>
      <c r="L187" s="106"/>
      <c r="M187" s="81"/>
      <c r="N187" s="81">
        <f aca="true" t="shared" si="129" ref="N187:AD188">N188</f>
        <v>2040</v>
      </c>
      <c r="O187" s="81">
        <f t="shared" si="129"/>
        <v>2040</v>
      </c>
      <c r="P187" s="81">
        <f t="shared" si="129"/>
        <v>0</v>
      </c>
      <c r="Q187" s="81">
        <f t="shared" si="129"/>
        <v>0</v>
      </c>
      <c r="R187" s="81">
        <f t="shared" si="129"/>
        <v>0</v>
      </c>
      <c r="S187" s="81">
        <f t="shared" si="129"/>
        <v>0</v>
      </c>
      <c r="T187" s="81">
        <f t="shared" si="129"/>
        <v>2040</v>
      </c>
      <c r="U187" s="81">
        <f t="shared" si="129"/>
        <v>0</v>
      </c>
      <c r="V187" s="81">
        <f t="shared" si="129"/>
        <v>0</v>
      </c>
      <c r="W187" s="81">
        <f t="shared" si="129"/>
        <v>0</v>
      </c>
      <c r="X187" s="81">
        <f t="shared" si="129"/>
        <v>2040</v>
      </c>
      <c r="Y187" s="81">
        <f t="shared" si="129"/>
        <v>0</v>
      </c>
      <c r="Z187" s="81">
        <f t="shared" si="129"/>
        <v>0</v>
      </c>
      <c r="AA187" s="82">
        <f t="shared" si="129"/>
        <v>2040</v>
      </c>
      <c r="AB187" s="82">
        <f t="shared" si="129"/>
        <v>0</v>
      </c>
      <c r="AC187" s="82">
        <f t="shared" si="129"/>
        <v>0</v>
      </c>
      <c r="AD187" s="82">
        <f t="shared" si="129"/>
        <v>0</v>
      </c>
      <c r="AE187" s="82"/>
      <c r="AF187" s="81">
        <f aca="true" t="shared" si="130" ref="AC187:AQ188">AF188</f>
        <v>2040</v>
      </c>
      <c r="AG187" s="81">
        <f t="shared" si="130"/>
        <v>0</v>
      </c>
      <c r="AH187" s="81">
        <f t="shared" si="130"/>
        <v>0</v>
      </c>
      <c r="AI187" s="81">
        <f t="shared" si="130"/>
        <v>0</v>
      </c>
      <c r="AJ187" s="81">
        <f t="shared" si="130"/>
        <v>0</v>
      </c>
      <c r="AK187" s="81">
        <f t="shared" si="130"/>
        <v>2040</v>
      </c>
      <c r="AL187" s="81">
        <f t="shared" si="130"/>
        <v>0</v>
      </c>
      <c r="AM187" s="81">
        <f t="shared" si="130"/>
        <v>0</v>
      </c>
      <c r="AN187" s="81">
        <f t="shared" si="130"/>
        <v>0</v>
      </c>
      <c r="AO187" s="81">
        <f t="shared" si="130"/>
        <v>0</v>
      </c>
      <c r="AP187" s="81">
        <f t="shared" si="130"/>
        <v>0</v>
      </c>
      <c r="AQ187" s="81">
        <f t="shared" si="130"/>
        <v>0</v>
      </c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</row>
    <row r="188" spans="1:68" s="14" customFormat="1" ht="82.5" customHeight="1" hidden="1">
      <c r="A188" s="91" t="s">
        <v>303</v>
      </c>
      <c r="B188" s="92" t="s">
        <v>157</v>
      </c>
      <c r="C188" s="92" t="s">
        <v>127</v>
      </c>
      <c r="D188" s="93" t="s">
        <v>288</v>
      </c>
      <c r="E188" s="92"/>
      <c r="F188" s="81"/>
      <c r="G188" s="81"/>
      <c r="H188" s="106"/>
      <c r="I188" s="106"/>
      <c r="J188" s="106"/>
      <c r="K188" s="106"/>
      <c r="L188" s="106"/>
      <c r="M188" s="81"/>
      <c r="N188" s="81">
        <f t="shared" si="129"/>
        <v>2040</v>
      </c>
      <c r="O188" s="81">
        <f t="shared" si="129"/>
        <v>2040</v>
      </c>
      <c r="P188" s="81">
        <f t="shared" si="129"/>
        <v>0</v>
      </c>
      <c r="Q188" s="81">
        <f t="shared" si="129"/>
        <v>0</v>
      </c>
      <c r="R188" s="81">
        <f t="shared" si="129"/>
        <v>0</v>
      </c>
      <c r="S188" s="81">
        <f t="shared" si="129"/>
        <v>0</v>
      </c>
      <c r="T188" s="81">
        <f t="shared" si="129"/>
        <v>2040</v>
      </c>
      <c r="U188" s="81">
        <f t="shared" si="129"/>
        <v>0</v>
      </c>
      <c r="V188" s="81">
        <f t="shared" si="129"/>
        <v>0</v>
      </c>
      <c r="W188" s="81">
        <f t="shared" si="129"/>
        <v>0</v>
      </c>
      <c r="X188" s="81">
        <f t="shared" si="129"/>
        <v>2040</v>
      </c>
      <c r="Y188" s="81">
        <f t="shared" si="129"/>
        <v>0</v>
      </c>
      <c r="Z188" s="81">
        <f t="shared" si="129"/>
        <v>0</v>
      </c>
      <c r="AA188" s="82">
        <f t="shared" si="129"/>
        <v>2040</v>
      </c>
      <c r="AB188" s="82">
        <f t="shared" si="129"/>
        <v>0</v>
      </c>
      <c r="AC188" s="82">
        <f t="shared" si="130"/>
        <v>0</v>
      </c>
      <c r="AD188" s="82">
        <f t="shared" si="130"/>
        <v>0</v>
      </c>
      <c r="AE188" s="82"/>
      <c r="AF188" s="81">
        <f t="shared" si="130"/>
        <v>2040</v>
      </c>
      <c r="AG188" s="81">
        <f t="shared" si="130"/>
        <v>0</v>
      </c>
      <c r="AH188" s="81">
        <f t="shared" si="130"/>
        <v>0</v>
      </c>
      <c r="AI188" s="81">
        <f t="shared" si="130"/>
        <v>0</v>
      </c>
      <c r="AJ188" s="81">
        <f t="shared" si="130"/>
        <v>0</v>
      </c>
      <c r="AK188" s="81">
        <f t="shared" si="130"/>
        <v>2040</v>
      </c>
      <c r="AL188" s="81">
        <f t="shared" si="130"/>
        <v>0</v>
      </c>
      <c r="AM188" s="81">
        <f t="shared" si="130"/>
        <v>0</v>
      </c>
      <c r="AN188" s="81">
        <f t="shared" si="130"/>
        <v>0</v>
      </c>
      <c r="AO188" s="81">
        <f t="shared" si="130"/>
        <v>0</v>
      </c>
      <c r="AP188" s="81">
        <f t="shared" si="130"/>
        <v>0</v>
      </c>
      <c r="AQ188" s="81">
        <f t="shared" si="130"/>
        <v>0</v>
      </c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</row>
    <row r="189" spans="1:68" s="14" customFormat="1" ht="87.75" customHeight="1" hidden="1">
      <c r="A189" s="91" t="s">
        <v>251</v>
      </c>
      <c r="B189" s="92" t="s">
        <v>157</v>
      </c>
      <c r="C189" s="92" t="s">
        <v>127</v>
      </c>
      <c r="D189" s="93" t="s">
        <v>288</v>
      </c>
      <c r="E189" s="92" t="s">
        <v>143</v>
      </c>
      <c r="F189" s="81"/>
      <c r="G189" s="81"/>
      <c r="H189" s="106"/>
      <c r="I189" s="106"/>
      <c r="J189" s="106"/>
      <c r="K189" s="106"/>
      <c r="L189" s="106"/>
      <c r="M189" s="81"/>
      <c r="N189" s="81">
        <f>O189-M189</f>
        <v>2040</v>
      </c>
      <c r="O189" s="81">
        <v>2040</v>
      </c>
      <c r="P189" s="81"/>
      <c r="Q189" s="81"/>
      <c r="R189" s="106"/>
      <c r="S189" s="106"/>
      <c r="T189" s="81">
        <f>O189+R189</f>
        <v>2040</v>
      </c>
      <c r="U189" s="81">
        <f>Q189+S189</f>
        <v>0</v>
      </c>
      <c r="V189" s="106"/>
      <c r="W189" s="106"/>
      <c r="X189" s="81">
        <f>T189+V189</f>
        <v>2040</v>
      </c>
      <c r="Y189" s="81">
        <f>U189+W189</f>
        <v>0</v>
      </c>
      <c r="Z189" s="106"/>
      <c r="AA189" s="82">
        <f>X189+Z189</f>
        <v>2040</v>
      </c>
      <c r="AB189" s="82">
        <f>Y189</f>
        <v>0</v>
      </c>
      <c r="AC189" s="148"/>
      <c r="AD189" s="148"/>
      <c r="AE189" s="148"/>
      <c r="AF189" s="81">
        <f>AA189+AC189</f>
        <v>2040</v>
      </c>
      <c r="AG189" s="106"/>
      <c r="AH189" s="81">
        <f>AB189</f>
        <v>0</v>
      </c>
      <c r="AI189" s="106"/>
      <c r="AJ189" s="106"/>
      <c r="AK189" s="81">
        <f>AF189+AI189</f>
        <v>2040</v>
      </c>
      <c r="AL189" s="81">
        <f>AG189</f>
        <v>0</v>
      </c>
      <c r="AM189" s="81">
        <f>AH189+AJ189</f>
        <v>0</v>
      </c>
      <c r="AN189" s="81">
        <f>AO189-AM189</f>
        <v>0</v>
      </c>
      <c r="AO189" s="106"/>
      <c r="AP189" s="106"/>
      <c r="AQ189" s="106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</row>
    <row r="190" spans="1:68" s="16" customFormat="1" ht="20.25" customHeight="1">
      <c r="A190" s="91"/>
      <c r="B190" s="92"/>
      <c r="C190" s="92"/>
      <c r="D190" s="162"/>
      <c r="E190" s="92"/>
      <c r="F190" s="81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5"/>
      <c r="AB190" s="85"/>
      <c r="AC190" s="85"/>
      <c r="AD190" s="85"/>
      <c r="AE190" s="85"/>
      <c r="AF190" s="84"/>
      <c r="AG190" s="84"/>
      <c r="AH190" s="84"/>
      <c r="AI190" s="84"/>
      <c r="AJ190" s="84"/>
      <c r="AK190" s="81"/>
      <c r="AL190" s="81"/>
      <c r="AM190" s="81"/>
      <c r="AN190" s="84"/>
      <c r="AO190" s="84"/>
      <c r="AP190" s="84"/>
      <c r="AQ190" s="84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</row>
    <row r="191" spans="1:68" s="18" customFormat="1" ht="20.25" customHeight="1">
      <c r="A191" s="74" t="s">
        <v>53</v>
      </c>
      <c r="B191" s="75" t="s">
        <v>157</v>
      </c>
      <c r="C191" s="75" t="s">
        <v>128</v>
      </c>
      <c r="D191" s="88"/>
      <c r="E191" s="75"/>
      <c r="F191" s="89" t="e">
        <f aca="true" t="shared" si="131" ref="F191:O191">F192+F194</f>
        <v>#REF!</v>
      </c>
      <c r="G191" s="89">
        <f t="shared" si="131"/>
        <v>58368</v>
      </c>
      <c r="H191" s="89">
        <f t="shared" si="131"/>
        <v>220971</v>
      </c>
      <c r="I191" s="89">
        <f t="shared" si="131"/>
        <v>0</v>
      </c>
      <c r="J191" s="89">
        <f t="shared" si="131"/>
        <v>236885</v>
      </c>
      <c r="K191" s="89">
        <f t="shared" si="131"/>
        <v>0</v>
      </c>
      <c r="L191" s="89">
        <f t="shared" si="131"/>
        <v>0</v>
      </c>
      <c r="M191" s="89">
        <f t="shared" si="131"/>
        <v>236885</v>
      </c>
      <c r="N191" s="89">
        <f t="shared" si="131"/>
        <v>-74314</v>
      </c>
      <c r="O191" s="89">
        <f t="shared" si="131"/>
        <v>162571</v>
      </c>
      <c r="P191" s="89">
        <f aca="true" t="shared" si="132" ref="P191:Y191">P192+P194</f>
        <v>0</v>
      </c>
      <c r="Q191" s="89">
        <f t="shared" si="132"/>
        <v>164384</v>
      </c>
      <c r="R191" s="89">
        <f t="shared" si="132"/>
        <v>0</v>
      </c>
      <c r="S191" s="89">
        <f t="shared" si="132"/>
        <v>0</v>
      </c>
      <c r="T191" s="89">
        <f t="shared" si="132"/>
        <v>162571</v>
      </c>
      <c r="U191" s="89">
        <f t="shared" si="132"/>
        <v>164384</v>
      </c>
      <c r="V191" s="89">
        <f t="shared" si="132"/>
        <v>0</v>
      </c>
      <c r="W191" s="89">
        <f t="shared" si="132"/>
        <v>0</v>
      </c>
      <c r="X191" s="89">
        <f t="shared" si="132"/>
        <v>162571</v>
      </c>
      <c r="Y191" s="89">
        <f t="shared" si="132"/>
        <v>164384</v>
      </c>
      <c r="Z191" s="89">
        <f>Z192+Z194</f>
        <v>0</v>
      </c>
      <c r="AA191" s="90">
        <f>AA192+AA194</f>
        <v>162571</v>
      </c>
      <c r="AB191" s="90">
        <f>AB192+AB194</f>
        <v>164384</v>
      </c>
      <c r="AC191" s="90">
        <f>AC192+AC194</f>
        <v>3566</v>
      </c>
      <c r="AD191" s="90">
        <f>AD192+AD194</f>
        <v>3566</v>
      </c>
      <c r="AE191" s="90"/>
      <c r="AF191" s="89">
        <f aca="true" t="shared" si="133" ref="AF191:AM191">AF192+AF194</f>
        <v>166137</v>
      </c>
      <c r="AG191" s="89">
        <f t="shared" si="133"/>
        <v>3566</v>
      </c>
      <c r="AH191" s="89">
        <f t="shared" si="133"/>
        <v>164384</v>
      </c>
      <c r="AI191" s="89">
        <f t="shared" si="133"/>
        <v>0</v>
      </c>
      <c r="AJ191" s="89">
        <f t="shared" si="133"/>
        <v>0</v>
      </c>
      <c r="AK191" s="89">
        <f t="shared" si="133"/>
        <v>166137</v>
      </c>
      <c r="AL191" s="89">
        <f t="shared" si="133"/>
        <v>3566</v>
      </c>
      <c r="AM191" s="89">
        <f t="shared" si="133"/>
        <v>164384</v>
      </c>
      <c r="AN191" s="89">
        <f>AN192+AN194</f>
        <v>3060</v>
      </c>
      <c r="AO191" s="89">
        <f>AO192+AO194</f>
        <v>167444</v>
      </c>
      <c r="AP191" s="89">
        <f>AP192+AP194</f>
        <v>0</v>
      </c>
      <c r="AQ191" s="89">
        <f>AQ192+AQ194</f>
        <v>168881</v>
      </c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</row>
    <row r="192" spans="1:68" s="18" customFormat="1" ht="54" customHeight="1">
      <c r="A192" s="91" t="s">
        <v>150</v>
      </c>
      <c r="B192" s="92" t="s">
        <v>157</v>
      </c>
      <c r="C192" s="92" t="s">
        <v>128</v>
      </c>
      <c r="D192" s="93" t="s">
        <v>38</v>
      </c>
      <c r="E192" s="92"/>
      <c r="F192" s="94">
        <f aca="true" t="shared" si="134" ref="F192:AQ192">F193</f>
        <v>17592</v>
      </c>
      <c r="G192" s="94">
        <f t="shared" si="134"/>
        <v>3251</v>
      </c>
      <c r="H192" s="94">
        <f t="shared" si="134"/>
        <v>20843</v>
      </c>
      <c r="I192" s="94">
        <f t="shared" si="134"/>
        <v>0</v>
      </c>
      <c r="J192" s="94">
        <f t="shared" si="134"/>
        <v>22551</v>
      </c>
      <c r="K192" s="94">
        <f t="shared" si="134"/>
        <v>0</v>
      </c>
      <c r="L192" s="94">
        <f t="shared" si="134"/>
        <v>0</v>
      </c>
      <c r="M192" s="94">
        <f t="shared" si="134"/>
        <v>22551</v>
      </c>
      <c r="N192" s="94">
        <f t="shared" si="134"/>
        <v>-21051</v>
      </c>
      <c r="O192" s="94">
        <f t="shared" si="134"/>
        <v>1500</v>
      </c>
      <c r="P192" s="94">
        <f t="shared" si="134"/>
        <v>0</v>
      </c>
      <c r="Q192" s="94">
        <f t="shared" si="134"/>
        <v>3313</v>
      </c>
      <c r="R192" s="94">
        <f t="shared" si="134"/>
        <v>0</v>
      </c>
      <c r="S192" s="94">
        <f t="shared" si="134"/>
        <v>0</v>
      </c>
      <c r="T192" s="94">
        <f t="shared" si="134"/>
        <v>1500</v>
      </c>
      <c r="U192" s="94">
        <f t="shared" si="134"/>
        <v>3313</v>
      </c>
      <c r="V192" s="94">
        <f t="shared" si="134"/>
        <v>0</v>
      </c>
      <c r="W192" s="94">
        <f t="shared" si="134"/>
        <v>0</v>
      </c>
      <c r="X192" s="94">
        <f t="shared" si="134"/>
        <v>1500</v>
      </c>
      <c r="Y192" s="94">
        <f t="shared" si="134"/>
        <v>3313</v>
      </c>
      <c r="Z192" s="94">
        <f t="shared" si="134"/>
        <v>0</v>
      </c>
      <c r="AA192" s="95">
        <f t="shared" si="134"/>
        <v>1500</v>
      </c>
      <c r="AB192" s="95">
        <f t="shared" si="134"/>
        <v>3313</v>
      </c>
      <c r="AC192" s="95">
        <f t="shared" si="134"/>
        <v>0</v>
      </c>
      <c r="AD192" s="95">
        <f t="shared" si="134"/>
        <v>0</v>
      </c>
      <c r="AE192" s="95"/>
      <c r="AF192" s="94">
        <f t="shared" si="134"/>
        <v>1500</v>
      </c>
      <c r="AG192" s="94">
        <f t="shared" si="134"/>
        <v>0</v>
      </c>
      <c r="AH192" s="94">
        <f t="shared" si="134"/>
        <v>3313</v>
      </c>
      <c r="AI192" s="94">
        <f t="shared" si="134"/>
        <v>0</v>
      </c>
      <c r="AJ192" s="94">
        <f t="shared" si="134"/>
        <v>0</v>
      </c>
      <c r="AK192" s="94">
        <f t="shared" si="134"/>
        <v>1500</v>
      </c>
      <c r="AL192" s="94">
        <f t="shared" si="134"/>
        <v>0</v>
      </c>
      <c r="AM192" s="94">
        <f t="shared" si="134"/>
        <v>3313</v>
      </c>
      <c r="AN192" s="94">
        <f t="shared" si="134"/>
        <v>11314</v>
      </c>
      <c r="AO192" s="94">
        <f t="shared" si="134"/>
        <v>14627</v>
      </c>
      <c r="AP192" s="94">
        <f t="shared" si="134"/>
        <v>0</v>
      </c>
      <c r="AQ192" s="94">
        <f t="shared" si="134"/>
        <v>16064</v>
      </c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</row>
    <row r="193" spans="1:68" s="22" customFormat="1" ht="84" customHeight="1">
      <c r="A193" s="91" t="s">
        <v>250</v>
      </c>
      <c r="B193" s="92" t="s">
        <v>157</v>
      </c>
      <c r="C193" s="92" t="s">
        <v>128</v>
      </c>
      <c r="D193" s="93" t="s">
        <v>38</v>
      </c>
      <c r="E193" s="92" t="s">
        <v>151</v>
      </c>
      <c r="F193" s="81">
        <v>17592</v>
      </c>
      <c r="G193" s="81">
        <f>H193-F193</f>
        <v>3251</v>
      </c>
      <c r="H193" s="81">
        <v>20843</v>
      </c>
      <c r="I193" s="81"/>
      <c r="J193" s="81">
        <v>22551</v>
      </c>
      <c r="K193" s="153"/>
      <c r="L193" s="153"/>
      <c r="M193" s="81">
        <v>22551</v>
      </c>
      <c r="N193" s="81">
        <f>O193-M193</f>
        <v>-21051</v>
      </c>
      <c r="O193" s="81">
        <v>1500</v>
      </c>
      <c r="P193" s="81"/>
      <c r="Q193" s="81">
        <v>3313</v>
      </c>
      <c r="R193" s="153"/>
      <c r="S193" s="153"/>
      <c r="T193" s="81">
        <f>O193+R193</f>
        <v>1500</v>
      </c>
      <c r="U193" s="81">
        <f>Q193+S193</f>
        <v>3313</v>
      </c>
      <c r="V193" s="153"/>
      <c r="W193" s="153"/>
      <c r="X193" s="81">
        <f>T193+V193</f>
        <v>1500</v>
      </c>
      <c r="Y193" s="81">
        <f>U193+W193</f>
        <v>3313</v>
      </c>
      <c r="Z193" s="153"/>
      <c r="AA193" s="82">
        <f>X193+Z193</f>
        <v>1500</v>
      </c>
      <c r="AB193" s="82">
        <f>Y193</f>
        <v>3313</v>
      </c>
      <c r="AC193" s="154"/>
      <c r="AD193" s="154"/>
      <c r="AE193" s="154"/>
      <c r="AF193" s="81">
        <f>AA193+AC193</f>
        <v>1500</v>
      </c>
      <c r="AG193" s="153"/>
      <c r="AH193" s="81">
        <f>AB193</f>
        <v>3313</v>
      </c>
      <c r="AI193" s="153"/>
      <c r="AJ193" s="153"/>
      <c r="AK193" s="81">
        <f>AF193+AI193</f>
        <v>1500</v>
      </c>
      <c r="AL193" s="81">
        <f>AG193</f>
        <v>0</v>
      </c>
      <c r="AM193" s="81">
        <f>AH193+AJ193</f>
        <v>3313</v>
      </c>
      <c r="AN193" s="81">
        <f>AO193-AM193</f>
        <v>11314</v>
      </c>
      <c r="AO193" s="81">
        <v>14627</v>
      </c>
      <c r="AP193" s="81"/>
      <c r="AQ193" s="81">
        <v>16064</v>
      </c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</row>
    <row r="194" spans="1:68" s="18" customFormat="1" ht="26.25" customHeight="1">
      <c r="A194" s="91" t="s">
        <v>54</v>
      </c>
      <c r="B194" s="92" t="s">
        <v>157</v>
      </c>
      <c r="C194" s="92" t="s">
        <v>128</v>
      </c>
      <c r="D194" s="93" t="s">
        <v>158</v>
      </c>
      <c r="E194" s="92"/>
      <c r="F194" s="94" t="e">
        <f>F195+F196+F200+#REF!</f>
        <v>#REF!</v>
      </c>
      <c r="G194" s="94">
        <f aca="true" t="shared" si="135" ref="G194:M194">G195+G196+G200</f>
        <v>55117</v>
      </c>
      <c r="H194" s="94">
        <f t="shared" si="135"/>
        <v>200128</v>
      </c>
      <c r="I194" s="94">
        <f t="shared" si="135"/>
        <v>0</v>
      </c>
      <c r="J194" s="94">
        <f t="shared" si="135"/>
        <v>214334</v>
      </c>
      <c r="K194" s="94">
        <f t="shared" si="135"/>
        <v>0</v>
      </c>
      <c r="L194" s="94">
        <f t="shared" si="135"/>
        <v>0</v>
      </c>
      <c r="M194" s="94">
        <f t="shared" si="135"/>
        <v>214334</v>
      </c>
      <c r="N194" s="94">
        <f aca="true" t="shared" si="136" ref="N194:Z194">N195+N196+N198+N202+N204+N206</f>
        <v>-53263</v>
      </c>
      <c r="O194" s="94">
        <f t="shared" si="136"/>
        <v>161071</v>
      </c>
      <c r="P194" s="94">
        <f t="shared" si="136"/>
        <v>0</v>
      </c>
      <c r="Q194" s="94">
        <f t="shared" si="136"/>
        <v>161071</v>
      </c>
      <c r="R194" s="94">
        <f t="shared" si="136"/>
        <v>0</v>
      </c>
      <c r="S194" s="94">
        <f t="shared" si="136"/>
        <v>0</v>
      </c>
      <c r="T194" s="94">
        <f t="shared" si="136"/>
        <v>161071</v>
      </c>
      <c r="U194" s="94">
        <f t="shared" si="136"/>
        <v>161071</v>
      </c>
      <c r="V194" s="94">
        <f t="shared" si="136"/>
        <v>0</v>
      </c>
      <c r="W194" s="94">
        <f t="shared" si="136"/>
        <v>0</v>
      </c>
      <c r="X194" s="94">
        <f t="shared" si="136"/>
        <v>161071</v>
      </c>
      <c r="Y194" s="94">
        <f t="shared" si="136"/>
        <v>161071</v>
      </c>
      <c r="Z194" s="94">
        <f t="shared" si="136"/>
        <v>0</v>
      </c>
      <c r="AA194" s="95">
        <f>AA195+AA196+AA198+AA202+AA204+AA206</f>
        <v>161071</v>
      </c>
      <c r="AB194" s="95">
        <f>AB195+AB196+AB198+AB202+AB204+AB206</f>
        <v>161071</v>
      </c>
      <c r="AC194" s="95">
        <f>AC195+AC196+AC198+AC202+AC204+AC206</f>
        <v>3566</v>
      </c>
      <c r="AD194" s="95">
        <f>AD195+AD196+AD198+AD202+AD204+AD206</f>
        <v>3566</v>
      </c>
      <c r="AE194" s="95"/>
      <c r="AF194" s="94">
        <f aca="true" t="shared" si="137" ref="AF194:AQ194">AF195+AF196+AF198+AF202+AF204+AF206</f>
        <v>164637</v>
      </c>
      <c r="AG194" s="94">
        <f t="shared" si="137"/>
        <v>3566</v>
      </c>
      <c r="AH194" s="94">
        <f t="shared" si="137"/>
        <v>161071</v>
      </c>
      <c r="AI194" s="94">
        <f t="shared" si="137"/>
        <v>0</v>
      </c>
      <c r="AJ194" s="94">
        <f t="shared" si="137"/>
        <v>0</v>
      </c>
      <c r="AK194" s="94">
        <f t="shared" si="137"/>
        <v>164637</v>
      </c>
      <c r="AL194" s="94">
        <f t="shared" si="137"/>
        <v>3566</v>
      </c>
      <c r="AM194" s="94">
        <f t="shared" si="137"/>
        <v>161071</v>
      </c>
      <c r="AN194" s="94">
        <f t="shared" si="137"/>
        <v>-8254</v>
      </c>
      <c r="AO194" s="94">
        <f t="shared" si="137"/>
        <v>152817</v>
      </c>
      <c r="AP194" s="94">
        <f t="shared" si="137"/>
        <v>0</v>
      </c>
      <c r="AQ194" s="94">
        <f t="shared" si="137"/>
        <v>152817</v>
      </c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</row>
    <row r="195" spans="1:68" s="18" customFormat="1" ht="58.5" customHeight="1">
      <c r="A195" s="113" t="s">
        <v>137</v>
      </c>
      <c r="B195" s="92" t="s">
        <v>157</v>
      </c>
      <c r="C195" s="92" t="s">
        <v>128</v>
      </c>
      <c r="D195" s="93" t="s">
        <v>158</v>
      </c>
      <c r="E195" s="92" t="s">
        <v>138</v>
      </c>
      <c r="F195" s="81">
        <v>78580</v>
      </c>
      <c r="G195" s="81">
        <f>H195-F195</f>
        <v>47181</v>
      </c>
      <c r="H195" s="81">
        <v>125761</v>
      </c>
      <c r="I195" s="81"/>
      <c r="J195" s="81">
        <v>134716</v>
      </c>
      <c r="K195" s="98"/>
      <c r="L195" s="98"/>
      <c r="M195" s="81">
        <v>134716</v>
      </c>
      <c r="N195" s="81">
        <f>O195-M195</f>
        <v>-90065</v>
      </c>
      <c r="O195" s="81">
        <f>43835+816</f>
        <v>44651</v>
      </c>
      <c r="P195" s="81"/>
      <c r="Q195" s="81">
        <f>43835+816</f>
        <v>44651</v>
      </c>
      <c r="R195" s="98"/>
      <c r="S195" s="98"/>
      <c r="T195" s="81">
        <f>O195+R195</f>
        <v>44651</v>
      </c>
      <c r="U195" s="81">
        <f>Q195+S195</f>
        <v>44651</v>
      </c>
      <c r="V195" s="98"/>
      <c r="W195" s="98"/>
      <c r="X195" s="81">
        <f>T195+V195</f>
        <v>44651</v>
      </c>
      <c r="Y195" s="81">
        <f>U195+W195</f>
        <v>44651</v>
      </c>
      <c r="Z195" s="98"/>
      <c r="AA195" s="82">
        <f>X195+Z195</f>
        <v>44651</v>
      </c>
      <c r="AB195" s="82">
        <f>Y195</f>
        <v>44651</v>
      </c>
      <c r="AC195" s="82">
        <v>3566</v>
      </c>
      <c r="AD195" s="82">
        <v>3566</v>
      </c>
      <c r="AE195" s="99"/>
      <c r="AF195" s="81">
        <f>AA195+AC195</f>
        <v>48217</v>
      </c>
      <c r="AG195" s="81">
        <f>AD195</f>
        <v>3566</v>
      </c>
      <c r="AH195" s="81">
        <f>AB195</f>
        <v>44651</v>
      </c>
      <c r="AI195" s="98"/>
      <c r="AJ195" s="98"/>
      <c r="AK195" s="81">
        <f>AF195+AI195</f>
        <v>48217</v>
      </c>
      <c r="AL195" s="81">
        <f>AG195</f>
        <v>3566</v>
      </c>
      <c r="AM195" s="81">
        <f>AH195+AJ195</f>
        <v>44651</v>
      </c>
      <c r="AN195" s="81">
        <f>AO195-AM195</f>
        <v>-18447</v>
      </c>
      <c r="AO195" s="81">
        <v>26204</v>
      </c>
      <c r="AP195" s="81"/>
      <c r="AQ195" s="81">
        <v>26204</v>
      </c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</row>
    <row r="196" spans="1:68" s="18" customFormat="1" ht="34.5" customHeight="1" hidden="1">
      <c r="A196" s="113" t="s">
        <v>187</v>
      </c>
      <c r="B196" s="92" t="s">
        <v>157</v>
      </c>
      <c r="C196" s="92" t="s">
        <v>128</v>
      </c>
      <c r="D196" s="93" t="s">
        <v>188</v>
      </c>
      <c r="E196" s="163"/>
      <c r="F196" s="94">
        <f aca="true" t="shared" si="138" ref="F196:Q196">F197</f>
        <v>66079</v>
      </c>
      <c r="G196" s="94">
        <f t="shared" si="138"/>
        <v>8288</v>
      </c>
      <c r="H196" s="94">
        <f t="shared" si="138"/>
        <v>74367</v>
      </c>
      <c r="I196" s="94">
        <f t="shared" si="138"/>
        <v>0</v>
      </c>
      <c r="J196" s="94">
        <f t="shared" si="138"/>
        <v>79618</v>
      </c>
      <c r="K196" s="94">
        <f t="shared" si="138"/>
        <v>0</v>
      </c>
      <c r="L196" s="94">
        <f t="shared" si="138"/>
        <v>0</v>
      </c>
      <c r="M196" s="94">
        <f t="shared" si="138"/>
        <v>79618</v>
      </c>
      <c r="N196" s="94">
        <f t="shared" si="138"/>
        <v>-79618</v>
      </c>
      <c r="O196" s="94">
        <f t="shared" si="138"/>
        <v>0</v>
      </c>
      <c r="P196" s="94">
        <f t="shared" si="138"/>
        <v>0</v>
      </c>
      <c r="Q196" s="94">
        <f t="shared" si="138"/>
        <v>0</v>
      </c>
      <c r="R196" s="98"/>
      <c r="S196" s="98"/>
      <c r="T196" s="98"/>
      <c r="U196" s="98"/>
      <c r="V196" s="98"/>
      <c r="W196" s="98"/>
      <c r="X196" s="98"/>
      <c r="Y196" s="98"/>
      <c r="Z196" s="98"/>
      <c r="AA196" s="99"/>
      <c r="AB196" s="99"/>
      <c r="AC196" s="99"/>
      <c r="AD196" s="99"/>
      <c r="AE196" s="99"/>
      <c r="AF196" s="98"/>
      <c r="AG196" s="98"/>
      <c r="AH196" s="98"/>
      <c r="AI196" s="98"/>
      <c r="AJ196" s="98"/>
      <c r="AK196" s="101"/>
      <c r="AL196" s="101"/>
      <c r="AM196" s="101"/>
      <c r="AN196" s="98"/>
      <c r="AO196" s="98"/>
      <c r="AP196" s="98"/>
      <c r="AQ196" s="98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</row>
    <row r="197" spans="1:68" s="18" customFormat="1" ht="84.75" customHeight="1" hidden="1">
      <c r="A197" s="113" t="s">
        <v>251</v>
      </c>
      <c r="B197" s="92" t="s">
        <v>157</v>
      </c>
      <c r="C197" s="92" t="s">
        <v>128</v>
      </c>
      <c r="D197" s="93" t="s">
        <v>188</v>
      </c>
      <c r="E197" s="92" t="s">
        <v>143</v>
      </c>
      <c r="F197" s="81">
        <v>66079</v>
      </c>
      <c r="G197" s="81">
        <f>H197-F197</f>
        <v>8288</v>
      </c>
      <c r="H197" s="81">
        <v>74367</v>
      </c>
      <c r="I197" s="81"/>
      <c r="J197" s="81">
        <v>79618</v>
      </c>
      <c r="K197" s="98"/>
      <c r="L197" s="98"/>
      <c r="M197" s="81">
        <v>79618</v>
      </c>
      <c r="N197" s="81">
        <f>O197-M197</f>
        <v>-79618</v>
      </c>
      <c r="O197" s="81"/>
      <c r="P197" s="81"/>
      <c r="Q197" s="81"/>
      <c r="R197" s="98"/>
      <c r="S197" s="98"/>
      <c r="T197" s="98"/>
      <c r="U197" s="98"/>
      <c r="V197" s="98"/>
      <c r="W197" s="98"/>
      <c r="X197" s="98"/>
      <c r="Y197" s="98"/>
      <c r="Z197" s="98"/>
      <c r="AA197" s="99"/>
      <c r="AB197" s="99"/>
      <c r="AC197" s="99"/>
      <c r="AD197" s="99"/>
      <c r="AE197" s="99"/>
      <c r="AF197" s="98"/>
      <c r="AG197" s="98"/>
      <c r="AH197" s="98"/>
      <c r="AI197" s="98"/>
      <c r="AJ197" s="98"/>
      <c r="AK197" s="101"/>
      <c r="AL197" s="101"/>
      <c r="AM197" s="101"/>
      <c r="AN197" s="98"/>
      <c r="AO197" s="98"/>
      <c r="AP197" s="98"/>
      <c r="AQ197" s="98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</row>
    <row r="198" spans="1:68" s="18" customFormat="1" ht="152.25" customHeight="1">
      <c r="A198" s="113" t="s">
        <v>265</v>
      </c>
      <c r="B198" s="92" t="s">
        <v>157</v>
      </c>
      <c r="C198" s="92" t="s">
        <v>128</v>
      </c>
      <c r="D198" s="93" t="s">
        <v>188</v>
      </c>
      <c r="E198" s="92"/>
      <c r="F198" s="81"/>
      <c r="G198" s="81"/>
      <c r="H198" s="81"/>
      <c r="I198" s="81"/>
      <c r="J198" s="81"/>
      <c r="K198" s="98"/>
      <c r="L198" s="98"/>
      <c r="M198" s="81"/>
      <c r="N198" s="81">
        <f aca="true" t="shared" si="139" ref="N198:AQ198">N199</f>
        <v>69241</v>
      </c>
      <c r="O198" s="81">
        <f t="shared" si="139"/>
        <v>69241</v>
      </c>
      <c r="P198" s="81">
        <f t="shared" si="139"/>
        <v>0</v>
      </c>
      <c r="Q198" s="81">
        <f t="shared" si="139"/>
        <v>69241</v>
      </c>
      <c r="R198" s="81">
        <f t="shared" si="139"/>
        <v>0</v>
      </c>
      <c r="S198" s="81">
        <f t="shared" si="139"/>
        <v>0</v>
      </c>
      <c r="T198" s="81">
        <f t="shared" si="139"/>
        <v>69241</v>
      </c>
      <c r="U198" s="81">
        <f t="shared" si="139"/>
        <v>69241</v>
      </c>
      <c r="V198" s="81">
        <f t="shared" si="139"/>
        <v>0</v>
      </c>
      <c r="W198" s="81">
        <f t="shared" si="139"/>
        <v>0</v>
      </c>
      <c r="X198" s="81">
        <f t="shared" si="139"/>
        <v>69241</v>
      </c>
      <c r="Y198" s="81">
        <f t="shared" si="139"/>
        <v>69241</v>
      </c>
      <c r="Z198" s="81">
        <f t="shared" si="139"/>
        <v>0</v>
      </c>
      <c r="AA198" s="82">
        <f t="shared" si="139"/>
        <v>69241</v>
      </c>
      <c r="AB198" s="82">
        <f t="shared" si="139"/>
        <v>69241</v>
      </c>
      <c r="AC198" s="82">
        <f t="shared" si="139"/>
        <v>0</v>
      </c>
      <c r="AD198" s="82">
        <f t="shared" si="139"/>
        <v>0</v>
      </c>
      <c r="AE198" s="82"/>
      <c r="AF198" s="81">
        <f t="shared" si="139"/>
        <v>69241</v>
      </c>
      <c r="AG198" s="81">
        <f t="shared" si="139"/>
        <v>0</v>
      </c>
      <c r="AH198" s="81">
        <f t="shared" si="139"/>
        <v>69241</v>
      </c>
      <c r="AI198" s="81">
        <f t="shared" si="139"/>
        <v>0</v>
      </c>
      <c r="AJ198" s="81">
        <f t="shared" si="139"/>
        <v>0</v>
      </c>
      <c r="AK198" s="81">
        <f t="shared" si="139"/>
        <v>69241</v>
      </c>
      <c r="AL198" s="81">
        <f t="shared" si="139"/>
        <v>0</v>
      </c>
      <c r="AM198" s="81">
        <f t="shared" si="139"/>
        <v>69241</v>
      </c>
      <c r="AN198" s="81">
        <f t="shared" si="139"/>
        <v>-69241</v>
      </c>
      <c r="AO198" s="81">
        <f t="shared" si="139"/>
        <v>0</v>
      </c>
      <c r="AP198" s="81">
        <f t="shared" si="139"/>
        <v>0</v>
      </c>
      <c r="AQ198" s="81">
        <f t="shared" si="139"/>
        <v>0</v>
      </c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</row>
    <row r="199" spans="1:68" s="18" customFormat="1" ht="86.25" customHeight="1">
      <c r="A199" s="113" t="s">
        <v>251</v>
      </c>
      <c r="B199" s="92" t="s">
        <v>157</v>
      </c>
      <c r="C199" s="92" t="s">
        <v>128</v>
      </c>
      <c r="D199" s="93" t="s">
        <v>188</v>
      </c>
      <c r="E199" s="92" t="s">
        <v>143</v>
      </c>
      <c r="F199" s="81"/>
      <c r="G199" s="81"/>
      <c r="H199" s="81"/>
      <c r="I199" s="81"/>
      <c r="J199" s="81"/>
      <c r="K199" s="98"/>
      <c r="L199" s="98"/>
      <c r="M199" s="81"/>
      <c r="N199" s="81">
        <f>O199-M199</f>
        <v>69241</v>
      </c>
      <c r="O199" s="81">
        <v>69241</v>
      </c>
      <c r="P199" s="81"/>
      <c r="Q199" s="81">
        <v>69241</v>
      </c>
      <c r="R199" s="98"/>
      <c r="S199" s="98"/>
      <c r="T199" s="81">
        <f>O199+R199</f>
        <v>69241</v>
      </c>
      <c r="U199" s="81">
        <f>Q199+S199</f>
        <v>69241</v>
      </c>
      <c r="V199" s="98"/>
      <c r="W199" s="98"/>
      <c r="X199" s="81">
        <f>T199+V199</f>
        <v>69241</v>
      </c>
      <c r="Y199" s="81">
        <f>U199+W199</f>
        <v>69241</v>
      </c>
      <c r="Z199" s="98"/>
      <c r="AA199" s="82">
        <f>X199+Z199</f>
        <v>69241</v>
      </c>
      <c r="AB199" s="82">
        <f>Y199</f>
        <v>69241</v>
      </c>
      <c r="AC199" s="99"/>
      <c r="AD199" s="99"/>
      <c r="AE199" s="99"/>
      <c r="AF199" s="81">
        <f>AA199+AC199</f>
        <v>69241</v>
      </c>
      <c r="AG199" s="98"/>
      <c r="AH199" s="81">
        <f>AB199</f>
        <v>69241</v>
      </c>
      <c r="AI199" s="98"/>
      <c r="AJ199" s="98"/>
      <c r="AK199" s="81">
        <f>AF199+AI199</f>
        <v>69241</v>
      </c>
      <c r="AL199" s="81">
        <f>AG199</f>
        <v>0</v>
      </c>
      <c r="AM199" s="81">
        <f>AH199+AJ199</f>
        <v>69241</v>
      </c>
      <c r="AN199" s="81">
        <f>AO199-AM199</f>
        <v>-69241</v>
      </c>
      <c r="AO199" s="98"/>
      <c r="AP199" s="98"/>
      <c r="AQ199" s="98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</row>
    <row r="200" spans="1:68" s="18" customFormat="1" ht="53.25" customHeight="1" hidden="1">
      <c r="A200" s="113" t="s">
        <v>264</v>
      </c>
      <c r="B200" s="92" t="s">
        <v>157</v>
      </c>
      <c r="C200" s="92" t="s">
        <v>128</v>
      </c>
      <c r="D200" s="93" t="s">
        <v>189</v>
      </c>
      <c r="E200" s="92"/>
      <c r="F200" s="94">
        <f aca="true" t="shared" si="140" ref="F200:Q200">F201</f>
        <v>352</v>
      </c>
      <c r="G200" s="94">
        <f t="shared" si="140"/>
        <v>-352</v>
      </c>
      <c r="H200" s="94">
        <f t="shared" si="140"/>
        <v>0</v>
      </c>
      <c r="I200" s="94">
        <f t="shared" si="140"/>
        <v>0</v>
      </c>
      <c r="J200" s="94">
        <f t="shared" si="140"/>
        <v>0</v>
      </c>
      <c r="K200" s="94">
        <f t="shared" si="140"/>
        <v>0</v>
      </c>
      <c r="L200" s="94">
        <f t="shared" si="140"/>
        <v>0</v>
      </c>
      <c r="M200" s="94">
        <f t="shared" si="140"/>
        <v>0</v>
      </c>
      <c r="N200" s="94">
        <f>N201</f>
        <v>0</v>
      </c>
      <c r="O200" s="94">
        <f t="shared" si="140"/>
        <v>0</v>
      </c>
      <c r="P200" s="94">
        <f t="shared" si="140"/>
        <v>0</v>
      </c>
      <c r="Q200" s="94">
        <f t="shared" si="140"/>
        <v>0</v>
      </c>
      <c r="R200" s="98"/>
      <c r="S200" s="98"/>
      <c r="T200" s="98"/>
      <c r="U200" s="98"/>
      <c r="V200" s="98"/>
      <c r="W200" s="98"/>
      <c r="X200" s="98"/>
      <c r="Y200" s="98"/>
      <c r="Z200" s="98"/>
      <c r="AA200" s="99"/>
      <c r="AB200" s="99"/>
      <c r="AC200" s="99"/>
      <c r="AD200" s="99"/>
      <c r="AE200" s="99"/>
      <c r="AF200" s="98"/>
      <c r="AG200" s="98"/>
      <c r="AH200" s="98"/>
      <c r="AI200" s="98"/>
      <c r="AJ200" s="98"/>
      <c r="AK200" s="101"/>
      <c r="AL200" s="101"/>
      <c r="AM200" s="101"/>
      <c r="AN200" s="98"/>
      <c r="AO200" s="98"/>
      <c r="AP200" s="98"/>
      <c r="AQ200" s="98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</row>
    <row r="201" spans="1:68" s="18" customFormat="1" ht="10.5" customHeight="1" hidden="1">
      <c r="A201" s="113" t="s">
        <v>251</v>
      </c>
      <c r="B201" s="92" t="s">
        <v>157</v>
      </c>
      <c r="C201" s="92" t="s">
        <v>128</v>
      </c>
      <c r="D201" s="93" t="s">
        <v>189</v>
      </c>
      <c r="E201" s="92" t="s">
        <v>143</v>
      </c>
      <c r="F201" s="81">
        <v>352</v>
      </c>
      <c r="G201" s="81">
        <f>H201-F201</f>
        <v>-352</v>
      </c>
      <c r="H201" s="83">
        <f>373-373</f>
        <v>0</v>
      </c>
      <c r="I201" s="83"/>
      <c r="J201" s="83">
        <f>400-400</f>
        <v>0</v>
      </c>
      <c r="K201" s="98"/>
      <c r="L201" s="98"/>
      <c r="M201" s="81"/>
      <c r="N201" s="81">
        <f>O201-M201</f>
        <v>0</v>
      </c>
      <c r="O201" s="81"/>
      <c r="P201" s="81"/>
      <c r="Q201" s="81"/>
      <c r="R201" s="98"/>
      <c r="S201" s="98"/>
      <c r="T201" s="98"/>
      <c r="U201" s="98"/>
      <c r="V201" s="98"/>
      <c r="W201" s="98"/>
      <c r="X201" s="98"/>
      <c r="Y201" s="98"/>
      <c r="Z201" s="98"/>
      <c r="AA201" s="99"/>
      <c r="AB201" s="99"/>
      <c r="AC201" s="99"/>
      <c r="AD201" s="99"/>
      <c r="AE201" s="99"/>
      <c r="AF201" s="98"/>
      <c r="AG201" s="98"/>
      <c r="AH201" s="98"/>
      <c r="AI201" s="98"/>
      <c r="AJ201" s="98"/>
      <c r="AK201" s="101"/>
      <c r="AL201" s="101"/>
      <c r="AM201" s="101"/>
      <c r="AN201" s="98"/>
      <c r="AO201" s="98"/>
      <c r="AP201" s="98"/>
      <c r="AQ201" s="98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</row>
    <row r="202" spans="1:68" s="18" customFormat="1" ht="120" customHeight="1">
      <c r="A202" s="113" t="s">
        <v>267</v>
      </c>
      <c r="B202" s="92" t="s">
        <v>157</v>
      </c>
      <c r="C202" s="92" t="s">
        <v>128</v>
      </c>
      <c r="D202" s="93" t="s">
        <v>266</v>
      </c>
      <c r="E202" s="92"/>
      <c r="F202" s="81"/>
      <c r="G202" s="81"/>
      <c r="H202" s="83"/>
      <c r="I202" s="83"/>
      <c r="J202" s="83"/>
      <c r="K202" s="98"/>
      <c r="L202" s="98"/>
      <c r="M202" s="81"/>
      <c r="N202" s="81">
        <f aca="true" t="shared" si="141" ref="N202:AQ202">N203</f>
        <v>612</v>
      </c>
      <c r="O202" s="81">
        <f t="shared" si="141"/>
        <v>612</v>
      </c>
      <c r="P202" s="81">
        <f t="shared" si="141"/>
        <v>0</v>
      </c>
      <c r="Q202" s="81">
        <f t="shared" si="141"/>
        <v>612</v>
      </c>
      <c r="R202" s="81">
        <f t="shared" si="141"/>
        <v>0</v>
      </c>
      <c r="S202" s="81">
        <f t="shared" si="141"/>
        <v>0</v>
      </c>
      <c r="T202" s="81">
        <f t="shared" si="141"/>
        <v>612</v>
      </c>
      <c r="U202" s="81">
        <f t="shared" si="141"/>
        <v>612</v>
      </c>
      <c r="V202" s="81">
        <f t="shared" si="141"/>
        <v>0</v>
      </c>
      <c r="W202" s="81">
        <f t="shared" si="141"/>
        <v>0</v>
      </c>
      <c r="X202" s="81">
        <f t="shared" si="141"/>
        <v>612</v>
      </c>
      <c r="Y202" s="81">
        <f t="shared" si="141"/>
        <v>612</v>
      </c>
      <c r="Z202" s="81">
        <f t="shared" si="141"/>
        <v>0</v>
      </c>
      <c r="AA202" s="82">
        <f t="shared" si="141"/>
        <v>612</v>
      </c>
      <c r="AB202" s="82">
        <f t="shared" si="141"/>
        <v>612</v>
      </c>
      <c r="AC202" s="82">
        <f t="shared" si="141"/>
        <v>0</v>
      </c>
      <c r="AD202" s="82">
        <f t="shared" si="141"/>
        <v>0</v>
      </c>
      <c r="AE202" s="82"/>
      <c r="AF202" s="81">
        <f t="shared" si="141"/>
        <v>612</v>
      </c>
      <c r="AG202" s="81">
        <f t="shared" si="141"/>
        <v>0</v>
      </c>
      <c r="AH202" s="81">
        <f t="shared" si="141"/>
        <v>612</v>
      </c>
      <c r="AI202" s="81">
        <f t="shared" si="141"/>
        <v>0</v>
      </c>
      <c r="AJ202" s="81">
        <f t="shared" si="141"/>
        <v>0</v>
      </c>
      <c r="AK202" s="81">
        <f t="shared" si="141"/>
        <v>612</v>
      </c>
      <c r="AL202" s="81">
        <f t="shared" si="141"/>
        <v>0</v>
      </c>
      <c r="AM202" s="81">
        <f t="shared" si="141"/>
        <v>612</v>
      </c>
      <c r="AN202" s="81">
        <f t="shared" si="141"/>
        <v>-612</v>
      </c>
      <c r="AO202" s="81">
        <f t="shared" si="141"/>
        <v>0</v>
      </c>
      <c r="AP202" s="81">
        <f t="shared" si="141"/>
        <v>0</v>
      </c>
      <c r="AQ202" s="81">
        <f t="shared" si="141"/>
        <v>0</v>
      </c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</row>
    <row r="203" spans="1:68" s="18" customFormat="1" ht="87" customHeight="1">
      <c r="A203" s="113" t="s">
        <v>251</v>
      </c>
      <c r="B203" s="92" t="s">
        <v>157</v>
      </c>
      <c r="C203" s="92" t="s">
        <v>128</v>
      </c>
      <c r="D203" s="93" t="s">
        <v>266</v>
      </c>
      <c r="E203" s="92" t="s">
        <v>143</v>
      </c>
      <c r="F203" s="81"/>
      <c r="G203" s="81"/>
      <c r="H203" s="83"/>
      <c r="I203" s="83"/>
      <c r="J203" s="83"/>
      <c r="K203" s="98"/>
      <c r="L203" s="98"/>
      <c r="M203" s="81"/>
      <c r="N203" s="81">
        <f>O203-M203</f>
        <v>612</v>
      </c>
      <c r="O203" s="81">
        <v>612</v>
      </c>
      <c r="P203" s="81"/>
      <c r="Q203" s="81">
        <v>612</v>
      </c>
      <c r="R203" s="98"/>
      <c r="S203" s="98"/>
      <c r="T203" s="81">
        <f>O203+R203</f>
        <v>612</v>
      </c>
      <c r="U203" s="81">
        <f>Q203+S203</f>
        <v>612</v>
      </c>
      <c r="V203" s="98"/>
      <c r="W203" s="98"/>
      <c r="X203" s="81">
        <f>T203+V203</f>
        <v>612</v>
      </c>
      <c r="Y203" s="81">
        <f>U203+W203</f>
        <v>612</v>
      </c>
      <c r="Z203" s="98"/>
      <c r="AA203" s="82">
        <f>X203+Z203</f>
        <v>612</v>
      </c>
      <c r="AB203" s="82">
        <f>Y203</f>
        <v>612</v>
      </c>
      <c r="AC203" s="99"/>
      <c r="AD203" s="99"/>
      <c r="AE203" s="99"/>
      <c r="AF203" s="81">
        <f>AA203+AC203</f>
        <v>612</v>
      </c>
      <c r="AG203" s="98"/>
      <c r="AH203" s="81">
        <f>AB203</f>
        <v>612</v>
      </c>
      <c r="AI203" s="98"/>
      <c r="AJ203" s="98"/>
      <c r="AK203" s="81">
        <f>AF203+AI203</f>
        <v>612</v>
      </c>
      <c r="AL203" s="81">
        <f>AG203</f>
        <v>0</v>
      </c>
      <c r="AM203" s="81">
        <f>AH203+AJ203</f>
        <v>612</v>
      </c>
      <c r="AN203" s="81">
        <f>AO203-AM203</f>
        <v>-612</v>
      </c>
      <c r="AO203" s="98"/>
      <c r="AP203" s="98"/>
      <c r="AQ203" s="98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</row>
    <row r="204" spans="1:68" s="18" customFormat="1" ht="237.75" customHeight="1">
      <c r="A204" s="113" t="s">
        <v>344</v>
      </c>
      <c r="B204" s="92" t="s">
        <v>157</v>
      </c>
      <c r="C204" s="92" t="s">
        <v>128</v>
      </c>
      <c r="D204" s="93" t="s">
        <v>268</v>
      </c>
      <c r="E204" s="92"/>
      <c r="F204" s="81"/>
      <c r="G204" s="81"/>
      <c r="H204" s="83"/>
      <c r="I204" s="83"/>
      <c r="J204" s="83"/>
      <c r="K204" s="98"/>
      <c r="L204" s="98"/>
      <c r="M204" s="81"/>
      <c r="N204" s="81">
        <f aca="true" t="shared" si="142" ref="N204:AQ204">N205</f>
        <v>8496</v>
      </c>
      <c r="O204" s="81">
        <f t="shared" si="142"/>
        <v>8496</v>
      </c>
      <c r="P204" s="81">
        <f t="shared" si="142"/>
        <v>0</v>
      </c>
      <c r="Q204" s="81">
        <f t="shared" si="142"/>
        <v>8496</v>
      </c>
      <c r="R204" s="81">
        <f t="shared" si="142"/>
        <v>0</v>
      </c>
      <c r="S204" s="81">
        <f t="shared" si="142"/>
        <v>0</v>
      </c>
      <c r="T204" s="81">
        <f t="shared" si="142"/>
        <v>8496</v>
      </c>
      <c r="U204" s="81">
        <f t="shared" si="142"/>
        <v>8496</v>
      </c>
      <c r="V204" s="81">
        <f t="shared" si="142"/>
        <v>0</v>
      </c>
      <c r="W204" s="81">
        <f t="shared" si="142"/>
        <v>0</v>
      </c>
      <c r="X204" s="81">
        <f t="shared" si="142"/>
        <v>8496</v>
      </c>
      <c r="Y204" s="81">
        <f t="shared" si="142"/>
        <v>8496</v>
      </c>
      <c r="Z204" s="81">
        <f t="shared" si="142"/>
        <v>0</v>
      </c>
      <c r="AA204" s="82">
        <f t="shared" si="142"/>
        <v>8496</v>
      </c>
      <c r="AB204" s="82">
        <f t="shared" si="142"/>
        <v>8496</v>
      </c>
      <c r="AC204" s="82">
        <f t="shared" si="142"/>
        <v>0</v>
      </c>
      <c r="AD204" s="82">
        <f t="shared" si="142"/>
        <v>0</v>
      </c>
      <c r="AE204" s="82"/>
      <c r="AF204" s="81">
        <f t="shared" si="142"/>
        <v>8496</v>
      </c>
      <c r="AG204" s="81">
        <f t="shared" si="142"/>
        <v>0</v>
      </c>
      <c r="AH204" s="81">
        <f t="shared" si="142"/>
        <v>8496</v>
      </c>
      <c r="AI204" s="81">
        <f t="shared" si="142"/>
        <v>0</v>
      </c>
      <c r="AJ204" s="81">
        <f t="shared" si="142"/>
        <v>0</v>
      </c>
      <c r="AK204" s="81">
        <f t="shared" si="142"/>
        <v>8496</v>
      </c>
      <c r="AL204" s="81">
        <f t="shared" si="142"/>
        <v>0</v>
      </c>
      <c r="AM204" s="81">
        <f t="shared" si="142"/>
        <v>8496</v>
      </c>
      <c r="AN204" s="81">
        <f t="shared" si="142"/>
        <v>11117</v>
      </c>
      <c r="AO204" s="81">
        <f t="shared" si="142"/>
        <v>19613</v>
      </c>
      <c r="AP204" s="81">
        <f t="shared" si="142"/>
        <v>0</v>
      </c>
      <c r="AQ204" s="81">
        <f t="shared" si="142"/>
        <v>19613</v>
      </c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</row>
    <row r="205" spans="1:68" s="18" customFormat="1" ht="85.5" customHeight="1">
      <c r="A205" s="113" t="s">
        <v>251</v>
      </c>
      <c r="B205" s="92" t="s">
        <v>157</v>
      </c>
      <c r="C205" s="92" t="s">
        <v>128</v>
      </c>
      <c r="D205" s="93" t="s">
        <v>268</v>
      </c>
      <c r="E205" s="92" t="s">
        <v>143</v>
      </c>
      <c r="F205" s="81"/>
      <c r="G205" s="81"/>
      <c r="H205" s="83"/>
      <c r="I205" s="83"/>
      <c r="J205" s="83"/>
      <c r="K205" s="98"/>
      <c r="L205" s="98"/>
      <c r="M205" s="81"/>
      <c r="N205" s="81">
        <f>O205-M205</f>
        <v>8496</v>
      </c>
      <c r="O205" s="81">
        <v>8496</v>
      </c>
      <c r="P205" s="81"/>
      <c r="Q205" s="81">
        <v>8496</v>
      </c>
      <c r="R205" s="98"/>
      <c r="S205" s="98"/>
      <c r="T205" s="81">
        <f>O205+R205</f>
        <v>8496</v>
      </c>
      <c r="U205" s="81">
        <f>Q205+S205</f>
        <v>8496</v>
      </c>
      <c r="V205" s="98"/>
      <c r="W205" s="98"/>
      <c r="X205" s="81">
        <f>T205+V205</f>
        <v>8496</v>
      </c>
      <c r="Y205" s="81">
        <f>U205+W205</f>
        <v>8496</v>
      </c>
      <c r="Z205" s="98"/>
      <c r="AA205" s="82">
        <f>X205+Z205</f>
        <v>8496</v>
      </c>
      <c r="AB205" s="82">
        <f>Y205</f>
        <v>8496</v>
      </c>
      <c r="AC205" s="99"/>
      <c r="AD205" s="99"/>
      <c r="AE205" s="99"/>
      <c r="AF205" s="81">
        <f>AA205+AC205</f>
        <v>8496</v>
      </c>
      <c r="AG205" s="98"/>
      <c r="AH205" s="81">
        <f>AB205</f>
        <v>8496</v>
      </c>
      <c r="AI205" s="98"/>
      <c r="AJ205" s="98"/>
      <c r="AK205" s="81">
        <f>AF205+AI205</f>
        <v>8496</v>
      </c>
      <c r="AL205" s="81">
        <f>AG205</f>
        <v>0</v>
      </c>
      <c r="AM205" s="81">
        <f>AH205+AJ205</f>
        <v>8496</v>
      </c>
      <c r="AN205" s="81">
        <f>AO205-AM205</f>
        <v>11117</v>
      </c>
      <c r="AO205" s="81">
        <v>19613</v>
      </c>
      <c r="AP205" s="81"/>
      <c r="AQ205" s="81">
        <v>19613</v>
      </c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</row>
    <row r="206" spans="1:68" s="18" customFormat="1" ht="182.25" customHeight="1">
      <c r="A206" s="164" t="s">
        <v>269</v>
      </c>
      <c r="B206" s="92" t="s">
        <v>157</v>
      </c>
      <c r="C206" s="92" t="s">
        <v>128</v>
      </c>
      <c r="D206" s="93" t="s">
        <v>270</v>
      </c>
      <c r="E206" s="92"/>
      <c r="F206" s="81"/>
      <c r="G206" s="81"/>
      <c r="H206" s="83"/>
      <c r="I206" s="83"/>
      <c r="J206" s="83"/>
      <c r="K206" s="98"/>
      <c r="L206" s="98"/>
      <c r="M206" s="81"/>
      <c r="N206" s="81">
        <f aca="true" t="shared" si="143" ref="N206:AQ206">N207</f>
        <v>38071</v>
      </c>
      <c r="O206" s="81">
        <f t="shared" si="143"/>
        <v>38071</v>
      </c>
      <c r="P206" s="81">
        <f t="shared" si="143"/>
        <v>0</v>
      </c>
      <c r="Q206" s="81">
        <f t="shared" si="143"/>
        <v>38071</v>
      </c>
      <c r="R206" s="81">
        <f t="shared" si="143"/>
        <v>0</v>
      </c>
      <c r="S206" s="81">
        <f t="shared" si="143"/>
        <v>0</v>
      </c>
      <c r="T206" s="81">
        <f t="shared" si="143"/>
        <v>38071</v>
      </c>
      <c r="U206" s="81">
        <f t="shared" si="143"/>
        <v>38071</v>
      </c>
      <c r="V206" s="81">
        <f t="shared" si="143"/>
        <v>0</v>
      </c>
      <c r="W206" s="81">
        <f t="shared" si="143"/>
        <v>0</v>
      </c>
      <c r="X206" s="81">
        <f t="shared" si="143"/>
        <v>38071</v>
      </c>
      <c r="Y206" s="81">
        <f t="shared" si="143"/>
        <v>38071</v>
      </c>
      <c r="Z206" s="81">
        <f t="shared" si="143"/>
        <v>0</v>
      </c>
      <c r="AA206" s="82">
        <f t="shared" si="143"/>
        <v>38071</v>
      </c>
      <c r="AB206" s="82">
        <f t="shared" si="143"/>
        <v>38071</v>
      </c>
      <c r="AC206" s="82">
        <f t="shared" si="143"/>
        <v>0</v>
      </c>
      <c r="AD206" s="82">
        <f t="shared" si="143"/>
        <v>0</v>
      </c>
      <c r="AE206" s="82"/>
      <c r="AF206" s="81">
        <f t="shared" si="143"/>
        <v>38071</v>
      </c>
      <c r="AG206" s="81">
        <f t="shared" si="143"/>
        <v>0</v>
      </c>
      <c r="AH206" s="81">
        <f t="shared" si="143"/>
        <v>38071</v>
      </c>
      <c r="AI206" s="81">
        <f t="shared" si="143"/>
        <v>0</v>
      </c>
      <c r="AJ206" s="81">
        <f t="shared" si="143"/>
        <v>0</v>
      </c>
      <c r="AK206" s="81">
        <f t="shared" si="143"/>
        <v>38071</v>
      </c>
      <c r="AL206" s="81">
        <f t="shared" si="143"/>
        <v>0</v>
      </c>
      <c r="AM206" s="81">
        <f t="shared" si="143"/>
        <v>38071</v>
      </c>
      <c r="AN206" s="81">
        <f t="shared" si="143"/>
        <v>68929</v>
      </c>
      <c r="AO206" s="81">
        <f t="shared" si="143"/>
        <v>107000</v>
      </c>
      <c r="AP206" s="81">
        <f t="shared" si="143"/>
        <v>0</v>
      </c>
      <c r="AQ206" s="81">
        <f t="shared" si="143"/>
        <v>107000</v>
      </c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</row>
    <row r="207" spans="1:68" s="18" customFormat="1" ht="91.5" customHeight="1">
      <c r="A207" s="113" t="s">
        <v>251</v>
      </c>
      <c r="B207" s="92" t="s">
        <v>157</v>
      </c>
      <c r="C207" s="92" t="s">
        <v>128</v>
      </c>
      <c r="D207" s="93" t="s">
        <v>270</v>
      </c>
      <c r="E207" s="92" t="s">
        <v>143</v>
      </c>
      <c r="F207" s="81"/>
      <c r="G207" s="81"/>
      <c r="H207" s="83"/>
      <c r="I207" s="83"/>
      <c r="J207" s="83"/>
      <c r="K207" s="98"/>
      <c r="L207" s="98"/>
      <c r="M207" s="81"/>
      <c r="N207" s="81">
        <f>O207-M207</f>
        <v>38071</v>
      </c>
      <c r="O207" s="81">
        <v>38071</v>
      </c>
      <c r="P207" s="81"/>
      <c r="Q207" s="81">
        <v>38071</v>
      </c>
      <c r="R207" s="98"/>
      <c r="S207" s="98"/>
      <c r="T207" s="81">
        <f>O207+R207</f>
        <v>38071</v>
      </c>
      <c r="U207" s="81">
        <f>Q207+S207</f>
        <v>38071</v>
      </c>
      <c r="V207" s="98"/>
      <c r="W207" s="98"/>
      <c r="X207" s="81">
        <f>T207+V207</f>
        <v>38071</v>
      </c>
      <c r="Y207" s="81">
        <f>U207+W207</f>
        <v>38071</v>
      </c>
      <c r="Z207" s="98"/>
      <c r="AA207" s="82">
        <f>X207+Z207</f>
        <v>38071</v>
      </c>
      <c r="AB207" s="82">
        <f>Y207</f>
        <v>38071</v>
      </c>
      <c r="AC207" s="99"/>
      <c r="AD207" s="99"/>
      <c r="AE207" s="99"/>
      <c r="AF207" s="81">
        <f>AA207+AC207</f>
        <v>38071</v>
      </c>
      <c r="AG207" s="98"/>
      <c r="AH207" s="81">
        <f>AB207</f>
        <v>38071</v>
      </c>
      <c r="AI207" s="98"/>
      <c r="AJ207" s="98"/>
      <c r="AK207" s="81">
        <f>AF207+AI207</f>
        <v>38071</v>
      </c>
      <c r="AL207" s="81">
        <f>AG207</f>
        <v>0</v>
      </c>
      <c r="AM207" s="81">
        <f>AH207+AJ207</f>
        <v>38071</v>
      </c>
      <c r="AN207" s="81">
        <f>AO207-AM207</f>
        <v>68929</v>
      </c>
      <c r="AO207" s="81">
        <v>107000</v>
      </c>
      <c r="AP207" s="81"/>
      <c r="AQ207" s="81">
        <v>107000</v>
      </c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</row>
    <row r="208" spans="1:43" ht="16.5">
      <c r="A208" s="86"/>
      <c r="B208" s="92"/>
      <c r="C208" s="92"/>
      <c r="D208" s="162"/>
      <c r="E208" s="92"/>
      <c r="F208" s="61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4"/>
      <c r="AB208" s="64"/>
      <c r="AC208" s="64"/>
      <c r="AD208" s="64"/>
      <c r="AE208" s="64"/>
      <c r="AF208" s="63"/>
      <c r="AG208" s="63"/>
      <c r="AH208" s="63"/>
      <c r="AI208" s="63"/>
      <c r="AJ208" s="63"/>
      <c r="AK208" s="65"/>
      <c r="AL208" s="65"/>
      <c r="AM208" s="65"/>
      <c r="AN208" s="63"/>
      <c r="AO208" s="63"/>
      <c r="AP208" s="63"/>
      <c r="AQ208" s="63"/>
    </row>
    <row r="209" spans="1:68" s="18" customFormat="1" ht="21" customHeight="1">
      <c r="A209" s="165" t="s">
        <v>159</v>
      </c>
      <c r="B209" s="75" t="s">
        <v>157</v>
      </c>
      <c r="C209" s="75" t="s">
        <v>132</v>
      </c>
      <c r="D209" s="88"/>
      <c r="E209" s="75"/>
      <c r="F209" s="89">
        <f>F212</f>
        <v>680600</v>
      </c>
      <c r="G209" s="89" t="e">
        <f>G212+#REF!</f>
        <v>#REF!</v>
      </c>
      <c r="H209" s="89" t="e">
        <f>H212+#REF!</f>
        <v>#REF!</v>
      </c>
      <c r="I209" s="89" t="e">
        <f>I212+#REF!</f>
        <v>#REF!</v>
      </c>
      <c r="J209" s="89" t="e">
        <f>J212+#REF!</f>
        <v>#REF!</v>
      </c>
      <c r="K209" s="89" t="e">
        <f>K212+#REF!</f>
        <v>#REF!</v>
      </c>
      <c r="L209" s="89" t="e">
        <f>L212+#REF!</f>
        <v>#REF!</v>
      </c>
      <c r="M209" s="89" t="e">
        <f>M212+#REF!</f>
        <v>#REF!</v>
      </c>
      <c r="N209" s="89" t="e">
        <f>N212+#REF!</f>
        <v>#REF!</v>
      </c>
      <c r="O209" s="89" t="e">
        <f>O212+#REF!</f>
        <v>#REF!</v>
      </c>
      <c r="P209" s="89" t="e">
        <f>P212+#REF!</f>
        <v>#REF!</v>
      </c>
      <c r="Q209" s="89" t="e">
        <f>Q212+#REF!</f>
        <v>#REF!</v>
      </c>
      <c r="R209" s="89" t="e">
        <f>R212+#REF!</f>
        <v>#REF!</v>
      </c>
      <c r="S209" s="89" t="e">
        <f>S212+#REF!</f>
        <v>#REF!</v>
      </c>
      <c r="T209" s="89" t="e">
        <f>T212+#REF!</f>
        <v>#REF!</v>
      </c>
      <c r="U209" s="89" t="e">
        <f>U212+#REF!</f>
        <v>#REF!</v>
      </c>
      <c r="V209" s="89" t="e">
        <f>V212+#REF!</f>
        <v>#REF!</v>
      </c>
      <c r="W209" s="89" t="e">
        <f>W212+#REF!</f>
        <v>#REF!</v>
      </c>
      <c r="X209" s="89" t="e">
        <f>X212+#REF!</f>
        <v>#REF!</v>
      </c>
      <c r="Y209" s="89" t="e">
        <f>Y212+#REF!</f>
        <v>#REF!</v>
      </c>
      <c r="Z209" s="89" t="e">
        <f>Z212+#REF!</f>
        <v>#REF!</v>
      </c>
      <c r="AA209" s="90" t="e">
        <f>AA212+#REF!</f>
        <v>#REF!</v>
      </c>
      <c r="AB209" s="90" t="e">
        <f>AB212+#REF!</f>
        <v>#REF!</v>
      </c>
      <c r="AC209" s="90" t="e">
        <f>AC212+#REF!</f>
        <v>#REF!</v>
      </c>
      <c r="AD209" s="90" t="e">
        <f>AD212+#REF!</f>
        <v>#REF!</v>
      </c>
      <c r="AE209" s="90"/>
      <c r="AF209" s="89" t="e">
        <f>AF212+#REF!</f>
        <v>#REF!</v>
      </c>
      <c r="AG209" s="89" t="e">
        <f>AG212+#REF!</f>
        <v>#REF!</v>
      </c>
      <c r="AH209" s="89" t="e">
        <f>AH212+#REF!</f>
        <v>#REF!</v>
      </c>
      <c r="AI209" s="89" t="e">
        <f>AI212+#REF!</f>
        <v>#REF!</v>
      </c>
      <c r="AJ209" s="89" t="e">
        <f>AJ212+#REF!</f>
        <v>#REF!</v>
      </c>
      <c r="AK209" s="89" t="e">
        <f>AK212+#REF!</f>
        <v>#REF!</v>
      </c>
      <c r="AL209" s="89" t="e">
        <f>AL212+#REF!</f>
        <v>#REF!</v>
      </c>
      <c r="AM209" s="89" t="e">
        <f>AM212+#REF!</f>
        <v>#REF!</v>
      </c>
      <c r="AN209" s="89">
        <f>AN210+AN212</f>
        <v>237500</v>
      </c>
      <c r="AO209" s="89">
        <f>AO210+AO212</f>
        <v>789359</v>
      </c>
      <c r="AP209" s="89">
        <f>AP210+AP212</f>
        <v>0</v>
      </c>
      <c r="AQ209" s="89">
        <f>AQ210+AQ212</f>
        <v>789359</v>
      </c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</row>
    <row r="210" spans="1:68" s="18" customFormat="1" ht="51" customHeight="1">
      <c r="A210" s="91" t="s">
        <v>150</v>
      </c>
      <c r="B210" s="92" t="s">
        <v>157</v>
      </c>
      <c r="C210" s="92" t="s">
        <v>132</v>
      </c>
      <c r="D210" s="93" t="s">
        <v>38</v>
      </c>
      <c r="E210" s="92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94">
        <f>AN211</f>
        <v>16864</v>
      </c>
      <c r="AO210" s="94">
        <f>AO211</f>
        <v>16864</v>
      </c>
      <c r="AP210" s="89">
        <f>AP211</f>
        <v>0</v>
      </c>
      <c r="AQ210" s="94">
        <f>AQ211</f>
        <v>16864</v>
      </c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</row>
    <row r="211" spans="1:68" s="18" customFormat="1" ht="96" customHeight="1">
      <c r="A211" s="91" t="s">
        <v>250</v>
      </c>
      <c r="B211" s="92" t="s">
        <v>157</v>
      </c>
      <c r="C211" s="92" t="s">
        <v>132</v>
      </c>
      <c r="D211" s="93" t="s">
        <v>38</v>
      </c>
      <c r="E211" s="92" t="s">
        <v>151</v>
      </c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1">
        <f>AO211-AM211</f>
        <v>16864</v>
      </c>
      <c r="AO211" s="94">
        <v>16864</v>
      </c>
      <c r="AP211" s="89"/>
      <c r="AQ211" s="94">
        <v>16864</v>
      </c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</row>
    <row r="212" spans="1:68" s="18" customFormat="1" ht="24" customHeight="1">
      <c r="A212" s="166" t="s">
        <v>159</v>
      </c>
      <c r="B212" s="92" t="s">
        <v>157</v>
      </c>
      <c r="C212" s="92" t="s">
        <v>132</v>
      </c>
      <c r="D212" s="167" t="s">
        <v>119</v>
      </c>
      <c r="E212" s="92"/>
      <c r="F212" s="94">
        <f>F213+F215+F217+F219+F221+F223</f>
        <v>680600</v>
      </c>
      <c r="G212" s="94">
        <f aca="true" t="shared" si="144" ref="G212:M212">G213+G215+G217+G219+G221+G223+G231</f>
        <v>481921</v>
      </c>
      <c r="H212" s="94">
        <f t="shared" si="144"/>
        <v>1162521</v>
      </c>
      <c r="I212" s="94">
        <f t="shared" si="144"/>
        <v>0</v>
      </c>
      <c r="J212" s="94">
        <f t="shared" si="144"/>
        <v>1303656</v>
      </c>
      <c r="K212" s="94">
        <f t="shared" si="144"/>
        <v>0</v>
      </c>
      <c r="L212" s="94">
        <f t="shared" si="144"/>
        <v>0</v>
      </c>
      <c r="M212" s="94">
        <f t="shared" si="144"/>
        <v>1303656</v>
      </c>
      <c r="N212" s="94">
        <f aca="true" t="shared" si="145" ref="N212:U212">N213+N223+N229+N231</f>
        <v>-751797</v>
      </c>
      <c r="O212" s="94">
        <f t="shared" si="145"/>
        <v>551859</v>
      </c>
      <c r="P212" s="94">
        <f t="shared" si="145"/>
        <v>0</v>
      </c>
      <c r="Q212" s="94">
        <f t="shared" si="145"/>
        <v>551859</v>
      </c>
      <c r="R212" s="94">
        <f t="shared" si="145"/>
        <v>0</v>
      </c>
      <c r="S212" s="94">
        <f t="shared" si="145"/>
        <v>0</v>
      </c>
      <c r="T212" s="94">
        <f t="shared" si="145"/>
        <v>551859</v>
      </c>
      <c r="U212" s="94">
        <f t="shared" si="145"/>
        <v>551859</v>
      </c>
      <c r="V212" s="94">
        <f aca="true" t="shared" si="146" ref="V212:AB212">V213+V223+V229+V231</f>
        <v>0</v>
      </c>
      <c r="W212" s="94">
        <f t="shared" si="146"/>
        <v>0</v>
      </c>
      <c r="X212" s="94">
        <f t="shared" si="146"/>
        <v>551859</v>
      </c>
      <c r="Y212" s="94">
        <f t="shared" si="146"/>
        <v>551859</v>
      </c>
      <c r="Z212" s="94">
        <f t="shared" si="146"/>
        <v>0</v>
      </c>
      <c r="AA212" s="95">
        <f t="shared" si="146"/>
        <v>551859</v>
      </c>
      <c r="AB212" s="95">
        <f t="shared" si="146"/>
        <v>551859</v>
      </c>
      <c r="AC212" s="95">
        <f>AC213+AC223+AC229+AC231</f>
        <v>0</v>
      </c>
      <c r="AD212" s="95">
        <f>AD213+AD223+AD229+AD231</f>
        <v>0</v>
      </c>
      <c r="AE212" s="95"/>
      <c r="AF212" s="94">
        <f aca="true" t="shared" si="147" ref="AF212:AM212">AF213+AF223+AF229+AF231</f>
        <v>551859</v>
      </c>
      <c r="AG212" s="94">
        <f t="shared" si="147"/>
        <v>0</v>
      </c>
      <c r="AH212" s="94">
        <f t="shared" si="147"/>
        <v>551859</v>
      </c>
      <c r="AI212" s="94">
        <f t="shared" si="147"/>
        <v>0</v>
      </c>
      <c r="AJ212" s="94">
        <f t="shared" si="147"/>
        <v>0</v>
      </c>
      <c r="AK212" s="94">
        <f t="shared" si="147"/>
        <v>551859</v>
      </c>
      <c r="AL212" s="94">
        <f t="shared" si="147"/>
        <v>0</v>
      </c>
      <c r="AM212" s="94">
        <f t="shared" si="147"/>
        <v>551859</v>
      </c>
      <c r="AN212" s="94">
        <f>AN213+AN223+AN227+AN229+AN231+AN225</f>
        <v>220636</v>
      </c>
      <c r="AO212" s="94">
        <f>AO213+AO223+AO227+AO229+AO231+AO225</f>
        <v>772495</v>
      </c>
      <c r="AP212" s="94">
        <f>AP213+AP223+AP227+AP229+AP231+AP225</f>
        <v>0</v>
      </c>
      <c r="AQ212" s="94">
        <f>AQ213+AQ223+AQ227+AQ229+AQ231+AQ225</f>
        <v>772495</v>
      </c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</row>
    <row r="213" spans="1:68" s="18" customFormat="1" ht="63" customHeight="1">
      <c r="A213" s="113" t="s">
        <v>137</v>
      </c>
      <c r="B213" s="92" t="s">
        <v>157</v>
      </c>
      <c r="C213" s="92" t="s">
        <v>132</v>
      </c>
      <c r="D213" s="167" t="s">
        <v>119</v>
      </c>
      <c r="E213" s="92" t="s">
        <v>138</v>
      </c>
      <c r="F213" s="81">
        <v>636668</v>
      </c>
      <c r="G213" s="81">
        <f>H213-F213</f>
        <v>470655</v>
      </c>
      <c r="H213" s="81">
        <v>1107323</v>
      </c>
      <c r="I213" s="81"/>
      <c r="J213" s="81">
        <v>1244558</v>
      </c>
      <c r="K213" s="98"/>
      <c r="L213" s="98"/>
      <c r="M213" s="81">
        <v>1244558</v>
      </c>
      <c r="N213" s="81">
        <f>O213-M213</f>
        <v>-704093</v>
      </c>
      <c r="O213" s="81">
        <v>540465</v>
      </c>
      <c r="P213" s="81"/>
      <c r="Q213" s="81">
        <v>540465</v>
      </c>
      <c r="R213" s="98"/>
      <c r="S213" s="98"/>
      <c r="T213" s="81">
        <f>O213+R213</f>
        <v>540465</v>
      </c>
      <c r="U213" s="81">
        <f>Q213+S213</f>
        <v>540465</v>
      </c>
      <c r="V213" s="98"/>
      <c r="W213" s="98"/>
      <c r="X213" s="81">
        <f>T213+V213</f>
        <v>540465</v>
      </c>
      <c r="Y213" s="81">
        <f>U213+W213</f>
        <v>540465</v>
      </c>
      <c r="Z213" s="98"/>
      <c r="AA213" s="82">
        <f>X213+Z213</f>
        <v>540465</v>
      </c>
      <c r="AB213" s="82">
        <f>Y213</f>
        <v>540465</v>
      </c>
      <c r="AC213" s="99"/>
      <c r="AD213" s="99"/>
      <c r="AE213" s="99"/>
      <c r="AF213" s="81">
        <f>AA213+AC213</f>
        <v>540465</v>
      </c>
      <c r="AG213" s="98"/>
      <c r="AH213" s="81">
        <f>AB213</f>
        <v>540465</v>
      </c>
      <c r="AI213" s="98"/>
      <c r="AJ213" s="98"/>
      <c r="AK213" s="81">
        <f>AF213+AI213</f>
        <v>540465</v>
      </c>
      <c r="AL213" s="81">
        <f>AG213</f>
        <v>0</v>
      </c>
      <c r="AM213" s="81">
        <f>AH213+AJ213</f>
        <v>540465</v>
      </c>
      <c r="AN213" s="81">
        <f>AO213-AM213</f>
        <v>220859</v>
      </c>
      <c r="AO213" s="81">
        <f>711562+49762</f>
        <v>761324</v>
      </c>
      <c r="AP213" s="81"/>
      <c r="AQ213" s="81">
        <f>711562+49762</f>
        <v>761324</v>
      </c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</row>
    <row r="214" spans="1:68" s="34" customFormat="1" ht="84" customHeight="1" hidden="1">
      <c r="A214" s="119" t="s">
        <v>251</v>
      </c>
      <c r="B214" s="116" t="s">
        <v>157</v>
      </c>
      <c r="C214" s="116" t="s">
        <v>132</v>
      </c>
      <c r="D214" s="168" t="s">
        <v>119</v>
      </c>
      <c r="E214" s="116" t="s">
        <v>143</v>
      </c>
      <c r="F214" s="118"/>
      <c r="G214" s="118"/>
      <c r="H214" s="118"/>
      <c r="I214" s="118"/>
      <c r="J214" s="118"/>
      <c r="K214" s="120"/>
      <c r="L214" s="120"/>
      <c r="M214" s="118"/>
      <c r="N214" s="118"/>
      <c r="O214" s="118"/>
      <c r="P214" s="118">
        <f>P223+P229+P231</f>
        <v>0</v>
      </c>
      <c r="Q214" s="118"/>
      <c r="R214" s="120"/>
      <c r="S214" s="120"/>
      <c r="T214" s="120"/>
      <c r="U214" s="120"/>
      <c r="V214" s="120"/>
      <c r="W214" s="120"/>
      <c r="X214" s="120"/>
      <c r="Y214" s="120"/>
      <c r="Z214" s="120"/>
      <c r="AA214" s="99"/>
      <c r="AB214" s="99"/>
      <c r="AC214" s="99"/>
      <c r="AD214" s="99"/>
      <c r="AE214" s="99"/>
      <c r="AF214" s="98"/>
      <c r="AG214" s="98"/>
      <c r="AH214" s="98"/>
      <c r="AI214" s="120"/>
      <c r="AJ214" s="120"/>
      <c r="AK214" s="169"/>
      <c r="AL214" s="169"/>
      <c r="AM214" s="169"/>
      <c r="AN214" s="120"/>
      <c r="AO214" s="120"/>
      <c r="AP214" s="120"/>
      <c r="AQ214" s="120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</row>
    <row r="215" spans="1:68" s="14" customFormat="1" ht="36.75" customHeight="1" hidden="1">
      <c r="A215" s="113" t="s">
        <v>210</v>
      </c>
      <c r="B215" s="92" t="s">
        <v>157</v>
      </c>
      <c r="C215" s="92" t="s">
        <v>132</v>
      </c>
      <c r="D215" s="167" t="s">
        <v>200</v>
      </c>
      <c r="E215" s="92"/>
      <c r="F215" s="94">
        <f aca="true" t="shared" si="148" ref="F215:Q215">F216</f>
        <v>1903</v>
      </c>
      <c r="G215" s="94">
        <f t="shared" si="148"/>
        <v>-1903</v>
      </c>
      <c r="H215" s="94">
        <f t="shared" si="148"/>
        <v>0</v>
      </c>
      <c r="I215" s="94">
        <f t="shared" si="148"/>
        <v>0</v>
      </c>
      <c r="J215" s="94">
        <f t="shared" si="148"/>
        <v>0</v>
      </c>
      <c r="K215" s="94">
        <f t="shared" si="148"/>
        <v>0</v>
      </c>
      <c r="L215" s="94">
        <f t="shared" si="148"/>
        <v>0</v>
      </c>
      <c r="M215" s="94">
        <f t="shared" si="148"/>
        <v>0</v>
      </c>
      <c r="N215" s="94">
        <f t="shared" si="148"/>
        <v>0</v>
      </c>
      <c r="O215" s="94">
        <f t="shared" si="148"/>
        <v>0</v>
      </c>
      <c r="P215" s="94">
        <f t="shared" si="148"/>
        <v>0</v>
      </c>
      <c r="Q215" s="94">
        <f t="shared" si="148"/>
        <v>0</v>
      </c>
      <c r="R215" s="106"/>
      <c r="S215" s="106"/>
      <c r="T215" s="106"/>
      <c r="U215" s="106"/>
      <c r="V215" s="106"/>
      <c r="W215" s="106"/>
      <c r="X215" s="106"/>
      <c r="Y215" s="106"/>
      <c r="Z215" s="106"/>
      <c r="AA215" s="148"/>
      <c r="AB215" s="148"/>
      <c r="AC215" s="148"/>
      <c r="AD215" s="148"/>
      <c r="AE215" s="148"/>
      <c r="AF215" s="106"/>
      <c r="AG215" s="106"/>
      <c r="AH215" s="106"/>
      <c r="AI215" s="106"/>
      <c r="AJ215" s="106"/>
      <c r="AK215" s="107"/>
      <c r="AL215" s="107"/>
      <c r="AM215" s="107"/>
      <c r="AN215" s="106"/>
      <c r="AO215" s="106"/>
      <c r="AP215" s="106"/>
      <c r="AQ215" s="10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</row>
    <row r="216" spans="1:68" s="14" customFormat="1" ht="102.75" customHeight="1" hidden="1">
      <c r="A216" s="113" t="s">
        <v>368</v>
      </c>
      <c r="B216" s="92" t="s">
        <v>157</v>
      </c>
      <c r="C216" s="92" t="s">
        <v>132</v>
      </c>
      <c r="D216" s="167" t="s">
        <v>200</v>
      </c>
      <c r="E216" s="92" t="s">
        <v>143</v>
      </c>
      <c r="F216" s="81">
        <v>1903</v>
      </c>
      <c r="G216" s="81">
        <f>H216-F216</f>
        <v>-1903</v>
      </c>
      <c r="H216" s="81">
        <f>2945-2945</f>
        <v>0</v>
      </c>
      <c r="I216" s="81"/>
      <c r="J216" s="81">
        <f>3154-3154</f>
        <v>0</v>
      </c>
      <c r="K216" s="106"/>
      <c r="L216" s="106"/>
      <c r="M216" s="81"/>
      <c r="N216" s="83"/>
      <c r="O216" s="81"/>
      <c r="P216" s="81"/>
      <c r="Q216" s="81"/>
      <c r="R216" s="106"/>
      <c r="S216" s="106"/>
      <c r="T216" s="106"/>
      <c r="U216" s="106"/>
      <c r="V216" s="106"/>
      <c r="W216" s="106"/>
      <c r="X216" s="106"/>
      <c r="Y216" s="106"/>
      <c r="Z216" s="106"/>
      <c r="AA216" s="148"/>
      <c r="AB216" s="148"/>
      <c r="AC216" s="148"/>
      <c r="AD216" s="148"/>
      <c r="AE216" s="148"/>
      <c r="AF216" s="106"/>
      <c r="AG216" s="106"/>
      <c r="AH216" s="106"/>
      <c r="AI216" s="106"/>
      <c r="AJ216" s="106"/>
      <c r="AK216" s="107"/>
      <c r="AL216" s="107"/>
      <c r="AM216" s="107"/>
      <c r="AN216" s="106"/>
      <c r="AO216" s="106"/>
      <c r="AP216" s="106"/>
      <c r="AQ216" s="106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</row>
    <row r="217" spans="1:68" s="14" customFormat="1" ht="69" customHeight="1" hidden="1">
      <c r="A217" s="113" t="s">
        <v>220</v>
      </c>
      <c r="B217" s="92" t="s">
        <v>157</v>
      </c>
      <c r="C217" s="92" t="s">
        <v>132</v>
      </c>
      <c r="D217" s="167" t="s">
        <v>201</v>
      </c>
      <c r="E217" s="92"/>
      <c r="F217" s="94">
        <f aca="true" t="shared" si="149" ref="F217:Q217">F218</f>
        <v>1652</v>
      </c>
      <c r="G217" s="94">
        <f t="shared" si="149"/>
        <v>-1652</v>
      </c>
      <c r="H217" s="94">
        <f t="shared" si="149"/>
        <v>0</v>
      </c>
      <c r="I217" s="94">
        <f t="shared" si="149"/>
        <v>0</v>
      </c>
      <c r="J217" s="94">
        <f t="shared" si="149"/>
        <v>0</v>
      </c>
      <c r="K217" s="94">
        <f t="shared" si="149"/>
        <v>0</v>
      </c>
      <c r="L217" s="94">
        <f t="shared" si="149"/>
        <v>0</v>
      </c>
      <c r="M217" s="94">
        <f t="shared" si="149"/>
        <v>0</v>
      </c>
      <c r="N217" s="94">
        <f t="shared" si="149"/>
        <v>0</v>
      </c>
      <c r="O217" s="94">
        <f t="shared" si="149"/>
        <v>0</v>
      </c>
      <c r="P217" s="94">
        <f t="shared" si="149"/>
        <v>0</v>
      </c>
      <c r="Q217" s="94">
        <f t="shared" si="149"/>
        <v>0</v>
      </c>
      <c r="R217" s="106"/>
      <c r="S217" s="106"/>
      <c r="T217" s="106"/>
      <c r="U217" s="106"/>
      <c r="V217" s="106"/>
      <c r="W217" s="106"/>
      <c r="X217" s="106"/>
      <c r="Y217" s="106"/>
      <c r="Z217" s="106"/>
      <c r="AA217" s="148"/>
      <c r="AB217" s="148"/>
      <c r="AC217" s="148"/>
      <c r="AD217" s="148"/>
      <c r="AE217" s="148"/>
      <c r="AF217" s="106"/>
      <c r="AG217" s="106"/>
      <c r="AH217" s="106"/>
      <c r="AI217" s="106"/>
      <c r="AJ217" s="106"/>
      <c r="AK217" s="107"/>
      <c r="AL217" s="107"/>
      <c r="AM217" s="107"/>
      <c r="AN217" s="106"/>
      <c r="AO217" s="106"/>
      <c r="AP217" s="106"/>
      <c r="AQ217" s="106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</row>
    <row r="218" spans="1:68" s="14" customFormat="1" ht="104.25" customHeight="1" hidden="1">
      <c r="A218" s="113" t="s">
        <v>368</v>
      </c>
      <c r="B218" s="92" t="s">
        <v>157</v>
      </c>
      <c r="C218" s="92" t="s">
        <v>132</v>
      </c>
      <c r="D218" s="167" t="s">
        <v>201</v>
      </c>
      <c r="E218" s="92" t="s">
        <v>143</v>
      </c>
      <c r="F218" s="81">
        <v>1652</v>
      </c>
      <c r="G218" s="81">
        <f>H218-F218</f>
        <v>-1652</v>
      </c>
      <c r="H218" s="83">
        <f>699-699</f>
        <v>0</v>
      </c>
      <c r="I218" s="83"/>
      <c r="J218" s="83">
        <f>749-749</f>
        <v>0</v>
      </c>
      <c r="K218" s="106"/>
      <c r="L218" s="106"/>
      <c r="M218" s="81"/>
      <c r="N218" s="83"/>
      <c r="O218" s="81"/>
      <c r="P218" s="81"/>
      <c r="Q218" s="81"/>
      <c r="R218" s="106"/>
      <c r="S218" s="106"/>
      <c r="T218" s="106"/>
      <c r="U218" s="106"/>
      <c r="V218" s="106"/>
      <c r="W218" s="106"/>
      <c r="X218" s="106"/>
      <c r="Y218" s="106"/>
      <c r="Z218" s="106"/>
      <c r="AA218" s="148"/>
      <c r="AB218" s="148"/>
      <c r="AC218" s="148"/>
      <c r="AD218" s="148"/>
      <c r="AE218" s="148"/>
      <c r="AF218" s="106"/>
      <c r="AG218" s="106"/>
      <c r="AH218" s="106"/>
      <c r="AI218" s="106"/>
      <c r="AJ218" s="106"/>
      <c r="AK218" s="107"/>
      <c r="AL218" s="107"/>
      <c r="AM218" s="107"/>
      <c r="AN218" s="106"/>
      <c r="AO218" s="106"/>
      <c r="AP218" s="106"/>
      <c r="AQ218" s="106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</row>
    <row r="219" spans="1:68" s="14" customFormat="1" ht="120" customHeight="1" hidden="1">
      <c r="A219" s="113" t="s">
        <v>369</v>
      </c>
      <c r="B219" s="92" t="s">
        <v>157</v>
      </c>
      <c r="C219" s="92" t="s">
        <v>132</v>
      </c>
      <c r="D219" s="167" t="s">
        <v>202</v>
      </c>
      <c r="E219" s="92"/>
      <c r="F219" s="94">
        <f aca="true" t="shared" si="150" ref="F219:Q219">F220</f>
        <v>9073</v>
      </c>
      <c r="G219" s="94">
        <f t="shared" si="150"/>
        <v>-9073</v>
      </c>
      <c r="H219" s="94">
        <f t="shared" si="150"/>
        <v>0</v>
      </c>
      <c r="I219" s="94">
        <f t="shared" si="150"/>
        <v>0</v>
      </c>
      <c r="J219" s="94">
        <f t="shared" si="150"/>
        <v>0</v>
      </c>
      <c r="K219" s="94">
        <f t="shared" si="150"/>
        <v>0</v>
      </c>
      <c r="L219" s="94">
        <f t="shared" si="150"/>
        <v>0</v>
      </c>
      <c r="M219" s="94">
        <f t="shared" si="150"/>
        <v>0</v>
      </c>
      <c r="N219" s="94">
        <f t="shared" si="150"/>
        <v>0</v>
      </c>
      <c r="O219" s="94">
        <f t="shared" si="150"/>
        <v>0</v>
      </c>
      <c r="P219" s="94">
        <f t="shared" si="150"/>
        <v>0</v>
      </c>
      <c r="Q219" s="94">
        <f t="shared" si="150"/>
        <v>0</v>
      </c>
      <c r="R219" s="106"/>
      <c r="S219" s="106"/>
      <c r="T219" s="106"/>
      <c r="U219" s="106"/>
      <c r="V219" s="106"/>
      <c r="W219" s="106"/>
      <c r="X219" s="106"/>
      <c r="Y219" s="106"/>
      <c r="Z219" s="106"/>
      <c r="AA219" s="148"/>
      <c r="AB219" s="148"/>
      <c r="AC219" s="148"/>
      <c r="AD219" s="148"/>
      <c r="AE219" s="148"/>
      <c r="AF219" s="106"/>
      <c r="AG219" s="106"/>
      <c r="AH219" s="106"/>
      <c r="AI219" s="106"/>
      <c r="AJ219" s="106"/>
      <c r="AK219" s="107"/>
      <c r="AL219" s="107"/>
      <c r="AM219" s="107"/>
      <c r="AN219" s="106"/>
      <c r="AO219" s="106"/>
      <c r="AP219" s="106"/>
      <c r="AQ219" s="106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</row>
    <row r="220" spans="1:68" s="14" customFormat="1" ht="102.75" customHeight="1" hidden="1">
      <c r="A220" s="113" t="s">
        <v>368</v>
      </c>
      <c r="B220" s="92" t="s">
        <v>157</v>
      </c>
      <c r="C220" s="92" t="s">
        <v>132</v>
      </c>
      <c r="D220" s="167" t="s">
        <v>202</v>
      </c>
      <c r="E220" s="92" t="s">
        <v>143</v>
      </c>
      <c r="F220" s="81">
        <v>9073</v>
      </c>
      <c r="G220" s="81">
        <f>H220-F220</f>
        <v>-9073</v>
      </c>
      <c r="H220" s="81">
        <f>9572-9572</f>
        <v>0</v>
      </c>
      <c r="I220" s="81"/>
      <c r="J220" s="81">
        <f>10251-10251</f>
        <v>0</v>
      </c>
      <c r="K220" s="106"/>
      <c r="L220" s="106"/>
      <c r="M220" s="81"/>
      <c r="N220" s="83"/>
      <c r="O220" s="81"/>
      <c r="P220" s="81"/>
      <c r="Q220" s="81"/>
      <c r="R220" s="106"/>
      <c r="S220" s="106"/>
      <c r="T220" s="106"/>
      <c r="U220" s="106"/>
      <c r="V220" s="106"/>
      <c r="W220" s="106"/>
      <c r="X220" s="106"/>
      <c r="Y220" s="106"/>
      <c r="Z220" s="106"/>
      <c r="AA220" s="148"/>
      <c r="AB220" s="148"/>
      <c r="AC220" s="148"/>
      <c r="AD220" s="148"/>
      <c r="AE220" s="148"/>
      <c r="AF220" s="106"/>
      <c r="AG220" s="106"/>
      <c r="AH220" s="106"/>
      <c r="AI220" s="106"/>
      <c r="AJ220" s="106"/>
      <c r="AK220" s="107"/>
      <c r="AL220" s="107"/>
      <c r="AM220" s="107"/>
      <c r="AN220" s="106"/>
      <c r="AO220" s="106"/>
      <c r="AP220" s="106"/>
      <c r="AQ220" s="106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</row>
    <row r="221" spans="1:68" s="14" customFormat="1" ht="19.5" customHeight="1" hidden="1">
      <c r="A221" s="113" t="s">
        <v>211</v>
      </c>
      <c r="B221" s="92" t="s">
        <v>157</v>
      </c>
      <c r="C221" s="92" t="s">
        <v>132</v>
      </c>
      <c r="D221" s="167" t="s">
        <v>203</v>
      </c>
      <c r="E221" s="92"/>
      <c r="F221" s="94">
        <f aca="true" t="shared" si="151" ref="F221:Q221">F222</f>
        <v>23259</v>
      </c>
      <c r="G221" s="94">
        <f t="shared" si="151"/>
        <v>-23259</v>
      </c>
      <c r="H221" s="94">
        <f t="shared" si="151"/>
        <v>0</v>
      </c>
      <c r="I221" s="94">
        <f t="shared" si="151"/>
        <v>0</v>
      </c>
      <c r="J221" s="94">
        <f t="shared" si="151"/>
        <v>0</v>
      </c>
      <c r="K221" s="94">
        <f t="shared" si="151"/>
        <v>0</v>
      </c>
      <c r="L221" s="94">
        <f t="shared" si="151"/>
        <v>0</v>
      </c>
      <c r="M221" s="94">
        <f t="shared" si="151"/>
        <v>0</v>
      </c>
      <c r="N221" s="94">
        <f t="shared" si="151"/>
        <v>0</v>
      </c>
      <c r="O221" s="94">
        <f t="shared" si="151"/>
        <v>0</v>
      </c>
      <c r="P221" s="94">
        <f t="shared" si="151"/>
        <v>0</v>
      </c>
      <c r="Q221" s="94">
        <f t="shared" si="151"/>
        <v>0</v>
      </c>
      <c r="R221" s="106"/>
      <c r="S221" s="106"/>
      <c r="T221" s="106"/>
      <c r="U221" s="106"/>
      <c r="V221" s="106"/>
      <c r="W221" s="106"/>
      <c r="X221" s="106"/>
      <c r="Y221" s="106"/>
      <c r="Z221" s="106"/>
      <c r="AA221" s="148"/>
      <c r="AB221" s="148"/>
      <c r="AC221" s="148"/>
      <c r="AD221" s="148"/>
      <c r="AE221" s="148"/>
      <c r="AF221" s="106"/>
      <c r="AG221" s="106"/>
      <c r="AH221" s="106"/>
      <c r="AI221" s="106"/>
      <c r="AJ221" s="106"/>
      <c r="AK221" s="107"/>
      <c r="AL221" s="107"/>
      <c r="AM221" s="107"/>
      <c r="AN221" s="106"/>
      <c r="AO221" s="106"/>
      <c r="AP221" s="106"/>
      <c r="AQ221" s="106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</row>
    <row r="222" spans="1:68" s="14" customFormat="1" ht="20.25" customHeight="1" hidden="1">
      <c r="A222" s="113" t="s">
        <v>368</v>
      </c>
      <c r="B222" s="92" t="s">
        <v>157</v>
      </c>
      <c r="C222" s="92" t="s">
        <v>132</v>
      </c>
      <c r="D222" s="167" t="s">
        <v>203</v>
      </c>
      <c r="E222" s="92" t="s">
        <v>143</v>
      </c>
      <c r="F222" s="81">
        <v>23259</v>
      </c>
      <c r="G222" s="81">
        <f>H222-F222</f>
        <v>-23259</v>
      </c>
      <c r="H222" s="81"/>
      <c r="I222" s="81"/>
      <c r="J222" s="81"/>
      <c r="K222" s="106"/>
      <c r="L222" s="106"/>
      <c r="M222" s="81"/>
      <c r="N222" s="83"/>
      <c r="O222" s="81"/>
      <c r="P222" s="81"/>
      <c r="Q222" s="81"/>
      <c r="R222" s="106"/>
      <c r="S222" s="106"/>
      <c r="T222" s="106"/>
      <c r="U222" s="106"/>
      <c r="V222" s="106"/>
      <c r="W222" s="106"/>
      <c r="X222" s="106"/>
      <c r="Y222" s="106"/>
      <c r="Z222" s="106"/>
      <c r="AA222" s="148"/>
      <c r="AB222" s="148"/>
      <c r="AC222" s="148"/>
      <c r="AD222" s="148"/>
      <c r="AE222" s="148"/>
      <c r="AF222" s="106"/>
      <c r="AG222" s="106"/>
      <c r="AH222" s="106"/>
      <c r="AI222" s="106"/>
      <c r="AJ222" s="106"/>
      <c r="AK222" s="107"/>
      <c r="AL222" s="107"/>
      <c r="AM222" s="107"/>
      <c r="AN222" s="106"/>
      <c r="AO222" s="106"/>
      <c r="AP222" s="106"/>
      <c r="AQ222" s="106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</row>
    <row r="223" spans="1:68" s="14" customFormat="1" ht="36" customHeight="1" hidden="1">
      <c r="A223" s="113" t="s">
        <v>213</v>
      </c>
      <c r="B223" s="92" t="s">
        <v>157</v>
      </c>
      <c r="C223" s="92" t="s">
        <v>132</v>
      </c>
      <c r="D223" s="167" t="s">
        <v>212</v>
      </c>
      <c r="E223" s="92"/>
      <c r="F223" s="94">
        <f aca="true" t="shared" si="152" ref="F223:Q223">F224</f>
        <v>8045</v>
      </c>
      <c r="G223" s="94">
        <f t="shared" si="152"/>
        <v>3908</v>
      </c>
      <c r="H223" s="94">
        <f t="shared" si="152"/>
        <v>11953</v>
      </c>
      <c r="I223" s="94">
        <f t="shared" si="152"/>
        <v>0</v>
      </c>
      <c r="J223" s="94">
        <f t="shared" si="152"/>
        <v>12801</v>
      </c>
      <c r="K223" s="94">
        <f t="shared" si="152"/>
        <v>0</v>
      </c>
      <c r="L223" s="94">
        <f t="shared" si="152"/>
        <v>0</v>
      </c>
      <c r="M223" s="94">
        <f t="shared" si="152"/>
        <v>12801</v>
      </c>
      <c r="N223" s="94">
        <f t="shared" si="152"/>
        <v>-12801</v>
      </c>
      <c r="O223" s="94">
        <f t="shared" si="152"/>
        <v>0</v>
      </c>
      <c r="P223" s="94">
        <f t="shared" si="152"/>
        <v>0</v>
      </c>
      <c r="Q223" s="94">
        <f t="shared" si="152"/>
        <v>0</v>
      </c>
      <c r="R223" s="106"/>
      <c r="S223" s="106"/>
      <c r="T223" s="106"/>
      <c r="U223" s="106"/>
      <c r="V223" s="106"/>
      <c r="W223" s="106"/>
      <c r="X223" s="106"/>
      <c r="Y223" s="106"/>
      <c r="Z223" s="106"/>
      <c r="AA223" s="148"/>
      <c r="AB223" s="148"/>
      <c r="AC223" s="148"/>
      <c r="AD223" s="148"/>
      <c r="AE223" s="148"/>
      <c r="AF223" s="106"/>
      <c r="AG223" s="106"/>
      <c r="AH223" s="106"/>
      <c r="AI223" s="106"/>
      <c r="AJ223" s="106"/>
      <c r="AK223" s="107"/>
      <c r="AL223" s="107"/>
      <c r="AM223" s="107"/>
      <c r="AN223" s="106"/>
      <c r="AO223" s="106"/>
      <c r="AP223" s="106"/>
      <c r="AQ223" s="106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</row>
    <row r="224" spans="1:68" s="14" customFormat="1" ht="82.5" customHeight="1" hidden="1">
      <c r="A224" s="113" t="s">
        <v>251</v>
      </c>
      <c r="B224" s="92" t="s">
        <v>157</v>
      </c>
      <c r="C224" s="92" t="s">
        <v>132</v>
      </c>
      <c r="D224" s="167" t="s">
        <v>212</v>
      </c>
      <c r="E224" s="92" t="s">
        <v>143</v>
      </c>
      <c r="F224" s="81">
        <v>8045</v>
      </c>
      <c r="G224" s="81">
        <f>H224-F224</f>
        <v>3908</v>
      </c>
      <c r="H224" s="81">
        <v>11953</v>
      </c>
      <c r="I224" s="81"/>
      <c r="J224" s="81">
        <v>12801</v>
      </c>
      <c r="K224" s="106"/>
      <c r="L224" s="106"/>
      <c r="M224" s="81">
        <v>12801</v>
      </c>
      <c r="N224" s="81">
        <f>O224-M224</f>
        <v>-12801</v>
      </c>
      <c r="O224" s="81"/>
      <c r="P224" s="81"/>
      <c r="Q224" s="81"/>
      <c r="R224" s="106"/>
      <c r="S224" s="106"/>
      <c r="T224" s="106"/>
      <c r="U224" s="106"/>
      <c r="V224" s="106"/>
      <c r="W224" s="106"/>
      <c r="X224" s="106"/>
      <c r="Y224" s="106"/>
      <c r="Z224" s="106"/>
      <c r="AA224" s="148"/>
      <c r="AB224" s="148"/>
      <c r="AC224" s="148"/>
      <c r="AD224" s="148"/>
      <c r="AE224" s="148"/>
      <c r="AF224" s="106"/>
      <c r="AG224" s="106"/>
      <c r="AH224" s="106"/>
      <c r="AI224" s="106"/>
      <c r="AJ224" s="106"/>
      <c r="AK224" s="107"/>
      <c r="AL224" s="107"/>
      <c r="AM224" s="107"/>
      <c r="AN224" s="106"/>
      <c r="AO224" s="106"/>
      <c r="AP224" s="106"/>
      <c r="AQ224" s="106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</row>
    <row r="225" spans="1:68" s="46" customFormat="1" ht="100.5" customHeight="1" hidden="1">
      <c r="A225" s="170" t="s">
        <v>318</v>
      </c>
      <c r="B225" s="116" t="s">
        <v>157</v>
      </c>
      <c r="C225" s="116" t="s">
        <v>132</v>
      </c>
      <c r="D225" s="168" t="s">
        <v>200</v>
      </c>
      <c r="E225" s="116"/>
      <c r="F225" s="118"/>
      <c r="G225" s="118"/>
      <c r="H225" s="118"/>
      <c r="I225" s="118"/>
      <c r="J225" s="118"/>
      <c r="K225" s="171"/>
      <c r="L225" s="171"/>
      <c r="M225" s="118"/>
      <c r="N225" s="118"/>
      <c r="O225" s="118"/>
      <c r="P225" s="118"/>
      <c r="Q225" s="118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2"/>
      <c r="AL225" s="172"/>
      <c r="AM225" s="172"/>
      <c r="AN225" s="118">
        <f>AN226</f>
        <v>0</v>
      </c>
      <c r="AO225" s="118">
        <f>AO226</f>
        <v>0</v>
      </c>
      <c r="AP225" s="118">
        <f>AP226</f>
        <v>0</v>
      </c>
      <c r="AQ225" s="118">
        <f>AQ226</f>
        <v>0</v>
      </c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</row>
    <row r="226" spans="1:68" s="46" customFormat="1" ht="88.5" customHeight="1" hidden="1">
      <c r="A226" s="115" t="s">
        <v>296</v>
      </c>
      <c r="B226" s="116" t="s">
        <v>157</v>
      </c>
      <c r="C226" s="116" t="s">
        <v>132</v>
      </c>
      <c r="D226" s="168" t="s">
        <v>200</v>
      </c>
      <c r="E226" s="116" t="s">
        <v>237</v>
      </c>
      <c r="F226" s="118"/>
      <c r="G226" s="118"/>
      <c r="H226" s="118"/>
      <c r="I226" s="118"/>
      <c r="J226" s="118"/>
      <c r="K226" s="171"/>
      <c r="L226" s="171"/>
      <c r="M226" s="118"/>
      <c r="N226" s="118"/>
      <c r="O226" s="118"/>
      <c r="P226" s="118"/>
      <c r="Q226" s="118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2"/>
      <c r="AL226" s="172"/>
      <c r="AM226" s="172"/>
      <c r="AN226" s="118">
        <f>AO226-AM226</f>
        <v>0</v>
      </c>
      <c r="AO226" s="118"/>
      <c r="AP226" s="118"/>
      <c r="AQ226" s="118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</row>
    <row r="227" spans="1:68" s="46" customFormat="1" ht="99.75" customHeight="1" hidden="1">
      <c r="A227" s="119" t="s">
        <v>334</v>
      </c>
      <c r="B227" s="116" t="s">
        <v>157</v>
      </c>
      <c r="C227" s="116" t="s">
        <v>132</v>
      </c>
      <c r="D227" s="168" t="s">
        <v>201</v>
      </c>
      <c r="E227" s="116"/>
      <c r="F227" s="118"/>
      <c r="G227" s="118"/>
      <c r="H227" s="118"/>
      <c r="I227" s="118"/>
      <c r="J227" s="118"/>
      <c r="K227" s="171"/>
      <c r="L227" s="171"/>
      <c r="M227" s="118"/>
      <c r="N227" s="118"/>
      <c r="O227" s="118"/>
      <c r="P227" s="118"/>
      <c r="Q227" s="118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2"/>
      <c r="AL227" s="172"/>
      <c r="AM227" s="172"/>
      <c r="AN227" s="118">
        <f>AN228</f>
        <v>0</v>
      </c>
      <c r="AO227" s="118">
        <f>AO228</f>
        <v>0</v>
      </c>
      <c r="AP227" s="118">
        <f>AP228</f>
        <v>0</v>
      </c>
      <c r="AQ227" s="118">
        <f>AQ228</f>
        <v>0</v>
      </c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</row>
    <row r="228" spans="1:68" s="46" customFormat="1" ht="88.5" customHeight="1" hidden="1">
      <c r="A228" s="115" t="s">
        <v>296</v>
      </c>
      <c r="B228" s="116" t="s">
        <v>157</v>
      </c>
      <c r="C228" s="116" t="s">
        <v>132</v>
      </c>
      <c r="D228" s="168" t="s">
        <v>201</v>
      </c>
      <c r="E228" s="116" t="s">
        <v>237</v>
      </c>
      <c r="F228" s="118"/>
      <c r="G228" s="118"/>
      <c r="H228" s="118"/>
      <c r="I228" s="118"/>
      <c r="J228" s="118"/>
      <c r="K228" s="171"/>
      <c r="L228" s="171"/>
      <c r="M228" s="118"/>
      <c r="N228" s="118"/>
      <c r="O228" s="118"/>
      <c r="P228" s="118"/>
      <c r="Q228" s="118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2"/>
      <c r="AL228" s="172"/>
      <c r="AM228" s="172"/>
      <c r="AN228" s="118">
        <f>AO228-AM228</f>
        <v>0</v>
      </c>
      <c r="AO228" s="118"/>
      <c r="AP228" s="118"/>
      <c r="AQ228" s="118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</row>
    <row r="229" spans="1:68" s="14" customFormat="1" ht="75.75" customHeight="1">
      <c r="A229" s="113" t="s">
        <v>271</v>
      </c>
      <c r="B229" s="92" t="s">
        <v>157</v>
      </c>
      <c r="C229" s="92" t="s">
        <v>132</v>
      </c>
      <c r="D229" s="167" t="s">
        <v>212</v>
      </c>
      <c r="E229" s="92"/>
      <c r="F229" s="81"/>
      <c r="G229" s="81"/>
      <c r="H229" s="81"/>
      <c r="I229" s="81"/>
      <c r="J229" s="81"/>
      <c r="K229" s="106"/>
      <c r="L229" s="106"/>
      <c r="M229" s="81"/>
      <c r="N229" s="81">
        <f aca="true" t="shared" si="153" ref="N229:AQ229">N230</f>
        <v>11394</v>
      </c>
      <c r="O229" s="81">
        <f t="shared" si="153"/>
        <v>11394</v>
      </c>
      <c r="P229" s="81">
        <f t="shared" si="153"/>
        <v>0</v>
      </c>
      <c r="Q229" s="81">
        <f t="shared" si="153"/>
        <v>11394</v>
      </c>
      <c r="R229" s="81">
        <f t="shared" si="153"/>
        <v>0</v>
      </c>
      <c r="S229" s="81">
        <f t="shared" si="153"/>
        <v>0</v>
      </c>
      <c r="T229" s="81">
        <f t="shared" si="153"/>
        <v>11394</v>
      </c>
      <c r="U229" s="81">
        <f t="shared" si="153"/>
        <v>11394</v>
      </c>
      <c r="V229" s="81">
        <f t="shared" si="153"/>
        <v>0</v>
      </c>
      <c r="W229" s="81">
        <f t="shared" si="153"/>
        <v>0</v>
      </c>
      <c r="X229" s="81">
        <f t="shared" si="153"/>
        <v>11394</v>
      </c>
      <c r="Y229" s="81">
        <f t="shared" si="153"/>
        <v>11394</v>
      </c>
      <c r="Z229" s="81">
        <f t="shared" si="153"/>
        <v>0</v>
      </c>
      <c r="AA229" s="82">
        <f t="shared" si="153"/>
        <v>11394</v>
      </c>
      <c r="AB229" s="82">
        <f t="shared" si="153"/>
        <v>11394</v>
      </c>
      <c r="AC229" s="82">
        <f t="shared" si="153"/>
        <v>0</v>
      </c>
      <c r="AD229" s="82">
        <f t="shared" si="153"/>
        <v>0</v>
      </c>
      <c r="AE229" s="82"/>
      <c r="AF229" s="81">
        <f t="shared" si="153"/>
        <v>11394</v>
      </c>
      <c r="AG229" s="81">
        <f t="shared" si="153"/>
        <v>0</v>
      </c>
      <c r="AH229" s="81">
        <f t="shared" si="153"/>
        <v>11394</v>
      </c>
      <c r="AI229" s="81">
        <f t="shared" si="153"/>
        <v>0</v>
      </c>
      <c r="AJ229" s="81">
        <f t="shared" si="153"/>
        <v>0</v>
      </c>
      <c r="AK229" s="81">
        <f t="shared" si="153"/>
        <v>11394</v>
      </c>
      <c r="AL229" s="81">
        <f t="shared" si="153"/>
        <v>0</v>
      </c>
      <c r="AM229" s="81">
        <f t="shared" si="153"/>
        <v>11394</v>
      </c>
      <c r="AN229" s="81">
        <f t="shared" si="153"/>
        <v>-223</v>
      </c>
      <c r="AO229" s="81">
        <f t="shared" si="153"/>
        <v>11171</v>
      </c>
      <c r="AP229" s="81">
        <f t="shared" si="153"/>
        <v>0</v>
      </c>
      <c r="AQ229" s="81">
        <f t="shared" si="153"/>
        <v>11171</v>
      </c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</row>
    <row r="230" spans="1:68" s="14" customFormat="1" ht="87.75" customHeight="1">
      <c r="A230" s="113" t="s">
        <v>251</v>
      </c>
      <c r="B230" s="92" t="s">
        <v>157</v>
      </c>
      <c r="C230" s="92" t="s">
        <v>132</v>
      </c>
      <c r="D230" s="167" t="s">
        <v>212</v>
      </c>
      <c r="E230" s="92" t="s">
        <v>143</v>
      </c>
      <c r="F230" s="81"/>
      <c r="G230" s="81"/>
      <c r="H230" s="81"/>
      <c r="I230" s="81"/>
      <c r="J230" s="81"/>
      <c r="K230" s="106"/>
      <c r="L230" s="106"/>
      <c r="M230" s="81"/>
      <c r="N230" s="81">
        <f>O230-M230</f>
        <v>11394</v>
      </c>
      <c r="O230" s="81">
        <v>11394</v>
      </c>
      <c r="P230" s="81"/>
      <c r="Q230" s="81">
        <v>11394</v>
      </c>
      <c r="R230" s="106"/>
      <c r="S230" s="106"/>
      <c r="T230" s="81">
        <f>O230+R230</f>
        <v>11394</v>
      </c>
      <c r="U230" s="81">
        <f>Q230+S230</f>
        <v>11394</v>
      </c>
      <c r="V230" s="106"/>
      <c r="W230" s="106"/>
      <c r="X230" s="81">
        <f>T230+V230</f>
        <v>11394</v>
      </c>
      <c r="Y230" s="81">
        <f>U230+W230</f>
        <v>11394</v>
      </c>
      <c r="Z230" s="106"/>
      <c r="AA230" s="82">
        <f>X230+Z230</f>
        <v>11394</v>
      </c>
      <c r="AB230" s="82">
        <f>Y230</f>
        <v>11394</v>
      </c>
      <c r="AC230" s="148"/>
      <c r="AD230" s="148"/>
      <c r="AE230" s="148"/>
      <c r="AF230" s="81">
        <f>AA230+AC230</f>
        <v>11394</v>
      </c>
      <c r="AG230" s="106"/>
      <c r="AH230" s="81">
        <f>AB230</f>
        <v>11394</v>
      </c>
      <c r="AI230" s="106"/>
      <c r="AJ230" s="106"/>
      <c r="AK230" s="81">
        <f>AF230+AI230</f>
        <v>11394</v>
      </c>
      <c r="AL230" s="81">
        <f>AG230</f>
        <v>0</v>
      </c>
      <c r="AM230" s="81">
        <f>AH230+AJ230</f>
        <v>11394</v>
      </c>
      <c r="AN230" s="81">
        <f>AO230-AM230</f>
        <v>-223</v>
      </c>
      <c r="AO230" s="81">
        <v>11171</v>
      </c>
      <c r="AP230" s="81"/>
      <c r="AQ230" s="81">
        <v>11171</v>
      </c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</row>
    <row r="231" spans="1:68" s="14" customFormat="1" ht="37.5" customHeight="1" hidden="1">
      <c r="A231" s="113" t="s">
        <v>235</v>
      </c>
      <c r="B231" s="92" t="s">
        <v>157</v>
      </c>
      <c r="C231" s="92" t="s">
        <v>132</v>
      </c>
      <c r="D231" s="167" t="s">
        <v>236</v>
      </c>
      <c r="E231" s="92"/>
      <c r="F231" s="94">
        <f aca="true" t="shared" si="154" ref="F231:Q231">F232</f>
        <v>0</v>
      </c>
      <c r="G231" s="94">
        <f t="shared" si="154"/>
        <v>43245</v>
      </c>
      <c r="H231" s="94">
        <f t="shared" si="154"/>
        <v>43245</v>
      </c>
      <c r="I231" s="94">
        <f t="shared" si="154"/>
        <v>0</v>
      </c>
      <c r="J231" s="94">
        <f t="shared" si="154"/>
        <v>46297</v>
      </c>
      <c r="K231" s="94">
        <f t="shared" si="154"/>
        <v>0</v>
      </c>
      <c r="L231" s="94">
        <f t="shared" si="154"/>
        <v>0</v>
      </c>
      <c r="M231" s="94">
        <f t="shared" si="154"/>
        <v>46297</v>
      </c>
      <c r="N231" s="94">
        <f t="shared" si="154"/>
        <v>-46297</v>
      </c>
      <c r="O231" s="94">
        <f t="shared" si="154"/>
        <v>0</v>
      </c>
      <c r="P231" s="94">
        <f t="shared" si="154"/>
        <v>0</v>
      </c>
      <c r="Q231" s="94">
        <f t="shared" si="154"/>
        <v>0</v>
      </c>
      <c r="R231" s="106"/>
      <c r="S231" s="106"/>
      <c r="T231" s="106"/>
      <c r="U231" s="106"/>
      <c r="V231" s="106"/>
      <c r="W231" s="106"/>
      <c r="X231" s="106"/>
      <c r="Y231" s="106"/>
      <c r="Z231" s="106"/>
      <c r="AA231" s="148"/>
      <c r="AB231" s="148"/>
      <c r="AC231" s="148"/>
      <c r="AD231" s="148"/>
      <c r="AE231" s="148"/>
      <c r="AF231" s="106"/>
      <c r="AG231" s="106"/>
      <c r="AH231" s="106"/>
      <c r="AI231" s="106"/>
      <c r="AJ231" s="106"/>
      <c r="AK231" s="107"/>
      <c r="AL231" s="107"/>
      <c r="AM231" s="107"/>
      <c r="AN231" s="106"/>
      <c r="AO231" s="106"/>
      <c r="AP231" s="106"/>
      <c r="AQ231" s="106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</row>
    <row r="232" spans="1:68" s="14" customFormat="1" ht="88.5" customHeight="1" hidden="1">
      <c r="A232" s="113" t="s">
        <v>251</v>
      </c>
      <c r="B232" s="92" t="s">
        <v>157</v>
      </c>
      <c r="C232" s="92" t="s">
        <v>132</v>
      </c>
      <c r="D232" s="167" t="s">
        <v>236</v>
      </c>
      <c r="E232" s="92" t="s">
        <v>143</v>
      </c>
      <c r="F232" s="81"/>
      <c r="G232" s="81">
        <f>H232-F232</f>
        <v>43245</v>
      </c>
      <c r="H232" s="81">
        <v>43245</v>
      </c>
      <c r="I232" s="81"/>
      <c r="J232" s="81">
        <v>46297</v>
      </c>
      <c r="K232" s="106"/>
      <c r="L232" s="106"/>
      <c r="M232" s="81">
        <v>46297</v>
      </c>
      <c r="N232" s="81">
        <f>O232-M232</f>
        <v>-46297</v>
      </c>
      <c r="O232" s="81"/>
      <c r="P232" s="81"/>
      <c r="Q232" s="81"/>
      <c r="R232" s="106"/>
      <c r="S232" s="106"/>
      <c r="T232" s="106"/>
      <c r="U232" s="106"/>
      <c r="V232" s="106"/>
      <c r="W232" s="106"/>
      <c r="X232" s="106"/>
      <c r="Y232" s="106"/>
      <c r="Z232" s="106"/>
      <c r="AA232" s="148"/>
      <c r="AB232" s="148"/>
      <c r="AC232" s="148"/>
      <c r="AD232" s="148"/>
      <c r="AE232" s="148"/>
      <c r="AF232" s="106"/>
      <c r="AG232" s="106"/>
      <c r="AH232" s="106"/>
      <c r="AI232" s="106"/>
      <c r="AJ232" s="106"/>
      <c r="AK232" s="107"/>
      <c r="AL232" s="107"/>
      <c r="AM232" s="107"/>
      <c r="AN232" s="106"/>
      <c r="AO232" s="106"/>
      <c r="AP232" s="106"/>
      <c r="AQ232" s="106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</row>
    <row r="233" spans="1:68" s="14" customFormat="1" ht="21" customHeight="1">
      <c r="A233" s="91"/>
      <c r="B233" s="92"/>
      <c r="C233" s="92"/>
      <c r="D233" s="93"/>
      <c r="E233" s="92"/>
      <c r="F233" s="173"/>
      <c r="G233" s="81"/>
      <c r="H233" s="81"/>
      <c r="I233" s="106"/>
      <c r="J233" s="81"/>
      <c r="K233" s="106"/>
      <c r="L233" s="106"/>
      <c r="M233" s="81"/>
      <c r="N233" s="81"/>
      <c r="O233" s="81"/>
      <c r="P233" s="81"/>
      <c r="Q233" s="81"/>
      <c r="R233" s="106"/>
      <c r="S233" s="106"/>
      <c r="T233" s="106"/>
      <c r="U233" s="106"/>
      <c r="V233" s="106"/>
      <c r="W233" s="106"/>
      <c r="X233" s="106"/>
      <c r="Y233" s="106"/>
      <c r="Z233" s="106"/>
      <c r="AA233" s="148"/>
      <c r="AB233" s="148"/>
      <c r="AC233" s="148"/>
      <c r="AD233" s="148"/>
      <c r="AE233" s="148"/>
      <c r="AF233" s="106"/>
      <c r="AG233" s="106"/>
      <c r="AH233" s="106"/>
      <c r="AI233" s="106"/>
      <c r="AJ233" s="106"/>
      <c r="AK233" s="107"/>
      <c r="AL233" s="107"/>
      <c r="AM233" s="107"/>
      <c r="AN233" s="106"/>
      <c r="AO233" s="106"/>
      <c r="AP233" s="106"/>
      <c r="AQ233" s="106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</row>
    <row r="234" spans="1:68" s="16" customFormat="1" ht="41.25" customHeight="1">
      <c r="A234" s="160" t="s">
        <v>55</v>
      </c>
      <c r="B234" s="75" t="s">
        <v>157</v>
      </c>
      <c r="C234" s="75" t="s">
        <v>157</v>
      </c>
      <c r="D234" s="88"/>
      <c r="E234" s="75"/>
      <c r="F234" s="89">
        <f aca="true" t="shared" si="155" ref="F234:V235">F235</f>
        <v>4617</v>
      </c>
      <c r="G234" s="89">
        <f t="shared" si="155"/>
        <v>23549</v>
      </c>
      <c r="H234" s="89">
        <f t="shared" si="155"/>
        <v>28166</v>
      </c>
      <c r="I234" s="89">
        <f t="shared" si="155"/>
        <v>0</v>
      </c>
      <c r="J234" s="89">
        <f t="shared" si="155"/>
        <v>30734</v>
      </c>
      <c r="K234" s="89">
        <f t="shared" si="155"/>
        <v>0</v>
      </c>
      <c r="L234" s="89">
        <f t="shared" si="155"/>
        <v>0</v>
      </c>
      <c r="M234" s="89">
        <f t="shared" si="155"/>
        <v>30734</v>
      </c>
      <c r="N234" s="89">
        <f t="shared" si="155"/>
        <v>-13176</v>
      </c>
      <c r="O234" s="89">
        <f t="shared" si="155"/>
        <v>17558</v>
      </c>
      <c r="P234" s="89">
        <f t="shared" si="155"/>
        <v>0</v>
      </c>
      <c r="Q234" s="89">
        <f t="shared" si="155"/>
        <v>17558</v>
      </c>
      <c r="R234" s="89">
        <f t="shared" si="155"/>
        <v>0</v>
      </c>
      <c r="S234" s="89">
        <f t="shared" si="155"/>
        <v>0</v>
      </c>
      <c r="T234" s="89">
        <f t="shared" si="155"/>
        <v>17558</v>
      </c>
      <c r="U234" s="89">
        <f t="shared" si="155"/>
        <v>17558</v>
      </c>
      <c r="V234" s="89">
        <f t="shared" si="155"/>
        <v>0</v>
      </c>
      <c r="W234" s="89">
        <f aca="true" t="shared" si="156" ref="V234:AK235">W235</f>
        <v>0</v>
      </c>
      <c r="X234" s="89">
        <f t="shared" si="156"/>
        <v>17558</v>
      </c>
      <c r="Y234" s="89">
        <f t="shared" si="156"/>
        <v>17558</v>
      </c>
      <c r="Z234" s="89">
        <f t="shared" si="156"/>
        <v>0</v>
      </c>
      <c r="AA234" s="90">
        <f t="shared" si="156"/>
        <v>17558</v>
      </c>
      <c r="AB234" s="90">
        <f t="shared" si="156"/>
        <v>17558</v>
      </c>
      <c r="AC234" s="90">
        <f t="shared" si="156"/>
        <v>0</v>
      </c>
      <c r="AD234" s="90">
        <f t="shared" si="156"/>
        <v>0</v>
      </c>
      <c r="AE234" s="90"/>
      <c r="AF234" s="89">
        <f t="shared" si="156"/>
        <v>17558</v>
      </c>
      <c r="AG234" s="89">
        <f t="shared" si="156"/>
        <v>0</v>
      </c>
      <c r="AH234" s="89">
        <f t="shared" si="156"/>
        <v>17558</v>
      </c>
      <c r="AI234" s="89">
        <f t="shared" si="156"/>
        <v>0</v>
      </c>
      <c r="AJ234" s="89">
        <f t="shared" si="156"/>
        <v>0</v>
      </c>
      <c r="AK234" s="89">
        <f t="shared" si="156"/>
        <v>17558</v>
      </c>
      <c r="AL234" s="89">
        <f aca="true" t="shared" si="157" ref="AI234:AQ235">AL235</f>
        <v>0</v>
      </c>
      <c r="AM234" s="89">
        <f t="shared" si="157"/>
        <v>17558</v>
      </c>
      <c r="AN234" s="89">
        <f t="shared" si="157"/>
        <v>9983</v>
      </c>
      <c r="AO234" s="89">
        <f t="shared" si="157"/>
        <v>27541</v>
      </c>
      <c r="AP234" s="89">
        <f t="shared" si="157"/>
        <v>0</v>
      </c>
      <c r="AQ234" s="89">
        <f t="shared" si="157"/>
        <v>27541</v>
      </c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</row>
    <row r="235" spans="1:43" ht="72.75" customHeight="1">
      <c r="A235" s="161" t="s">
        <v>133</v>
      </c>
      <c r="B235" s="92" t="s">
        <v>157</v>
      </c>
      <c r="C235" s="92" t="s">
        <v>157</v>
      </c>
      <c r="D235" s="93" t="s">
        <v>160</v>
      </c>
      <c r="E235" s="92"/>
      <c r="F235" s="94">
        <f t="shared" si="155"/>
        <v>4617</v>
      </c>
      <c r="G235" s="94">
        <f t="shared" si="155"/>
        <v>23549</v>
      </c>
      <c r="H235" s="94">
        <f t="shared" si="155"/>
        <v>28166</v>
      </c>
      <c r="I235" s="94">
        <f t="shared" si="155"/>
        <v>0</v>
      </c>
      <c r="J235" s="94">
        <f t="shared" si="155"/>
        <v>30734</v>
      </c>
      <c r="K235" s="94">
        <f t="shared" si="155"/>
        <v>0</v>
      </c>
      <c r="L235" s="94">
        <f t="shared" si="155"/>
        <v>0</v>
      </c>
      <c r="M235" s="94">
        <f t="shared" si="155"/>
        <v>30734</v>
      </c>
      <c r="N235" s="94">
        <f t="shared" si="155"/>
        <v>-13176</v>
      </c>
      <c r="O235" s="94">
        <f t="shared" si="155"/>
        <v>17558</v>
      </c>
      <c r="P235" s="94">
        <f t="shared" si="155"/>
        <v>0</v>
      </c>
      <c r="Q235" s="94">
        <f t="shared" si="155"/>
        <v>17558</v>
      </c>
      <c r="R235" s="94">
        <f t="shared" si="155"/>
        <v>0</v>
      </c>
      <c r="S235" s="94">
        <f t="shared" si="155"/>
        <v>0</v>
      </c>
      <c r="T235" s="94">
        <f t="shared" si="155"/>
        <v>17558</v>
      </c>
      <c r="U235" s="94">
        <f t="shared" si="155"/>
        <v>17558</v>
      </c>
      <c r="V235" s="94">
        <f t="shared" si="156"/>
        <v>0</v>
      </c>
      <c r="W235" s="94">
        <f t="shared" si="156"/>
        <v>0</v>
      </c>
      <c r="X235" s="94">
        <f t="shared" si="156"/>
        <v>17558</v>
      </c>
      <c r="Y235" s="94">
        <f t="shared" si="156"/>
        <v>17558</v>
      </c>
      <c r="Z235" s="94">
        <f t="shared" si="156"/>
        <v>0</v>
      </c>
      <c r="AA235" s="95">
        <f t="shared" si="156"/>
        <v>17558</v>
      </c>
      <c r="AB235" s="95">
        <f t="shared" si="156"/>
        <v>17558</v>
      </c>
      <c r="AC235" s="95">
        <f t="shared" si="156"/>
        <v>0</v>
      </c>
      <c r="AD235" s="95">
        <f t="shared" si="156"/>
        <v>0</v>
      </c>
      <c r="AE235" s="95"/>
      <c r="AF235" s="94">
        <f t="shared" si="156"/>
        <v>17558</v>
      </c>
      <c r="AG235" s="94">
        <f t="shared" si="156"/>
        <v>0</v>
      </c>
      <c r="AH235" s="94">
        <f t="shared" si="156"/>
        <v>17558</v>
      </c>
      <c r="AI235" s="94">
        <f t="shared" si="157"/>
        <v>0</v>
      </c>
      <c r="AJ235" s="94">
        <f t="shared" si="157"/>
        <v>0</v>
      </c>
      <c r="AK235" s="94">
        <f t="shared" si="157"/>
        <v>17558</v>
      </c>
      <c r="AL235" s="94">
        <f t="shared" si="157"/>
        <v>0</v>
      </c>
      <c r="AM235" s="94">
        <f t="shared" si="157"/>
        <v>17558</v>
      </c>
      <c r="AN235" s="94">
        <f t="shared" si="157"/>
        <v>9983</v>
      </c>
      <c r="AO235" s="94">
        <f t="shared" si="157"/>
        <v>27541</v>
      </c>
      <c r="AP235" s="94">
        <f t="shared" si="157"/>
        <v>0</v>
      </c>
      <c r="AQ235" s="94">
        <f t="shared" si="157"/>
        <v>27541</v>
      </c>
    </row>
    <row r="236" spans="1:68" s="14" customFormat="1" ht="36" customHeight="1">
      <c r="A236" s="161" t="s">
        <v>129</v>
      </c>
      <c r="B236" s="92" t="s">
        <v>157</v>
      </c>
      <c r="C236" s="92" t="s">
        <v>157</v>
      </c>
      <c r="D236" s="93" t="s">
        <v>124</v>
      </c>
      <c r="E236" s="92" t="s">
        <v>130</v>
      </c>
      <c r="F236" s="81">
        <v>4617</v>
      </c>
      <c r="G236" s="81">
        <f>H236-F236</f>
        <v>23549</v>
      </c>
      <c r="H236" s="81">
        <v>28166</v>
      </c>
      <c r="I236" s="81"/>
      <c r="J236" s="81">
        <v>30734</v>
      </c>
      <c r="K236" s="106"/>
      <c r="L236" s="106"/>
      <c r="M236" s="81">
        <v>30734</v>
      </c>
      <c r="N236" s="81">
        <f>O236-M236</f>
        <v>-13176</v>
      </c>
      <c r="O236" s="81">
        <v>17558</v>
      </c>
      <c r="P236" s="81"/>
      <c r="Q236" s="81">
        <v>17558</v>
      </c>
      <c r="R236" s="106"/>
      <c r="S236" s="106"/>
      <c r="T236" s="81">
        <f>O236+R236</f>
        <v>17558</v>
      </c>
      <c r="U236" s="81">
        <f>Q236+S236</f>
        <v>17558</v>
      </c>
      <c r="V236" s="106"/>
      <c r="W236" s="106"/>
      <c r="X236" s="81">
        <f>T236+V236</f>
        <v>17558</v>
      </c>
      <c r="Y236" s="81">
        <f>U236+W236</f>
        <v>17558</v>
      </c>
      <c r="Z236" s="106"/>
      <c r="AA236" s="82">
        <f>X236+Z236</f>
        <v>17558</v>
      </c>
      <c r="AB236" s="82">
        <f>Y236</f>
        <v>17558</v>
      </c>
      <c r="AC236" s="148"/>
      <c r="AD236" s="148"/>
      <c r="AE236" s="148"/>
      <c r="AF236" s="81">
        <f>AA236+AC236</f>
        <v>17558</v>
      </c>
      <c r="AG236" s="106"/>
      <c r="AH236" s="81">
        <f>AB236</f>
        <v>17558</v>
      </c>
      <c r="AI236" s="106"/>
      <c r="AJ236" s="106"/>
      <c r="AK236" s="81">
        <f>AF236+AI236</f>
        <v>17558</v>
      </c>
      <c r="AL236" s="81">
        <f>AG236</f>
        <v>0</v>
      </c>
      <c r="AM236" s="81">
        <f>AH236+AJ236</f>
        <v>17558</v>
      </c>
      <c r="AN236" s="81">
        <f>AO236-AM236</f>
        <v>9983</v>
      </c>
      <c r="AO236" s="81">
        <v>27541</v>
      </c>
      <c r="AP236" s="81"/>
      <c r="AQ236" s="81">
        <v>27541</v>
      </c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</row>
    <row r="237" spans="1:43" ht="15">
      <c r="A237" s="110"/>
      <c r="B237" s="111"/>
      <c r="C237" s="111"/>
      <c r="D237" s="112"/>
      <c r="E237" s="111"/>
      <c r="F237" s="61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4"/>
      <c r="AB237" s="64"/>
      <c r="AC237" s="64"/>
      <c r="AD237" s="64"/>
      <c r="AE237" s="64"/>
      <c r="AF237" s="63"/>
      <c r="AG237" s="63"/>
      <c r="AH237" s="63"/>
      <c r="AI237" s="63"/>
      <c r="AJ237" s="63"/>
      <c r="AK237" s="65"/>
      <c r="AL237" s="65"/>
      <c r="AM237" s="65"/>
      <c r="AN237" s="63"/>
      <c r="AO237" s="63"/>
      <c r="AP237" s="63"/>
      <c r="AQ237" s="63"/>
    </row>
    <row r="238" spans="1:68" s="8" customFormat="1" ht="38.25" customHeight="1">
      <c r="A238" s="66" t="s">
        <v>56</v>
      </c>
      <c r="B238" s="67" t="s">
        <v>57</v>
      </c>
      <c r="C238" s="67"/>
      <c r="D238" s="68"/>
      <c r="E238" s="67"/>
      <c r="F238" s="128">
        <f aca="true" t="shared" si="158" ref="F238:O238">F244</f>
        <v>13065</v>
      </c>
      <c r="G238" s="128">
        <f t="shared" si="158"/>
        <v>61506</v>
      </c>
      <c r="H238" s="128">
        <f t="shared" si="158"/>
        <v>74571</v>
      </c>
      <c r="I238" s="128">
        <f t="shared" si="158"/>
        <v>50000</v>
      </c>
      <c r="J238" s="128">
        <f t="shared" si="158"/>
        <v>27641</v>
      </c>
      <c r="K238" s="128">
        <f t="shared" si="158"/>
        <v>0</v>
      </c>
      <c r="L238" s="128">
        <f t="shared" si="158"/>
        <v>0</v>
      </c>
      <c r="M238" s="128">
        <f t="shared" si="158"/>
        <v>27641</v>
      </c>
      <c r="N238" s="128">
        <f t="shared" si="158"/>
        <v>-20296</v>
      </c>
      <c r="O238" s="128">
        <f t="shared" si="158"/>
        <v>7345</v>
      </c>
      <c r="P238" s="128">
        <f aca="true" t="shared" si="159" ref="P238:Y238">P244</f>
        <v>0</v>
      </c>
      <c r="Q238" s="128">
        <f t="shared" si="159"/>
        <v>7345</v>
      </c>
      <c r="R238" s="128">
        <f t="shared" si="159"/>
        <v>0</v>
      </c>
      <c r="S238" s="128">
        <f t="shared" si="159"/>
        <v>0</v>
      </c>
      <c r="T238" s="128">
        <f t="shared" si="159"/>
        <v>7345</v>
      </c>
      <c r="U238" s="128">
        <f t="shared" si="159"/>
        <v>7345</v>
      </c>
      <c r="V238" s="128">
        <f t="shared" si="159"/>
        <v>0</v>
      </c>
      <c r="W238" s="128">
        <f t="shared" si="159"/>
        <v>0</v>
      </c>
      <c r="X238" s="128">
        <f t="shared" si="159"/>
        <v>7345</v>
      </c>
      <c r="Y238" s="128">
        <f t="shared" si="159"/>
        <v>7345</v>
      </c>
      <c r="Z238" s="128">
        <f>Z244</f>
        <v>0</v>
      </c>
      <c r="AA238" s="129">
        <f>AA244</f>
        <v>7345</v>
      </c>
      <c r="AB238" s="129">
        <f>AB244</f>
        <v>7345</v>
      </c>
      <c r="AC238" s="129">
        <f>AC244</f>
        <v>0</v>
      </c>
      <c r="AD238" s="129">
        <f>AD244</f>
        <v>0</v>
      </c>
      <c r="AE238" s="129"/>
      <c r="AF238" s="128">
        <f aca="true" t="shared" si="160" ref="AF238:AM238">AF244</f>
        <v>7345</v>
      </c>
      <c r="AG238" s="128">
        <f t="shared" si="160"/>
        <v>0</v>
      </c>
      <c r="AH238" s="128">
        <f t="shared" si="160"/>
        <v>7345</v>
      </c>
      <c r="AI238" s="128">
        <f t="shared" si="160"/>
        <v>0</v>
      </c>
      <c r="AJ238" s="128">
        <f t="shared" si="160"/>
        <v>0</v>
      </c>
      <c r="AK238" s="128">
        <f t="shared" si="160"/>
        <v>7345</v>
      </c>
      <c r="AL238" s="128">
        <f t="shared" si="160"/>
        <v>0</v>
      </c>
      <c r="AM238" s="128">
        <f t="shared" si="160"/>
        <v>7345</v>
      </c>
      <c r="AN238" s="128">
        <f>AN240+AN244</f>
        <v>-2696</v>
      </c>
      <c r="AO238" s="128">
        <f>AO240+AO244</f>
        <v>4649</v>
      </c>
      <c r="AP238" s="128">
        <f>AP240+AP244</f>
        <v>0</v>
      </c>
      <c r="AQ238" s="128">
        <f>AQ240+AQ244</f>
        <v>4649</v>
      </c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</row>
    <row r="239" spans="1:68" s="8" customFormat="1" ht="13.5" customHeight="1">
      <c r="A239" s="66"/>
      <c r="B239" s="67"/>
      <c r="C239" s="67"/>
      <c r="D239" s="68"/>
      <c r="E239" s="67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30"/>
      <c r="W239" s="130"/>
      <c r="X239" s="130"/>
      <c r="Y239" s="130"/>
      <c r="Z239" s="130"/>
      <c r="AA239" s="174"/>
      <c r="AB239" s="174"/>
      <c r="AC239" s="174"/>
      <c r="AD239" s="174"/>
      <c r="AE239" s="174"/>
      <c r="AF239" s="130"/>
      <c r="AG239" s="130"/>
      <c r="AH239" s="130"/>
      <c r="AI239" s="130"/>
      <c r="AJ239" s="130"/>
      <c r="AK239" s="175"/>
      <c r="AL239" s="175"/>
      <c r="AM239" s="175"/>
      <c r="AN239" s="175"/>
      <c r="AO239" s="175"/>
      <c r="AP239" s="175"/>
      <c r="AQ239" s="175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</row>
    <row r="240" spans="1:68" s="8" customFormat="1" ht="40.5" customHeight="1">
      <c r="A240" s="74" t="s">
        <v>335</v>
      </c>
      <c r="B240" s="75" t="s">
        <v>149</v>
      </c>
      <c r="C240" s="75" t="s">
        <v>128</v>
      </c>
      <c r="D240" s="68"/>
      <c r="E240" s="67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30"/>
      <c r="W240" s="130"/>
      <c r="X240" s="130"/>
      <c r="Y240" s="130"/>
      <c r="Z240" s="130"/>
      <c r="AA240" s="174"/>
      <c r="AB240" s="174"/>
      <c r="AC240" s="174"/>
      <c r="AD240" s="174"/>
      <c r="AE240" s="174"/>
      <c r="AF240" s="130"/>
      <c r="AG240" s="130"/>
      <c r="AH240" s="130"/>
      <c r="AI240" s="130"/>
      <c r="AJ240" s="130"/>
      <c r="AK240" s="175"/>
      <c r="AL240" s="175"/>
      <c r="AM240" s="175"/>
      <c r="AN240" s="77">
        <f>AN241</f>
        <v>400</v>
      </c>
      <c r="AO240" s="77">
        <f aca="true" t="shared" si="161" ref="AO240:AQ241">AO241</f>
        <v>400</v>
      </c>
      <c r="AP240" s="77">
        <f t="shared" si="161"/>
        <v>0</v>
      </c>
      <c r="AQ240" s="77">
        <f t="shared" si="161"/>
        <v>400</v>
      </c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</row>
    <row r="241" spans="1:68" s="8" customFormat="1" ht="36.75" customHeight="1">
      <c r="A241" s="91" t="s">
        <v>162</v>
      </c>
      <c r="B241" s="92" t="s">
        <v>149</v>
      </c>
      <c r="C241" s="92" t="s">
        <v>128</v>
      </c>
      <c r="D241" s="92" t="s">
        <v>120</v>
      </c>
      <c r="E241" s="67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30"/>
      <c r="W241" s="130"/>
      <c r="X241" s="130"/>
      <c r="Y241" s="130"/>
      <c r="Z241" s="130"/>
      <c r="AA241" s="174"/>
      <c r="AB241" s="174"/>
      <c r="AC241" s="174"/>
      <c r="AD241" s="174"/>
      <c r="AE241" s="174"/>
      <c r="AF241" s="130"/>
      <c r="AG241" s="130"/>
      <c r="AH241" s="130"/>
      <c r="AI241" s="130"/>
      <c r="AJ241" s="130"/>
      <c r="AK241" s="175"/>
      <c r="AL241" s="175"/>
      <c r="AM241" s="175"/>
      <c r="AN241" s="81">
        <f>AN242</f>
        <v>400</v>
      </c>
      <c r="AO241" s="81">
        <f t="shared" si="161"/>
        <v>400</v>
      </c>
      <c r="AP241" s="81">
        <f t="shared" si="161"/>
        <v>0</v>
      </c>
      <c r="AQ241" s="81">
        <f t="shared" si="161"/>
        <v>400</v>
      </c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</row>
    <row r="242" spans="1:68" s="8" customFormat="1" ht="52.5" customHeight="1">
      <c r="A242" s="91" t="s">
        <v>137</v>
      </c>
      <c r="B242" s="92" t="s">
        <v>149</v>
      </c>
      <c r="C242" s="92" t="s">
        <v>128</v>
      </c>
      <c r="D242" s="92" t="s">
        <v>120</v>
      </c>
      <c r="E242" s="92" t="s">
        <v>138</v>
      </c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30"/>
      <c r="W242" s="130"/>
      <c r="X242" s="130"/>
      <c r="Y242" s="130"/>
      <c r="Z242" s="130"/>
      <c r="AA242" s="174"/>
      <c r="AB242" s="174"/>
      <c r="AC242" s="174"/>
      <c r="AD242" s="174"/>
      <c r="AE242" s="174"/>
      <c r="AF242" s="130"/>
      <c r="AG242" s="130"/>
      <c r="AH242" s="130"/>
      <c r="AI242" s="130"/>
      <c r="AJ242" s="130"/>
      <c r="AK242" s="175"/>
      <c r="AL242" s="175"/>
      <c r="AM242" s="175"/>
      <c r="AN242" s="81">
        <f>AO242-AM242</f>
        <v>400</v>
      </c>
      <c r="AO242" s="81">
        <v>400</v>
      </c>
      <c r="AP242" s="81"/>
      <c r="AQ242" s="81">
        <v>400</v>
      </c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</row>
    <row r="243" spans="1:68" s="8" customFormat="1" ht="13.5" customHeight="1">
      <c r="A243" s="91"/>
      <c r="B243" s="92"/>
      <c r="C243" s="92"/>
      <c r="D243" s="92"/>
      <c r="E243" s="92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30"/>
      <c r="W243" s="130"/>
      <c r="X243" s="130"/>
      <c r="Y243" s="130"/>
      <c r="Z243" s="130"/>
      <c r="AA243" s="174"/>
      <c r="AB243" s="174"/>
      <c r="AC243" s="174"/>
      <c r="AD243" s="174"/>
      <c r="AE243" s="174"/>
      <c r="AF243" s="130"/>
      <c r="AG243" s="130"/>
      <c r="AH243" s="130"/>
      <c r="AI243" s="130"/>
      <c r="AJ243" s="130"/>
      <c r="AK243" s="175"/>
      <c r="AL243" s="175"/>
      <c r="AM243" s="175"/>
      <c r="AN243" s="175"/>
      <c r="AO243" s="175"/>
      <c r="AP243" s="175"/>
      <c r="AQ243" s="175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</row>
    <row r="244" spans="1:68" s="12" customFormat="1" ht="37.5">
      <c r="A244" s="74" t="s">
        <v>161</v>
      </c>
      <c r="B244" s="75" t="s">
        <v>149</v>
      </c>
      <c r="C244" s="75" t="s">
        <v>157</v>
      </c>
      <c r="D244" s="88"/>
      <c r="E244" s="75"/>
      <c r="F244" s="77">
        <f aca="true" t="shared" si="162" ref="F244:M244">F245+F247</f>
        <v>13065</v>
      </c>
      <c r="G244" s="77">
        <f t="shared" si="162"/>
        <v>61506</v>
      </c>
      <c r="H244" s="77">
        <f t="shared" si="162"/>
        <v>74571</v>
      </c>
      <c r="I244" s="77">
        <f t="shared" si="162"/>
        <v>50000</v>
      </c>
      <c r="J244" s="77">
        <f t="shared" si="162"/>
        <v>27641</v>
      </c>
      <c r="K244" s="77">
        <f t="shared" si="162"/>
        <v>0</v>
      </c>
      <c r="L244" s="77">
        <f t="shared" si="162"/>
        <v>0</v>
      </c>
      <c r="M244" s="77">
        <f t="shared" si="162"/>
        <v>27641</v>
      </c>
      <c r="N244" s="77">
        <f aca="true" t="shared" si="163" ref="N244:U244">N245+N247+N249</f>
        <v>-20296</v>
      </c>
      <c r="O244" s="77">
        <f t="shared" si="163"/>
        <v>7345</v>
      </c>
      <c r="P244" s="77">
        <f t="shared" si="163"/>
        <v>0</v>
      </c>
      <c r="Q244" s="77">
        <f t="shared" si="163"/>
        <v>7345</v>
      </c>
      <c r="R244" s="77">
        <f t="shared" si="163"/>
        <v>0</v>
      </c>
      <c r="S244" s="77">
        <f t="shared" si="163"/>
        <v>0</v>
      </c>
      <c r="T244" s="77">
        <f t="shared" si="163"/>
        <v>7345</v>
      </c>
      <c r="U244" s="77">
        <f t="shared" si="163"/>
        <v>7345</v>
      </c>
      <c r="V244" s="77">
        <f aca="true" t="shared" si="164" ref="V244:AB244">V245+V247+V249</f>
        <v>0</v>
      </c>
      <c r="W244" s="77">
        <f t="shared" si="164"/>
        <v>0</v>
      </c>
      <c r="X244" s="77">
        <f t="shared" si="164"/>
        <v>7345</v>
      </c>
      <c r="Y244" s="77">
        <f t="shared" si="164"/>
        <v>7345</v>
      </c>
      <c r="Z244" s="77">
        <f t="shared" si="164"/>
        <v>0</v>
      </c>
      <c r="AA244" s="78">
        <f t="shared" si="164"/>
        <v>7345</v>
      </c>
      <c r="AB244" s="78">
        <f t="shared" si="164"/>
        <v>7345</v>
      </c>
      <c r="AC244" s="78">
        <f>AC245+AC247+AC249</f>
        <v>0</v>
      </c>
      <c r="AD244" s="78">
        <f>AD245+AD247+AD249</f>
        <v>0</v>
      </c>
      <c r="AE244" s="78"/>
      <c r="AF244" s="77">
        <f aca="true" t="shared" si="165" ref="AF244:AM244">AF245+AF247+AF249</f>
        <v>7345</v>
      </c>
      <c r="AG244" s="77">
        <f t="shared" si="165"/>
        <v>0</v>
      </c>
      <c r="AH244" s="77">
        <f t="shared" si="165"/>
        <v>7345</v>
      </c>
      <c r="AI244" s="77">
        <f t="shared" si="165"/>
        <v>0</v>
      </c>
      <c r="AJ244" s="77">
        <f t="shared" si="165"/>
        <v>0</v>
      </c>
      <c r="AK244" s="77">
        <f t="shared" si="165"/>
        <v>7345</v>
      </c>
      <c r="AL244" s="77">
        <f t="shared" si="165"/>
        <v>0</v>
      </c>
      <c r="AM244" s="77">
        <f t="shared" si="165"/>
        <v>7345</v>
      </c>
      <c r="AN244" s="77">
        <f>AN245+AN247+AN249</f>
        <v>-3096</v>
      </c>
      <c r="AO244" s="77">
        <f>AO245+AO247+AO249</f>
        <v>4249</v>
      </c>
      <c r="AP244" s="77">
        <f>AP245+AP247+AP249</f>
        <v>0</v>
      </c>
      <c r="AQ244" s="77">
        <f>AQ245+AQ247+AQ249</f>
        <v>4249</v>
      </c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</row>
    <row r="245" spans="1:68" s="14" customFormat="1" ht="33">
      <c r="A245" s="91" t="s">
        <v>162</v>
      </c>
      <c r="B245" s="92" t="s">
        <v>149</v>
      </c>
      <c r="C245" s="92" t="s">
        <v>157</v>
      </c>
      <c r="D245" s="93" t="s">
        <v>120</v>
      </c>
      <c r="E245" s="92"/>
      <c r="F245" s="81">
        <f aca="true" t="shared" si="166" ref="F245:AM245">F246</f>
        <v>11448</v>
      </c>
      <c r="G245" s="81">
        <f t="shared" si="166"/>
        <v>10380</v>
      </c>
      <c r="H245" s="81">
        <f t="shared" si="166"/>
        <v>21828</v>
      </c>
      <c r="I245" s="81">
        <f t="shared" si="166"/>
        <v>0</v>
      </c>
      <c r="J245" s="81">
        <f t="shared" si="166"/>
        <v>23378</v>
      </c>
      <c r="K245" s="81">
        <f t="shared" si="166"/>
        <v>0</v>
      </c>
      <c r="L245" s="81">
        <f t="shared" si="166"/>
        <v>0</v>
      </c>
      <c r="M245" s="81">
        <f t="shared" si="166"/>
        <v>23378</v>
      </c>
      <c r="N245" s="81">
        <f t="shared" si="166"/>
        <v>-23378</v>
      </c>
      <c r="O245" s="81">
        <f t="shared" si="166"/>
        <v>0</v>
      </c>
      <c r="P245" s="81">
        <f t="shared" si="166"/>
        <v>0</v>
      </c>
      <c r="Q245" s="81">
        <f t="shared" si="166"/>
        <v>0</v>
      </c>
      <c r="R245" s="81">
        <f t="shared" si="166"/>
        <v>0</v>
      </c>
      <c r="S245" s="81">
        <f t="shared" si="166"/>
        <v>0</v>
      </c>
      <c r="T245" s="81">
        <f t="shared" si="166"/>
        <v>0</v>
      </c>
      <c r="U245" s="81">
        <f t="shared" si="166"/>
        <v>0</v>
      </c>
      <c r="V245" s="81">
        <f t="shared" si="166"/>
        <v>0</v>
      </c>
      <c r="W245" s="81">
        <f t="shared" si="166"/>
        <v>0</v>
      </c>
      <c r="X245" s="81">
        <f t="shared" si="166"/>
        <v>0</v>
      </c>
      <c r="Y245" s="81">
        <f t="shared" si="166"/>
        <v>0</v>
      </c>
      <c r="Z245" s="81">
        <f t="shared" si="166"/>
        <v>0</v>
      </c>
      <c r="AA245" s="82">
        <f t="shared" si="166"/>
        <v>0</v>
      </c>
      <c r="AB245" s="82">
        <f t="shared" si="166"/>
        <v>0</v>
      </c>
      <c r="AC245" s="82">
        <f t="shared" si="166"/>
        <v>0</v>
      </c>
      <c r="AD245" s="82">
        <f t="shared" si="166"/>
        <v>0</v>
      </c>
      <c r="AE245" s="82"/>
      <c r="AF245" s="81">
        <f t="shared" si="166"/>
        <v>0</v>
      </c>
      <c r="AG245" s="81">
        <f t="shared" si="166"/>
        <v>0</v>
      </c>
      <c r="AH245" s="81">
        <f t="shared" si="166"/>
        <v>0</v>
      </c>
      <c r="AI245" s="81">
        <f t="shared" si="166"/>
        <v>0</v>
      </c>
      <c r="AJ245" s="81">
        <f t="shared" si="166"/>
        <v>0</v>
      </c>
      <c r="AK245" s="81">
        <f t="shared" si="166"/>
        <v>0</v>
      </c>
      <c r="AL245" s="81">
        <f t="shared" si="166"/>
        <v>0</v>
      </c>
      <c r="AM245" s="81">
        <f t="shared" si="166"/>
        <v>0</v>
      </c>
      <c r="AN245" s="81">
        <f>AN246</f>
        <v>0</v>
      </c>
      <c r="AO245" s="81">
        <f>AO246</f>
        <v>0</v>
      </c>
      <c r="AP245" s="81">
        <f>AP246</f>
        <v>0</v>
      </c>
      <c r="AQ245" s="81">
        <f>AQ246</f>
        <v>4249</v>
      </c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</row>
    <row r="246" spans="1:68" s="16" customFormat="1" ht="55.5" customHeight="1">
      <c r="A246" s="91" t="s">
        <v>137</v>
      </c>
      <c r="B246" s="92" t="s">
        <v>149</v>
      </c>
      <c r="C246" s="92" t="s">
        <v>157</v>
      </c>
      <c r="D246" s="93" t="s">
        <v>120</v>
      </c>
      <c r="E246" s="92" t="s">
        <v>138</v>
      </c>
      <c r="F246" s="81">
        <v>11448</v>
      </c>
      <c r="G246" s="81">
        <f>H246-F246</f>
        <v>10380</v>
      </c>
      <c r="H246" s="81">
        <v>21828</v>
      </c>
      <c r="I246" s="81"/>
      <c r="J246" s="81">
        <v>23378</v>
      </c>
      <c r="K246" s="84"/>
      <c r="L246" s="84"/>
      <c r="M246" s="81">
        <v>23378</v>
      </c>
      <c r="N246" s="81">
        <f>O246-M246</f>
        <v>-23378</v>
      </c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2"/>
      <c r="AB246" s="82"/>
      <c r="AC246" s="82"/>
      <c r="AD246" s="82"/>
      <c r="AE246" s="82"/>
      <c r="AF246" s="81"/>
      <c r="AG246" s="81"/>
      <c r="AH246" s="81"/>
      <c r="AI246" s="81"/>
      <c r="AJ246" s="81"/>
      <c r="AK246" s="81"/>
      <c r="AL246" s="81"/>
      <c r="AM246" s="81"/>
      <c r="AN246" s="81">
        <f>AO246-AM246</f>
        <v>0</v>
      </c>
      <c r="AO246" s="81"/>
      <c r="AP246" s="81"/>
      <c r="AQ246" s="81">
        <v>4249</v>
      </c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</row>
    <row r="247" spans="1:68" s="16" customFormat="1" ht="16.5" hidden="1">
      <c r="A247" s="91" t="s">
        <v>208</v>
      </c>
      <c r="B247" s="92" t="s">
        <v>149</v>
      </c>
      <c r="C247" s="92" t="s">
        <v>157</v>
      </c>
      <c r="D247" s="93" t="s">
        <v>207</v>
      </c>
      <c r="E247" s="92"/>
      <c r="F247" s="81">
        <f aca="true" t="shared" si="167" ref="F247:AM247">F248</f>
        <v>1617</v>
      </c>
      <c r="G247" s="81">
        <f t="shared" si="167"/>
        <v>51126</v>
      </c>
      <c r="H247" s="81">
        <f t="shared" si="167"/>
        <v>52743</v>
      </c>
      <c r="I247" s="81">
        <f t="shared" si="167"/>
        <v>50000</v>
      </c>
      <c r="J247" s="81">
        <f t="shared" si="167"/>
        <v>4263</v>
      </c>
      <c r="K247" s="81">
        <f t="shared" si="167"/>
        <v>0</v>
      </c>
      <c r="L247" s="81">
        <f t="shared" si="167"/>
        <v>0</v>
      </c>
      <c r="M247" s="81">
        <f t="shared" si="167"/>
        <v>4263</v>
      </c>
      <c r="N247" s="81">
        <f t="shared" si="167"/>
        <v>-4263</v>
      </c>
      <c r="O247" s="81">
        <f t="shared" si="167"/>
        <v>0</v>
      </c>
      <c r="P247" s="81">
        <f t="shared" si="167"/>
        <v>0</v>
      </c>
      <c r="Q247" s="81">
        <f t="shared" si="167"/>
        <v>0</v>
      </c>
      <c r="R247" s="81">
        <f t="shared" si="167"/>
        <v>0</v>
      </c>
      <c r="S247" s="81">
        <f t="shared" si="167"/>
        <v>0</v>
      </c>
      <c r="T247" s="81">
        <f t="shared" si="167"/>
        <v>0</v>
      </c>
      <c r="U247" s="81">
        <f t="shared" si="167"/>
        <v>0</v>
      </c>
      <c r="V247" s="81">
        <f t="shared" si="167"/>
        <v>0</v>
      </c>
      <c r="W247" s="81">
        <f t="shared" si="167"/>
        <v>0</v>
      </c>
      <c r="X247" s="81">
        <f t="shared" si="167"/>
        <v>0</v>
      </c>
      <c r="Y247" s="81">
        <f t="shared" si="167"/>
        <v>0</v>
      </c>
      <c r="Z247" s="81">
        <f t="shared" si="167"/>
        <v>0</v>
      </c>
      <c r="AA247" s="82">
        <f t="shared" si="167"/>
        <v>0</v>
      </c>
      <c r="AB247" s="82">
        <f t="shared" si="167"/>
        <v>0</v>
      </c>
      <c r="AC247" s="82">
        <f t="shared" si="167"/>
        <v>0</v>
      </c>
      <c r="AD247" s="82">
        <f t="shared" si="167"/>
        <v>0</v>
      </c>
      <c r="AE247" s="82"/>
      <c r="AF247" s="81">
        <f t="shared" si="167"/>
        <v>0</v>
      </c>
      <c r="AG247" s="81">
        <f t="shared" si="167"/>
        <v>0</v>
      </c>
      <c r="AH247" s="81">
        <f t="shared" si="167"/>
        <v>0</v>
      </c>
      <c r="AI247" s="81">
        <f t="shared" si="167"/>
        <v>0</v>
      </c>
      <c r="AJ247" s="81">
        <f t="shared" si="167"/>
        <v>0</v>
      </c>
      <c r="AK247" s="81">
        <f t="shared" si="167"/>
        <v>0</v>
      </c>
      <c r="AL247" s="81">
        <f t="shared" si="167"/>
        <v>0</v>
      </c>
      <c r="AM247" s="81">
        <f t="shared" si="167"/>
        <v>0</v>
      </c>
      <c r="AN247" s="84"/>
      <c r="AO247" s="84"/>
      <c r="AP247" s="84"/>
      <c r="AQ247" s="84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</row>
    <row r="248" spans="1:68" s="16" customFormat="1" ht="49.5" hidden="1">
      <c r="A248" s="91" t="s">
        <v>163</v>
      </c>
      <c r="B248" s="92" t="s">
        <v>149</v>
      </c>
      <c r="C248" s="92" t="s">
        <v>157</v>
      </c>
      <c r="D248" s="93" t="s">
        <v>207</v>
      </c>
      <c r="E248" s="92" t="s">
        <v>164</v>
      </c>
      <c r="F248" s="81">
        <v>1617</v>
      </c>
      <c r="G248" s="81">
        <f>H248-F248</f>
        <v>51126</v>
      </c>
      <c r="H248" s="81">
        <v>52743</v>
      </c>
      <c r="I248" s="81">
        <v>50000</v>
      </c>
      <c r="J248" s="81">
        <v>4263</v>
      </c>
      <c r="K248" s="84"/>
      <c r="L248" s="84"/>
      <c r="M248" s="81">
        <v>4263</v>
      </c>
      <c r="N248" s="81">
        <f>O248-M248</f>
        <v>-4263</v>
      </c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2"/>
      <c r="AB248" s="82"/>
      <c r="AC248" s="82"/>
      <c r="AD248" s="82"/>
      <c r="AE248" s="82"/>
      <c r="AF248" s="81"/>
      <c r="AG248" s="81"/>
      <c r="AH248" s="81"/>
      <c r="AI248" s="81"/>
      <c r="AJ248" s="81"/>
      <c r="AK248" s="81"/>
      <c r="AL248" s="81"/>
      <c r="AM248" s="81"/>
      <c r="AN248" s="84"/>
      <c r="AO248" s="84"/>
      <c r="AP248" s="84"/>
      <c r="AQ248" s="84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</row>
    <row r="249" spans="1:68" s="16" customFormat="1" ht="26.25" customHeight="1">
      <c r="A249" s="91" t="s">
        <v>121</v>
      </c>
      <c r="B249" s="92" t="s">
        <v>149</v>
      </c>
      <c r="C249" s="92" t="s">
        <v>157</v>
      </c>
      <c r="D249" s="93" t="s">
        <v>122</v>
      </c>
      <c r="E249" s="92"/>
      <c r="F249" s="81"/>
      <c r="G249" s="81"/>
      <c r="H249" s="81"/>
      <c r="I249" s="81"/>
      <c r="J249" s="81"/>
      <c r="K249" s="84"/>
      <c r="L249" s="84"/>
      <c r="M249" s="81"/>
      <c r="N249" s="81">
        <f aca="true" t="shared" si="168" ref="N249:AD250">N250</f>
        <v>7345</v>
      </c>
      <c r="O249" s="81">
        <f t="shared" si="168"/>
        <v>7345</v>
      </c>
      <c r="P249" s="81">
        <f t="shared" si="168"/>
        <v>0</v>
      </c>
      <c r="Q249" s="81">
        <f t="shared" si="168"/>
        <v>7345</v>
      </c>
      <c r="R249" s="81">
        <f t="shared" si="168"/>
        <v>0</v>
      </c>
      <c r="S249" s="81">
        <f t="shared" si="168"/>
        <v>0</v>
      </c>
      <c r="T249" s="81">
        <f t="shared" si="168"/>
        <v>7345</v>
      </c>
      <c r="U249" s="81">
        <f t="shared" si="168"/>
        <v>7345</v>
      </c>
      <c r="V249" s="81">
        <f t="shared" si="168"/>
        <v>0</v>
      </c>
      <c r="W249" s="81">
        <f t="shared" si="168"/>
        <v>0</v>
      </c>
      <c r="X249" s="81">
        <f t="shared" si="168"/>
        <v>7345</v>
      </c>
      <c r="Y249" s="81">
        <f t="shared" si="168"/>
        <v>7345</v>
      </c>
      <c r="Z249" s="81">
        <f t="shared" si="168"/>
        <v>0</v>
      </c>
      <c r="AA249" s="82">
        <f t="shared" si="168"/>
        <v>7345</v>
      </c>
      <c r="AB249" s="82">
        <f t="shared" si="168"/>
        <v>7345</v>
      </c>
      <c r="AC249" s="82">
        <f t="shared" si="168"/>
        <v>0</v>
      </c>
      <c r="AD249" s="82">
        <f t="shared" si="168"/>
        <v>0</v>
      </c>
      <c r="AE249" s="82"/>
      <c r="AF249" s="81">
        <f aca="true" t="shared" si="169" ref="AC249:AQ250">AF250</f>
        <v>7345</v>
      </c>
      <c r="AG249" s="81">
        <f t="shared" si="169"/>
        <v>0</v>
      </c>
      <c r="AH249" s="81">
        <f t="shared" si="169"/>
        <v>7345</v>
      </c>
      <c r="AI249" s="81">
        <f t="shared" si="169"/>
        <v>0</v>
      </c>
      <c r="AJ249" s="81">
        <f t="shared" si="169"/>
        <v>0</v>
      </c>
      <c r="AK249" s="81">
        <f t="shared" si="169"/>
        <v>7345</v>
      </c>
      <c r="AL249" s="81">
        <f t="shared" si="169"/>
        <v>0</v>
      </c>
      <c r="AM249" s="81">
        <f t="shared" si="169"/>
        <v>7345</v>
      </c>
      <c r="AN249" s="81">
        <f t="shared" si="169"/>
        <v>-3096</v>
      </c>
      <c r="AO249" s="81">
        <f t="shared" si="169"/>
        <v>4249</v>
      </c>
      <c r="AP249" s="81">
        <f t="shared" si="169"/>
        <v>0</v>
      </c>
      <c r="AQ249" s="81">
        <f t="shared" si="169"/>
        <v>0</v>
      </c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</row>
    <row r="250" spans="1:68" s="16" customFormat="1" ht="36" customHeight="1">
      <c r="A250" s="91" t="s">
        <v>304</v>
      </c>
      <c r="B250" s="92" t="s">
        <v>149</v>
      </c>
      <c r="C250" s="92" t="s">
        <v>157</v>
      </c>
      <c r="D250" s="93" t="s">
        <v>289</v>
      </c>
      <c r="E250" s="92"/>
      <c r="F250" s="81"/>
      <c r="G250" s="81"/>
      <c r="H250" s="81"/>
      <c r="I250" s="81"/>
      <c r="J250" s="81"/>
      <c r="K250" s="84"/>
      <c r="L250" s="84"/>
      <c r="M250" s="81"/>
      <c r="N250" s="81">
        <f t="shared" si="168"/>
        <v>7345</v>
      </c>
      <c r="O250" s="81">
        <f t="shared" si="168"/>
        <v>7345</v>
      </c>
      <c r="P250" s="81">
        <f t="shared" si="168"/>
        <v>0</v>
      </c>
      <c r="Q250" s="81">
        <f t="shared" si="168"/>
        <v>7345</v>
      </c>
      <c r="R250" s="81">
        <f t="shared" si="168"/>
        <v>0</v>
      </c>
      <c r="S250" s="81">
        <f t="shared" si="168"/>
        <v>0</v>
      </c>
      <c r="T250" s="81">
        <f t="shared" si="168"/>
        <v>7345</v>
      </c>
      <c r="U250" s="81">
        <f t="shared" si="168"/>
        <v>7345</v>
      </c>
      <c r="V250" s="81">
        <f t="shared" si="168"/>
        <v>0</v>
      </c>
      <c r="W250" s="81">
        <f t="shared" si="168"/>
        <v>0</v>
      </c>
      <c r="X250" s="81">
        <f t="shared" si="168"/>
        <v>7345</v>
      </c>
      <c r="Y250" s="81">
        <f t="shared" si="168"/>
        <v>7345</v>
      </c>
      <c r="Z250" s="81">
        <f t="shared" si="168"/>
        <v>0</v>
      </c>
      <c r="AA250" s="82">
        <f t="shared" si="168"/>
        <v>7345</v>
      </c>
      <c r="AB250" s="82">
        <f t="shared" si="168"/>
        <v>7345</v>
      </c>
      <c r="AC250" s="82">
        <f t="shared" si="169"/>
        <v>0</v>
      </c>
      <c r="AD250" s="82">
        <f t="shared" si="169"/>
        <v>0</v>
      </c>
      <c r="AE250" s="82"/>
      <c r="AF250" s="81">
        <f t="shared" si="169"/>
        <v>7345</v>
      </c>
      <c r="AG250" s="81">
        <f t="shared" si="169"/>
        <v>0</v>
      </c>
      <c r="AH250" s="81">
        <f t="shared" si="169"/>
        <v>7345</v>
      </c>
      <c r="AI250" s="81">
        <f t="shared" si="169"/>
        <v>0</v>
      </c>
      <c r="AJ250" s="81">
        <f t="shared" si="169"/>
        <v>0</v>
      </c>
      <c r="AK250" s="81">
        <f t="shared" si="169"/>
        <v>7345</v>
      </c>
      <c r="AL250" s="81">
        <f t="shared" si="169"/>
        <v>0</v>
      </c>
      <c r="AM250" s="81">
        <f t="shared" si="169"/>
        <v>7345</v>
      </c>
      <c r="AN250" s="81">
        <f t="shared" si="169"/>
        <v>-3096</v>
      </c>
      <c r="AO250" s="81">
        <f t="shared" si="169"/>
        <v>4249</v>
      </c>
      <c r="AP250" s="81">
        <f t="shared" si="169"/>
        <v>0</v>
      </c>
      <c r="AQ250" s="81">
        <f t="shared" si="169"/>
        <v>0</v>
      </c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</row>
    <row r="251" spans="1:68" s="16" customFormat="1" ht="57" customHeight="1">
      <c r="A251" s="91" t="s">
        <v>137</v>
      </c>
      <c r="B251" s="92" t="s">
        <v>149</v>
      </c>
      <c r="C251" s="92" t="s">
        <v>157</v>
      </c>
      <c r="D251" s="93" t="s">
        <v>289</v>
      </c>
      <c r="E251" s="92" t="s">
        <v>138</v>
      </c>
      <c r="F251" s="81"/>
      <c r="G251" s="81"/>
      <c r="H251" s="81"/>
      <c r="I251" s="81"/>
      <c r="J251" s="81"/>
      <c r="K251" s="84"/>
      <c r="L251" s="84"/>
      <c r="M251" s="81"/>
      <c r="N251" s="81">
        <f>O251-M251</f>
        <v>7345</v>
      </c>
      <c r="O251" s="81">
        <v>7345</v>
      </c>
      <c r="P251" s="81"/>
      <c r="Q251" s="81">
        <v>7345</v>
      </c>
      <c r="R251" s="84"/>
      <c r="S251" s="84"/>
      <c r="T251" s="81">
        <f>O251+R251</f>
        <v>7345</v>
      </c>
      <c r="U251" s="81">
        <f>Q251+S251</f>
        <v>7345</v>
      </c>
      <c r="V251" s="84"/>
      <c r="W251" s="84"/>
      <c r="X251" s="81">
        <f>T251+V251</f>
        <v>7345</v>
      </c>
      <c r="Y251" s="81">
        <f>U251+W251</f>
        <v>7345</v>
      </c>
      <c r="Z251" s="84"/>
      <c r="AA251" s="82">
        <f>X251+Z251</f>
        <v>7345</v>
      </c>
      <c r="AB251" s="82">
        <f>Y251</f>
        <v>7345</v>
      </c>
      <c r="AC251" s="85"/>
      <c r="AD251" s="85"/>
      <c r="AE251" s="85"/>
      <c r="AF251" s="81">
        <f>AA251+AC251</f>
        <v>7345</v>
      </c>
      <c r="AG251" s="84"/>
      <c r="AH251" s="81">
        <f>AB251</f>
        <v>7345</v>
      </c>
      <c r="AI251" s="84"/>
      <c r="AJ251" s="84"/>
      <c r="AK251" s="81">
        <f>AF251+AI251</f>
        <v>7345</v>
      </c>
      <c r="AL251" s="81">
        <f>AG251</f>
        <v>0</v>
      </c>
      <c r="AM251" s="81">
        <f>AH251+AJ251</f>
        <v>7345</v>
      </c>
      <c r="AN251" s="81">
        <f>AO251-AM251</f>
        <v>-3096</v>
      </c>
      <c r="AO251" s="81">
        <v>4249</v>
      </c>
      <c r="AP251" s="84"/>
      <c r="AQ251" s="84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</row>
    <row r="252" spans="1:43" ht="15">
      <c r="A252" s="110"/>
      <c r="B252" s="111"/>
      <c r="C252" s="111"/>
      <c r="D252" s="112"/>
      <c r="E252" s="111"/>
      <c r="F252" s="61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4"/>
      <c r="AB252" s="64"/>
      <c r="AC252" s="64"/>
      <c r="AD252" s="64"/>
      <c r="AE252" s="64"/>
      <c r="AF252" s="63"/>
      <c r="AG252" s="63"/>
      <c r="AH252" s="63"/>
      <c r="AI252" s="63"/>
      <c r="AJ252" s="63"/>
      <c r="AK252" s="65"/>
      <c r="AL252" s="65"/>
      <c r="AM252" s="65"/>
      <c r="AN252" s="63"/>
      <c r="AO252" s="63"/>
      <c r="AP252" s="63"/>
      <c r="AQ252" s="63"/>
    </row>
    <row r="253" spans="1:68" s="8" customFormat="1" ht="20.25">
      <c r="A253" s="66" t="s">
        <v>58</v>
      </c>
      <c r="B253" s="67" t="s">
        <v>59</v>
      </c>
      <c r="C253" s="67"/>
      <c r="D253" s="68"/>
      <c r="E253" s="67"/>
      <c r="F253" s="176">
        <f aca="true" t="shared" si="170" ref="F253:O253">F255+F264+F275+F279+F283+F308</f>
        <v>2461012</v>
      </c>
      <c r="G253" s="176">
        <f t="shared" si="170"/>
        <v>266874</v>
      </c>
      <c r="H253" s="176">
        <f t="shared" si="170"/>
        <v>2727886</v>
      </c>
      <c r="I253" s="176">
        <f t="shared" si="170"/>
        <v>0</v>
      </c>
      <c r="J253" s="176">
        <f t="shared" si="170"/>
        <v>2894414</v>
      </c>
      <c r="K253" s="176">
        <f t="shared" si="170"/>
        <v>0</v>
      </c>
      <c r="L253" s="176">
        <f t="shared" si="170"/>
        <v>0</v>
      </c>
      <c r="M253" s="176">
        <f t="shared" si="170"/>
        <v>2894414</v>
      </c>
      <c r="N253" s="176">
        <f t="shared" si="170"/>
        <v>-952513</v>
      </c>
      <c r="O253" s="176">
        <f t="shared" si="170"/>
        <v>1941901</v>
      </c>
      <c r="P253" s="176">
        <f aca="true" t="shared" si="171" ref="P253:U253">P255+P264+P275+P279+P283+P308</f>
        <v>68735</v>
      </c>
      <c r="Q253" s="176">
        <f t="shared" si="171"/>
        <v>1944401</v>
      </c>
      <c r="R253" s="176">
        <f t="shared" si="171"/>
        <v>-1000</v>
      </c>
      <c r="S253" s="176">
        <f t="shared" si="171"/>
        <v>0</v>
      </c>
      <c r="T253" s="176">
        <f t="shared" si="171"/>
        <v>1940901</v>
      </c>
      <c r="U253" s="176">
        <f t="shared" si="171"/>
        <v>1944401</v>
      </c>
      <c r="V253" s="176">
        <f aca="true" t="shared" si="172" ref="V253:AB253">V255+V264+V275+V279+V283+V308</f>
        <v>0</v>
      </c>
      <c r="W253" s="176">
        <f t="shared" si="172"/>
        <v>0</v>
      </c>
      <c r="X253" s="176">
        <f t="shared" si="172"/>
        <v>1940901</v>
      </c>
      <c r="Y253" s="176">
        <f t="shared" si="172"/>
        <v>1944401</v>
      </c>
      <c r="Z253" s="176">
        <f t="shared" si="172"/>
        <v>0</v>
      </c>
      <c r="AA253" s="177">
        <f t="shared" si="172"/>
        <v>1940901</v>
      </c>
      <c r="AB253" s="177">
        <f t="shared" si="172"/>
        <v>1944401</v>
      </c>
      <c r="AC253" s="177">
        <f>AC255+AC264+AC275+AC279+AC283+AC308</f>
        <v>-830</v>
      </c>
      <c r="AD253" s="177">
        <f>AD255+AD264+AD275+AD279+AD283+AD308</f>
        <v>0</v>
      </c>
      <c r="AE253" s="177"/>
      <c r="AF253" s="176">
        <f aca="true" t="shared" si="173" ref="AF253:AM253">AF255+AF264+AF275+AF279+AF283+AF308</f>
        <v>1940071</v>
      </c>
      <c r="AG253" s="176">
        <f t="shared" si="173"/>
        <v>0</v>
      </c>
      <c r="AH253" s="176">
        <f t="shared" si="173"/>
        <v>1943571</v>
      </c>
      <c r="AI253" s="176">
        <f t="shared" si="173"/>
        <v>47380</v>
      </c>
      <c r="AJ253" s="176">
        <f t="shared" si="173"/>
        <v>6263</v>
      </c>
      <c r="AK253" s="176">
        <f t="shared" si="173"/>
        <v>1987451</v>
      </c>
      <c r="AL253" s="176">
        <f t="shared" si="173"/>
        <v>0</v>
      </c>
      <c r="AM253" s="176">
        <f t="shared" si="173"/>
        <v>1949834</v>
      </c>
      <c r="AN253" s="176">
        <f>AN255+AN264+AN275+AN279+AN283+AN308</f>
        <v>161039</v>
      </c>
      <c r="AO253" s="176">
        <f>AO255+AO264+AO275+AO279+AO283+AO308</f>
        <v>2110873</v>
      </c>
      <c r="AP253" s="176">
        <f>AP255+AP264+AP275+AP279+AP283+AP308</f>
        <v>0</v>
      </c>
      <c r="AQ253" s="176">
        <f>AQ255+AQ264+AQ275+AQ279+AQ283+AQ308</f>
        <v>2105682</v>
      </c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</row>
    <row r="254" spans="1:68" s="8" customFormat="1" ht="12.75" customHeight="1">
      <c r="A254" s="66"/>
      <c r="B254" s="67"/>
      <c r="C254" s="67"/>
      <c r="D254" s="68"/>
      <c r="E254" s="67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7"/>
      <c r="AB254" s="177"/>
      <c r="AC254" s="177"/>
      <c r="AD254" s="177"/>
      <c r="AE254" s="177"/>
      <c r="AF254" s="176"/>
      <c r="AG254" s="176"/>
      <c r="AH254" s="176"/>
      <c r="AI254" s="176"/>
      <c r="AJ254" s="176"/>
      <c r="AK254" s="176"/>
      <c r="AL254" s="176"/>
      <c r="AM254" s="176"/>
      <c r="AN254" s="176"/>
      <c r="AO254" s="176"/>
      <c r="AP254" s="176"/>
      <c r="AQ254" s="176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</row>
    <row r="255" spans="1:68" s="8" customFormat="1" ht="17.25" customHeight="1">
      <c r="A255" s="74" t="s">
        <v>60</v>
      </c>
      <c r="B255" s="75" t="s">
        <v>136</v>
      </c>
      <c r="C255" s="75" t="s">
        <v>127</v>
      </c>
      <c r="D255" s="88"/>
      <c r="E255" s="75"/>
      <c r="F255" s="89">
        <f aca="true" t="shared" si="174" ref="F255:O255">F258+F256</f>
        <v>1040864</v>
      </c>
      <c r="G255" s="89">
        <f t="shared" si="174"/>
        <v>23186</v>
      </c>
      <c r="H255" s="89">
        <f t="shared" si="174"/>
        <v>1064050</v>
      </c>
      <c r="I255" s="89">
        <f t="shared" si="174"/>
        <v>0</v>
      </c>
      <c r="J255" s="89">
        <f t="shared" si="174"/>
        <v>1168261</v>
      </c>
      <c r="K255" s="89">
        <f t="shared" si="174"/>
        <v>-68781</v>
      </c>
      <c r="L255" s="89">
        <f t="shared" si="174"/>
        <v>-75065</v>
      </c>
      <c r="M255" s="89">
        <f t="shared" si="174"/>
        <v>1093196</v>
      </c>
      <c r="N255" s="89">
        <f t="shared" si="174"/>
        <v>-276722</v>
      </c>
      <c r="O255" s="89">
        <f t="shared" si="174"/>
        <v>816474</v>
      </c>
      <c r="P255" s="89">
        <f aca="true" t="shared" si="175" ref="P255:U255">P258+P256</f>
        <v>0</v>
      </c>
      <c r="Q255" s="89">
        <f t="shared" si="175"/>
        <v>837171</v>
      </c>
      <c r="R255" s="89">
        <f t="shared" si="175"/>
        <v>-1000</v>
      </c>
      <c r="S255" s="89">
        <f t="shared" si="175"/>
        <v>0</v>
      </c>
      <c r="T255" s="89">
        <f t="shared" si="175"/>
        <v>815474</v>
      </c>
      <c r="U255" s="89">
        <f t="shared" si="175"/>
        <v>837171</v>
      </c>
      <c r="V255" s="89">
        <f aca="true" t="shared" si="176" ref="V255:AB255">V258+V256</f>
        <v>0</v>
      </c>
      <c r="W255" s="89">
        <f t="shared" si="176"/>
        <v>0</v>
      </c>
      <c r="X255" s="89">
        <f t="shared" si="176"/>
        <v>815474</v>
      </c>
      <c r="Y255" s="89">
        <f t="shared" si="176"/>
        <v>837171</v>
      </c>
      <c r="Z255" s="89">
        <f t="shared" si="176"/>
        <v>0</v>
      </c>
      <c r="AA255" s="90">
        <f t="shared" si="176"/>
        <v>815474</v>
      </c>
      <c r="AB255" s="90">
        <f t="shared" si="176"/>
        <v>837171</v>
      </c>
      <c r="AC255" s="90">
        <f>AC258+AC256</f>
        <v>0</v>
      </c>
      <c r="AD255" s="90">
        <f>AD258+AD256</f>
        <v>0</v>
      </c>
      <c r="AE255" s="90"/>
      <c r="AF255" s="89">
        <f aca="true" t="shared" si="177" ref="AF255:AM255">AF258+AF256</f>
        <v>815474</v>
      </c>
      <c r="AG255" s="89">
        <f t="shared" si="177"/>
        <v>0</v>
      </c>
      <c r="AH255" s="89">
        <f t="shared" si="177"/>
        <v>837171</v>
      </c>
      <c r="AI255" s="89">
        <f t="shared" si="177"/>
        <v>47380</v>
      </c>
      <c r="AJ255" s="89">
        <f t="shared" si="177"/>
        <v>6263</v>
      </c>
      <c r="AK255" s="89">
        <f t="shared" si="177"/>
        <v>862854</v>
      </c>
      <c r="AL255" s="89">
        <f t="shared" si="177"/>
        <v>0</v>
      </c>
      <c r="AM255" s="89">
        <f t="shared" si="177"/>
        <v>843434</v>
      </c>
      <c r="AN255" s="89">
        <f>AN258+AN256+AN260</f>
        <v>56714</v>
      </c>
      <c r="AO255" s="89">
        <f>AO258+AO256+AO260</f>
        <v>900148</v>
      </c>
      <c r="AP255" s="89">
        <f>AP258+AP256+AP260</f>
        <v>0</v>
      </c>
      <c r="AQ255" s="89">
        <f>AQ258+AQ256+AQ260</f>
        <v>894957</v>
      </c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</row>
    <row r="256" spans="1:68" s="8" customFormat="1" ht="53.25" customHeight="1">
      <c r="A256" s="91" t="s">
        <v>150</v>
      </c>
      <c r="B256" s="92" t="s">
        <v>136</v>
      </c>
      <c r="C256" s="92" t="s">
        <v>127</v>
      </c>
      <c r="D256" s="93" t="s">
        <v>38</v>
      </c>
      <c r="E256" s="178"/>
      <c r="F256" s="94">
        <f aca="true" t="shared" si="178" ref="F256:AQ256">F257</f>
        <v>2195</v>
      </c>
      <c r="G256" s="94">
        <f t="shared" si="178"/>
        <v>13840</v>
      </c>
      <c r="H256" s="94">
        <f t="shared" si="178"/>
        <v>16035</v>
      </c>
      <c r="I256" s="94">
        <f t="shared" si="178"/>
        <v>0</v>
      </c>
      <c r="J256" s="94">
        <f t="shared" si="178"/>
        <v>27790</v>
      </c>
      <c r="K256" s="94">
        <f t="shared" si="178"/>
        <v>0</v>
      </c>
      <c r="L256" s="94">
        <f t="shared" si="178"/>
        <v>0</v>
      </c>
      <c r="M256" s="94">
        <f t="shared" si="178"/>
        <v>27790</v>
      </c>
      <c r="N256" s="94">
        <f t="shared" si="178"/>
        <v>-22290</v>
      </c>
      <c r="O256" s="94">
        <f t="shared" si="178"/>
        <v>5500</v>
      </c>
      <c r="P256" s="94">
        <f t="shared" si="178"/>
        <v>0</v>
      </c>
      <c r="Q256" s="94">
        <f t="shared" si="178"/>
        <v>8000</v>
      </c>
      <c r="R256" s="94">
        <f t="shared" si="178"/>
        <v>-1000</v>
      </c>
      <c r="S256" s="94">
        <f t="shared" si="178"/>
        <v>0</v>
      </c>
      <c r="T256" s="94">
        <f t="shared" si="178"/>
        <v>4500</v>
      </c>
      <c r="U256" s="94">
        <f t="shared" si="178"/>
        <v>8000</v>
      </c>
      <c r="V256" s="94">
        <f t="shared" si="178"/>
        <v>0</v>
      </c>
      <c r="W256" s="94">
        <f t="shared" si="178"/>
        <v>0</v>
      </c>
      <c r="X256" s="94">
        <f t="shared" si="178"/>
        <v>4500</v>
      </c>
      <c r="Y256" s="94">
        <f t="shared" si="178"/>
        <v>8000</v>
      </c>
      <c r="Z256" s="94">
        <f t="shared" si="178"/>
        <v>0</v>
      </c>
      <c r="AA256" s="95">
        <f t="shared" si="178"/>
        <v>4500</v>
      </c>
      <c r="AB256" s="95">
        <f t="shared" si="178"/>
        <v>8000</v>
      </c>
      <c r="AC256" s="95">
        <f t="shared" si="178"/>
        <v>0</v>
      </c>
      <c r="AD256" s="95">
        <f t="shared" si="178"/>
        <v>0</v>
      </c>
      <c r="AE256" s="95"/>
      <c r="AF256" s="94">
        <f t="shared" si="178"/>
        <v>4500</v>
      </c>
      <c r="AG256" s="94">
        <f t="shared" si="178"/>
        <v>0</v>
      </c>
      <c r="AH256" s="94">
        <f t="shared" si="178"/>
        <v>8000</v>
      </c>
      <c r="AI256" s="94">
        <f t="shared" si="178"/>
        <v>47380</v>
      </c>
      <c r="AJ256" s="94">
        <f t="shared" si="178"/>
        <v>6263</v>
      </c>
      <c r="AK256" s="94">
        <f t="shared" si="178"/>
        <v>51880</v>
      </c>
      <c r="AL256" s="94">
        <f t="shared" si="178"/>
        <v>0</v>
      </c>
      <c r="AM256" s="94">
        <f t="shared" si="178"/>
        <v>14263</v>
      </c>
      <c r="AN256" s="94">
        <f t="shared" si="178"/>
        <v>-14263</v>
      </c>
      <c r="AO256" s="94">
        <f t="shared" si="178"/>
        <v>0</v>
      </c>
      <c r="AP256" s="94">
        <f t="shared" si="178"/>
        <v>0</v>
      </c>
      <c r="AQ256" s="94">
        <f t="shared" si="178"/>
        <v>0</v>
      </c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</row>
    <row r="257" spans="1:68" s="8" customFormat="1" ht="87" customHeight="1">
      <c r="A257" s="91" t="s">
        <v>250</v>
      </c>
      <c r="B257" s="92" t="s">
        <v>136</v>
      </c>
      <c r="C257" s="92" t="s">
        <v>127</v>
      </c>
      <c r="D257" s="93" t="s">
        <v>38</v>
      </c>
      <c r="E257" s="92" t="s">
        <v>151</v>
      </c>
      <c r="F257" s="81">
        <v>2195</v>
      </c>
      <c r="G257" s="81">
        <f>H257-F257</f>
        <v>13840</v>
      </c>
      <c r="H257" s="96">
        <v>16035</v>
      </c>
      <c r="I257" s="96"/>
      <c r="J257" s="96">
        <v>27790</v>
      </c>
      <c r="K257" s="179"/>
      <c r="L257" s="179"/>
      <c r="M257" s="81">
        <v>27790</v>
      </c>
      <c r="N257" s="81">
        <f>O257-M257</f>
        <v>-22290</v>
      </c>
      <c r="O257" s="81">
        <v>5500</v>
      </c>
      <c r="P257" s="81"/>
      <c r="Q257" s="81">
        <v>8000</v>
      </c>
      <c r="R257" s="81">
        <v>-1000</v>
      </c>
      <c r="S257" s="130"/>
      <c r="T257" s="81">
        <f>O257+R257</f>
        <v>4500</v>
      </c>
      <c r="U257" s="81">
        <f>Q257+S257</f>
        <v>8000</v>
      </c>
      <c r="V257" s="130"/>
      <c r="W257" s="130"/>
      <c r="X257" s="81">
        <f>T257+V257</f>
        <v>4500</v>
      </c>
      <c r="Y257" s="81">
        <f>U257+W257</f>
        <v>8000</v>
      </c>
      <c r="Z257" s="130"/>
      <c r="AA257" s="82">
        <f>X257+Z257</f>
        <v>4500</v>
      </c>
      <c r="AB257" s="82">
        <f>Y257</f>
        <v>8000</v>
      </c>
      <c r="AC257" s="174"/>
      <c r="AD257" s="174"/>
      <c r="AE257" s="174"/>
      <c r="AF257" s="81">
        <f>AA257+AC257</f>
        <v>4500</v>
      </c>
      <c r="AG257" s="130"/>
      <c r="AH257" s="81">
        <f>AB257</f>
        <v>8000</v>
      </c>
      <c r="AI257" s="81">
        <v>47380</v>
      </c>
      <c r="AJ257" s="81">
        <v>6263</v>
      </c>
      <c r="AK257" s="81">
        <f>AF257+AI257</f>
        <v>51880</v>
      </c>
      <c r="AL257" s="81">
        <f>AG257</f>
        <v>0</v>
      </c>
      <c r="AM257" s="81">
        <f>AH257+AJ257</f>
        <v>14263</v>
      </c>
      <c r="AN257" s="81">
        <f>AO257-AM257</f>
        <v>-14263</v>
      </c>
      <c r="AO257" s="130"/>
      <c r="AP257" s="130"/>
      <c r="AQ257" s="130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</row>
    <row r="258" spans="1:68" s="8" customFormat="1" ht="24.75" customHeight="1">
      <c r="A258" s="91" t="s">
        <v>61</v>
      </c>
      <c r="B258" s="92" t="s">
        <v>136</v>
      </c>
      <c r="C258" s="92" t="s">
        <v>127</v>
      </c>
      <c r="D258" s="93" t="s">
        <v>62</v>
      </c>
      <c r="E258" s="92"/>
      <c r="F258" s="94">
        <f aca="true" t="shared" si="179" ref="F258:AQ258">F259</f>
        <v>1038669</v>
      </c>
      <c r="G258" s="94">
        <f t="shared" si="179"/>
        <v>9346</v>
      </c>
      <c r="H258" s="94">
        <f t="shared" si="179"/>
        <v>1048015</v>
      </c>
      <c r="I258" s="94">
        <f t="shared" si="179"/>
        <v>0</v>
      </c>
      <c r="J258" s="94">
        <f t="shared" si="179"/>
        <v>1140471</v>
      </c>
      <c r="K258" s="94">
        <f t="shared" si="179"/>
        <v>-68781</v>
      </c>
      <c r="L258" s="94">
        <f t="shared" si="179"/>
        <v>-75065</v>
      </c>
      <c r="M258" s="94">
        <f t="shared" si="179"/>
        <v>1065406</v>
      </c>
      <c r="N258" s="94">
        <f t="shared" si="179"/>
        <v>-254432</v>
      </c>
      <c r="O258" s="94">
        <f t="shared" si="179"/>
        <v>810974</v>
      </c>
      <c r="P258" s="94">
        <f t="shared" si="179"/>
        <v>0</v>
      </c>
      <c r="Q258" s="94">
        <f t="shared" si="179"/>
        <v>829171</v>
      </c>
      <c r="R258" s="94">
        <f t="shared" si="179"/>
        <v>0</v>
      </c>
      <c r="S258" s="94">
        <f t="shared" si="179"/>
        <v>0</v>
      </c>
      <c r="T258" s="94">
        <f t="shared" si="179"/>
        <v>810974</v>
      </c>
      <c r="U258" s="94">
        <f t="shared" si="179"/>
        <v>829171</v>
      </c>
      <c r="V258" s="94">
        <f t="shared" si="179"/>
        <v>0</v>
      </c>
      <c r="W258" s="94">
        <f t="shared" si="179"/>
        <v>0</v>
      </c>
      <c r="X258" s="94">
        <f t="shared" si="179"/>
        <v>810974</v>
      </c>
      <c r="Y258" s="94">
        <f t="shared" si="179"/>
        <v>829171</v>
      </c>
      <c r="Z258" s="94">
        <f t="shared" si="179"/>
        <v>0</v>
      </c>
      <c r="AA258" s="95">
        <f t="shared" si="179"/>
        <v>810974</v>
      </c>
      <c r="AB258" s="95">
        <f t="shared" si="179"/>
        <v>829171</v>
      </c>
      <c r="AC258" s="95">
        <f t="shared" si="179"/>
        <v>0</v>
      </c>
      <c r="AD258" s="95">
        <f t="shared" si="179"/>
        <v>0</v>
      </c>
      <c r="AE258" s="95"/>
      <c r="AF258" s="94">
        <f t="shared" si="179"/>
        <v>810974</v>
      </c>
      <c r="AG258" s="94">
        <f t="shared" si="179"/>
        <v>0</v>
      </c>
      <c r="AH258" s="94">
        <f t="shared" si="179"/>
        <v>829171</v>
      </c>
      <c r="AI258" s="94">
        <f t="shared" si="179"/>
        <v>0</v>
      </c>
      <c r="AJ258" s="94">
        <f t="shared" si="179"/>
        <v>0</v>
      </c>
      <c r="AK258" s="94">
        <f t="shared" si="179"/>
        <v>810974</v>
      </c>
      <c r="AL258" s="94">
        <f t="shared" si="179"/>
        <v>0</v>
      </c>
      <c r="AM258" s="94">
        <f t="shared" si="179"/>
        <v>829171</v>
      </c>
      <c r="AN258" s="94">
        <f t="shared" si="179"/>
        <v>58456</v>
      </c>
      <c r="AO258" s="94">
        <f t="shared" si="179"/>
        <v>887627</v>
      </c>
      <c r="AP258" s="94">
        <f t="shared" si="179"/>
        <v>0</v>
      </c>
      <c r="AQ258" s="94">
        <f t="shared" si="179"/>
        <v>887627</v>
      </c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</row>
    <row r="259" spans="1:68" s="8" customFormat="1" ht="39.75" customHeight="1">
      <c r="A259" s="91" t="s">
        <v>129</v>
      </c>
      <c r="B259" s="92" t="s">
        <v>136</v>
      </c>
      <c r="C259" s="92" t="s">
        <v>127</v>
      </c>
      <c r="D259" s="93" t="s">
        <v>62</v>
      </c>
      <c r="E259" s="92" t="s">
        <v>130</v>
      </c>
      <c r="F259" s="81">
        <v>1038669</v>
      </c>
      <c r="G259" s="81">
        <f>H259-F259</f>
        <v>9346</v>
      </c>
      <c r="H259" s="96">
        <v>1048015</v>
      </c>
      <c r="I259" s="96"/>
      <c r="J259" s="96">
        <v>1140471</v>
      </c>
      <c r="K259" s="96">
        <v>-68781</v>
      </c>
      <c r="L259" s="96">
        <v>-75065</v>
      </c>
      <c r="M259" s="81">
        <v>1065406</v>
      </c>
      <c r="N259" s="81">
        <f>O259-M259</f>
        <v>-254432</v>
      </c>
      <c r="O259" s="81">
        <v>810974</v>
      </c>
      <c r="P259" s="81"/>
      <c r="Q259" s="81">
        <v>829171</v>
      </c>
      <c r="R259" s="130"/>
      <c r="S259" s="130"/>
      <c r="T259" s="81">
        <f>O259+R259</f>
        <v>810974</v>
      </c>
      <c r="U259" s="81">
        <f>Q259+S259</f>
        <v>829171</v>
      </c>
      <c r="V259" s="130"/>
      <c r="W259" s="130"/>
      <c r="X259" s="81">
        <f>T259+V259</f>
        <v>810974</v>
      </c>
      <c r="Y259" s="81">
        <f>U259+W259</f>
        <v>829171</v>
      </c>
      <c r="Z259" s="130"/>
      <c r="AA259" s="82">
        <f>X259+Z259</f>
        <v>810974</v>
      </c>
      <c r="AB259" s="82">
        <f>Y259</f>
        <v>829171</v>
      </c>
      <c r="AC259" s="174"/>
      <c r="AD259" s="174"/>
      <c r="AE259" s="174"/>
      <c r="AF259" s="81">
        <f>AA259+AC259</f>
        <v>810974</v>
      </c>
      <c r="AG259" s="130"/>
      <c r="AH259" s="81">
        <f>AB259</f>
        <v>829171</v>
      </c>
      <c r="AI259" s="130"/>
      <c r="AJ259" s="130"/>
      <c r="AK259" s="81">
        <f>AF259+AI259</f>
        <v>810974</v>
      </c>
      <c r="AL259" s="81">
        <f>AG259</f>
        <v>0</v>
      </c>
      <c r="AM259" s="81">
        <f>AH259+AJ259</f>
        <v>829171</v>
      </c>
      <c r="AN259" s="81">
        <f>AO259-AM259</f>
        <v>58456</v>
      </c>
      <c r="AO259" s="81">
        <v>887627</v>
      </c>
      <c r="AP259" s="81"/>
      <c r="AQ259" s="81">
        <v>887627</v>
      </c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</row>
    <row r="260" spans="1:68" s="8" customFormat="1" ht="25.5" customHeight="1">
      <c r="A260" s="91" t="s">
        <v>121</v>
      </c>
      <c r="B260" s="92" t="s">
        <v>136</v>
      </c>
      <c r="C260" s="92" t="s">
        <v>127</v>
      </c>
      <c r="D260" s="93" t="s">
        <v>122</v>
      </c>
      <c r="E260" s="92"/>
      <c r="F260" s="81"/>
      <c r="G260" s="81"/>
      <c r="H260" s="96"/>
      <c r="I260" s="96"/>
      <c r="J260" s="96"/>
      <c r="K260" s="96"/>
      <c r="L260" s="96"/>
      <c r="M260" s="81"/>
      <c r="N260" s="81"/>
      <c r="O260" s="81"/>
      <c r="P260" s="81"/>
      <c r="Q260" s="81"/>
      <c r="R260" s="130"/>
      <c r="S260" s="130"/>
      <c r="T260" s="81"/>
      <c r="U260" s="81"/>
      <c r="V260" s="130"/>
      <c r="W260" s="130"/>
      <c r="X260" s="81"/>
      <c r="Y260" s="81"/>
      <c r="Z260" s="130"/>
      <c r="AA260" s="82"/>
      <c r="AB260" s="82"/>
      <c r="AC260" s="174"/>
      <c r="AD260" s="174"/>
      <c r="AE260" s="174"/>
      <c r="AF260" s="81"/>
      <c r="AG260" s="130"/>
      <c r="AH260" s="81"/>
      <c r="AI260" s="130"/>
      <c r="AJ260" s="130"/>
      <c r="AK260" s="81"/>
      <c r="AL260" s="81"/>
      <c r="AM260" s="81"/>
      <c r="AN260" s="81">
        <f aca="true" t="shared" si="180" ref="AN260:AQ261">AN261</f>
        <v>12521</v>
      </c>
      <c r="AO260" s="81">
        <f t="shared" si="180"/>
        <v>12521</v>
      </c>
      <c r="AP260" s="81">
        <f t="shared" si="180"/>
        <v>0</v>
      </c>
      <c r="AQ260" s="81">
        <f t="shared" si="180"/>
        <v>7330</v>
      </c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</row>
    <row r="261" spans="1:68" s="8" customFormat="1" ht="39.75" customHeight="1">
      <c r="A261" s="91" t="s">
        <v>324</v>
      </c>
      <c r="B261" s="92" t="s">
        <v>136</v>
      </c>
      <c r="C261" s="92" t="s">
        <v>127</v>
      </c>
      <c r="D261" s="93" t="s">
        <v>279</v>
      </c>
      <c r="E261" s="92"/>
      <c r="F261" s="81"/>
      <c r="G261" s="81"/>
      <c r="H261" s="96"/>
      <c r="I261" s="96"/>
      <c r="J261" s="96"/>
      <c r="K261" s="96"/>
      <c r="L261" s="96"/>
      <c r="M261" s="81"/>
      <c r="N261" s="81"/>
      <c r="O261" s="81"/>
      <c r="P261" s="81"/>
      <c r="Q261" s="81"/>
      <c r="R261" s="130"/>
      <c r="S261" s="130"/>
      <c r="T261" s="81"/>
      <c r="U261" s="81"/>
      <c r="V261" s="130"/>
      <c r="W261" s="130"/>
      <c r="X261" s="81"/>
      <c r="Y261" s="81"/>
      <c r="Z261" s="130"/>
      <c r="AA261" s="82"/>
      <c r="AB261" s="82"/>
      <c r="AC261" s="174"/>
      <c r="AD261" s="174"/>
      <c r="AE261" s="174"/>
      <c r="AF261" s="81"/>
      <c r="AG261" s="130"/>
      <c r="AH261" s="81"/>
      <c r="AI261" s="130"/>
      <c r="AJ261" s="130"/>
      <c r="AK261" s="81"/>
      <c r="AL261" s="81"/>
      <c r="AM261" s="81"/>
      <c r="AN261" s="81">
        <f t="shared" si="180"/>
        <v>12521</v>
      </c>
      <c r="AO261" s="81">
        <f t="shared" si="180"/>
        <v>12521</v>
      </c>
      <c r="AP261" s="81">
        <f t="shared" si="180"/>
        <v>0</v>
      </c>
      <c r="AQ261" s="81">
        <f t="shared" si="180"/>
        <v>7330</v>
      </c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</row>
    <row r="262" spans="1:68" s="8" customFormat="1" ht="86.25" customHeight="1">
      <c r="A262" s="91" t="s">
        <v>250</v>
      </c>
      <c r="B262" s="92" t="s">
        <v>136</v>
      </c>
      <c r="C262" s="92" t="s">
        <v>127</v>
      </c>
      <c r="D262" s="93" t="s">
        <v>279</v>
      </c>
      <c r="E262" s="92" t="s">
        <v>151</v>
      </c>
      <c r="F262" s="81"/>
      <c r="G262" s="81"/>
      <c r="H262" s="96"/>
      <c r="I262" s="96"/>
      <c r="J262" s="96"/>
      <c r="K262" s="96"/>
      <c r="L262" s="96"/>
      <c r="M262" s="81"/>
      <c r="N262" s="81"/>
      <c r="O262" s="81"/>
      <c r="P262" s="81"/>
      <c r="Q262" s="81"/>
      <c r="R262" s="130"/>
      <c r="S262" s="130"/>
      <c r="T262" s="81"/>
      <c r="U262" s="81"/>
      <c r="V262" s="130"/>
      <c r="W262" s="130"/>
      <c r="X262" s="81"/>
      <c r="Y262" s="81"/>
      <c r="Z262" s="130"/>
      <c r="AA262" s="82"/>
      <c r="AB262" s="82"/>
      <c r="AC262" s="174"/>
      <c r="AD262" s="174"/>
      <c r="AE262" s="174"/>
      <c r="AF262" s="81"/>
      <c r="AG262" s="130"/>
      <c r="AH262" s="81"/>
      <c r="AI262" s="130"/>
      <c r="AJ262" s="130"/>
      <c r="AK262" s="81"/>
      <c r="AL262" s="81"/>
      <c r="AM262" s="81"/>
      <c r="AN262" s="81">
        <f>AO262-AM262</f>
        <v>12521</v>
      </c>
      <c r="AO262" s="81">
        <v>12521</v>
      </c>
      <c r="AP262" s="81"/>
      <c r="AQ262" s="81">
        <v>7330</v>
      </c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</row>
    <row r="263" spans="1:43" ht="15">
      <c r="A263" s="110"/>
      <c r="B263" s="111"/>
      <c r="C263" s="111"/>
      <c r="D263" s="112"/>
      <c r="E263" s="111"/>
      <c r="F263" s="65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63"/>
      <c r="S263" s="63"/>
      <c r="T263" s="63"/>
      <c r="U263" s="63"/>
      <c r="V263" s="63"/>
      <c r="W263" s="63"/>
      <c r="X263" s="63"/>
      <c r="Y263" s="63"/>
      <c r="Z263" s="63"/>
      <c r="AA263" s="64"/>
      <c r="AB263" s="64"/>
      <c r="AC263" s="64"/>
      <c r="AD263" s="64"/>
      <c r="AE263" s="64"/>
      <c r="AF263" s="63"/>
      <c r="AG263" s="63"/>
      <c r="AH263" s="63"/>
      <c r="AI263" s="63"/>
      <c r="AJ263" s="63"/>
      <c r="AK263" s="65"/>
      <c r="AL263" s="65"/>
      <c r="AM263" s="65"/>
      <c r="AN263" s="63"/>
      <c r="AO263" s="63"/>
      <c r="AP263" s="63"/>
      <c r="AQ263" s="63"/>
    </row>
    <row r="264" spans="1:68" s="12" customFormat="1" ht="18.75">
      <c r="A264" s="74" t="s">
        <v>63</v>
      </c>
      <c r="B264" s="75" t="s">
        <v>136</v>
      </c>
      <c r="C264" s="75" t="s">
        <v>128</v>
      </c>
      <c r="D264" s="88"/>
      <c r="E264" s="75"/>
      <c r="F264" s="89">
        <f aca="true" t="shared" si="181" ref="F264:O264">F269+F267+F265</f>
        <v>1107938</v>
      </c>
      <c r="G264" s="89">
        <f t="shared" si="181"/>
        <v>205798</v>
      </c>
      <c r="H264" s="89">
        <f t="shared" si="181"/>
        <v>1313736</v>
      </c>
      <c r="I264" s="89">
        <f t="shared" si="181"/>
        <v>0</v>
      </c>
      <c r="J264" s="89">
        <f t="shared" si="181"/>
        <v>1475986</v>
      </c>
      <c r="K264" s="89">
        <f t="shared" si="181"/>
        <v>-144415</v>
      </c>
      <c r="L264" s="89">
        <f t="shared" si="181"/>
        <v>-157319</v>
      </c>
      <c r="M264" s="89">
        <f t="shared" si="181"/>
        <v>1318667</v>
      </c>
      <c r="N264" s="89">
        <f t="shared" si="181"/>
        <v>-416991</v>
      </c>
      <c r="O264" s="89">
        <f t="shared" si="181"/>
        <v>901676</v>
      </c>
      <c r="P264" s="89">
        <f aca="true" t="shared" si="182" ref="P264:Y264">P269+P267+P265</f>
        <v>0</v>
      </c>
      <c r="Q264" s="89">
        <f t="shared" si="182"/>
        <v>919873</v>
      </c>
      <c r="R264" s="89">
        <f t="shared" si="182"/>
        <v>6490</v>
      </c>
      <c r="S264" s="89">
        <f t="shared" si="182"/>
        <v>6490</v>
      </c>
      <c r="T264" s="89">
        <f t="shared" si="182"/>
        <v>908166</v>
      </c>
      <c r="U264" s="89">
        <f t="shared" si="182"/>
        <v>926363</v>
      </c>
      <c r="V264" s="89">
        <f t="shared" si="182"/>
        <v>2622</v>
      </c>
      <c r="W264" s="89">
        <f t="shared" si="182"/>
        <v>2622</v>
      </c>
      <c r="X264" s="89">
        <f t="shared" si="182"/>
        <v>910788</v>
      </c>
      <c r="Y264" s="89">
        <f t="shared" si="182"/>
        <v>928985</v>
      </c>
      <c r="Z264" s="89">
        <f>Z269+Z267+Z265</f>
        <v>0</v>
      </c>
      <c r="AA264" s="90">
        <f>AA269+AA267+AA265</f>
        <v>910788</v>
      </c>
      <c r="AB264" s="90">
        <f>AB269+AB267+AB265</f>
        <v>928985</v>
      </c>
      <c r="AC264" s="90">
        <f>AC269+AC267+AC265</f>
        <v>0</v>
      </c>
      <c r="AD264" s="90">
        <f>AD269+AD267+AD265</f>
        <v>0</v>
      </c>
      <c r="AE264" s="90"/>
      <c r="AF264" s="89">
        <f aca="true" t="shared" si="183" ref="AF264:AM264">AF269+AF267+AF265</f>
        <v>910788</v>
      </c>
      <c r="AG264" s="89">
        <f t="shared" si="183"/>
        <v>0</v>
      </c>
      <c r="AH264" s="89">
        <f t="shared" si="183"/>
        <v>928985</v>
      </c>
      <c r="AI264" s="89">
        <f t="shared" si="183"/>
        <v>0</v>
      </c>
      <c r="AJ264" s="89">
        <f t="shared" si="183"/>
        <v>0</v>
      </c>
      <c r="AK264" s="89">
        <f t="shared" si="183"/>
        <v>910788</v>
      </c>
      <c r="AL264" s="89">
        <f t="shared" si="183"/>
        <v>0</v>
      </c>
      <c r="AM264" s="89">
        <f t="shared" si="183"/>
        <v>928985</v>
      </c>
      <c r="AN264" s="89">
        <f>AN269+AN267+AN265+AN271</f>
        <v>82064</v>
      </c>
      <c r="AO264" s="89">
        <f>AO269+AO267+AO265+AO271</f>
        <v>1011049</v>
      </c>
      <c r="AP264" s="89">
        <f>AP269+AP267+AP265+AP271</f>
        <v>0</v>
      </c>
      <c r="AQ264" s="89">
        <f>AQ269+AQ267+AQ265+AQ271</f>
        <v>1011049</v>
      </c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</row>
    <row r="265" spans="1:68" s="12" customFormat="1" ht="55.5" customHeight="1">
      <c r="A265" s="91" t="s">
        <v>150</v>
      </c>
      <c r="B265" s="92" t="s">
        <v>136</v>
      </c>
      <c r="C265" s="92" t="s">
        <v>128</v>
      </c>
      <c r="D265" s="93" t="s">
        <v>38</v>
      </c>
      <c r="E265" s="178"/>
      <c r="F265" s="94">
        <f aca="true" t="shared" si="184" ref="F265:AQ265">F266</f>
        <v>67263</v>
      </c>
      <c r="G265" s="94">
        <f t="shared" si="184"/>
        <v>13412</v>
      </c>
      <c r="H265" s="94">
        <f t="shared" si="184"/>
        <v>80675</v>
      </c>
      <c r="I265" s="94">
        <f t="shared" si="184"/>
        <v>0</v>
      </c>
      <c r="J265" s="94">
        <f t="shared" si="184"/>
        <v>110207</v>
      </c>
      <c r="K265" s="94">
        <f t="shared" si="184"/>
        <v>0</v>
      </c>
      <c r="L265" s="94">
        <f t="shared" si="184"/>
        <v>0</v>
      </c>
      <c r="M265" s="94">
        <f t="shared" si="184"/>
        <v>110207</v>
      </c>
      <c r="N265" s="94">
        <f t="shared" si="184"/>
        <v>-109607</v>
      </c>
      <c r="O265" s="94">
        <f t="shared" si="184"/>
        <v>600</v>
      </c>
      <c r="P265" s="94">
        <f t="shared" si="184"/>
        <v>0</v>
      </c>
      <c r="Q265" s="94">
        <f t="shared" si="184"/>
        <v>600</v>
      </c>
      <c r="R265" s="94">
        <f t="shared" si="184"/>
        <v>0</v>
      </c>
      <c r="S265" s="94">
        <f t="shared" si="184"/>
        <v>0</v>
      </c>
      <c r="T265" s="94">
        <f t="shared" si="184"/>
        <v>600</v>
      </c>
      <c r="U265" s="94">
        <f t="shared" si="184"/>
        <v>600</v>
      </c>
      <c r="V265" s="94">
        <f t="shared" si="184"/>
        <v>0</v>
      </c>
      <c r="W265" s="94">
        <f t="shared" si="184"/>
        <v>0</v>
      </c>
      <c r="X265" s="94">
        <f t="shared" si="184"/>
        <v>600</v>
      </c>
      <c r="Y265" s="94">
        <f t="shared" si="184"/>
        <v>600</v>
      </c>
      <c r="Z265" s="94">
        <f t="shared" si="184"/>
        <v>0</v>
      </c>
      <c r="AA265" s="95">
        <f t="shared" si="184"/>
        <v>600</v>
      </c>
      <c r="AB265" s="95">
        <f t="shared" si="184"/>
        <v>600</v>
      </c>
      <c r="AC265" s="95">
        <f t="shared" si="184"/>
        <v>0</v>
      </c>
      <c r="AD265" s="95">
        <f t="shared" si="184"/>
        <v>0</v>
      </c>
      <c r="AE265" s="95"/>
      <c r="AF265" s="94">
        <f t="shared" si="184"/>
        <v>600</v>
      </c>
      <c r="AG265" s="94">
        <f t="shared" si="184"/>
        <v>0</v>
      </c>
      <c r="AH265" s="94">
        <f t="shared" si="184"/>
        <v>600</v>
      </c>
      <c r="AI265" s="94">
        <f t="shared" si="184"/>
        <v>0</v>
      </c>
      <c r="AJ265" s="94">
        <f t="shared" si="184"/>
        <v>0</v>
      </c>
      <c r="AK265" s="94">
        <f t="shared" si="184"/>
        <v>600</v>
      </c>
      <c r="AL265" s="94">
        <f t="shared" si="184"/>
        <v>0</v>
      </c>
      <c r="AM265" s="94">
        <f t="shared" si="184"/>
        <v>600</v>
      </c>
      <c r="AN265" s="94">
        <f t="shared" si="184"/>
        <v>-600</v>
      </c>
      <c r="AO265" s="94">
        <f t="shared" si="184"/>
        <v>0</v>
      </c>
      <c r="AP265" s="94">
        <f t="shared" si="184"/>
        <v>0</v>
      </c>
      <c r="AQ265" s="94">
        <f t="shared" si="184"/>
        <v>0</v>
      </c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</row>
    <row r="266" spans="1:68" s="12" customFormat="1" ht="86.25" customHeight="1">
      <c r="A266" s="91" t="s">
        <v>250</v>
      </c>
      <c r="B266" s="92" t="s">
        <v>136</v>
      </c>
      <c r="C266" s="92" t="s">
        <v>128</v>
      </c>
      <c r="D266" s="93" t="s">
        <v>38</v>
      </c>
      <c r="E266" s="92" t="s">
        <v>151</v>
      </c>
      <c r="F266" s="81">
        <v>67263</v>
      </c>
      <c r="G266" s="81">
        <f>H266-F266</f>
        <v>13412</v>
      </c>
      <c r="H266" s="102">
        <v>80675</v>
      </c>
      <c r="I266" s="102"/>
      <c r="J266" s="102">
        <v>110207</v>
      </c>
      <c r="K266" s="180"/>
      <c r="L266" s="180"/>
      <c r="M266" s="81">
        <v>110207</v>
      </c>
      <c r="N266" s="81">
        <f>O266-M266</f>
        <v>-109607</v>
      </c>
      <c r="O266" s="81">
        <v>600</v>
      </c>
      <c r="P266" s="81"/>
      <c r="Q266" s="81">
        <v>600</v>
      </c>
      <c r="R266" s="109"/>
      <c r="S266" s="109"/>
      <c r="T266" s="81">
        <f>O266+R266</f>
        <v>600</v>
      </c>
      <c r="U266" s="81">
        <f>Q266+S266</f>
        <v>600</v>
      </c>
      <c r="V266" s="109"/>
      <c r="W266" s="109"/>
      <c r="X266" s="81">
        <f>T266+V266</f>
        <v>600</v>
      </c>
      <c r="Y266" s="81">
        <f>U266+W266</f>
        <v>600</v>
      </c>
      <c r="Z266" s="109"/>
      <c r="AA266" s="82">
        <f>X266+Z266</f>
        <v>600</v>
      </c>
      <c r="AB266" s="82">
        <f>Y266</f>
        <v>600</v>
      </c>
      <c r="AC266" s="146"/>
      <c r="AD266" s="146"/>
      <c r="AE266" s="146"/>
      <c r="AF266" s="81">
        <f>AA266+AC266</f>
        <v>600</v>
      </c>
      <c r="AG266" s="109"/>
      <c r="AH266" s="81">
        <f>AB266</f>
        <v>600</v>
      </c>
      <c r="AI266" s="109"/>
      <c r="AJ266" s="109"/>
      <c r="AK266" s="81">
        <f>AF266+AI266</f>
        <v>600</v>
      </c>
      <c r="AL266" s="81">
        <f>AG266</f>
        <v>0</v>
      </c>
      <c r="AM266" s="81">
        <f>AH266+AJ266</f>
        <v>600</v>
      </c>
      <c r="AN266" s="81">
        <f>AO266-AM266</f>
        <v>-600</v>
      </c>
      <c r="AO266" s="83"/>
      <c r="AP266" s="83"/>
      <c r="AQ266" s="83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</row>
    <row r="267" spans="1:68" s="12" customFormat="1" ht="39.75" customHeight="1">
      <c r="A267" s="91" t="s">
        <v>253</v>
      </c>
      <c r="B267" s="92" t="s">
        <v>136</v>
      </c>
      <c r="C267" s="92" t="s">
        <v>128</v>
      </c>
      <c r="D267" s="93" t="s">
        <v>64</v>
      </c>
      <c r="E267" s="92"/>
      <c r="F267" s="94">
        <f aca="true" t="shared" si="185" ref="F267:AQ267">F268</f>
        <v>573526</v>
      </c>
      <c r="G267" s="94">
        <f t="shared" si="185"/>
        <v>82674</v>
      </c>
      <c r="H267" s="94">
        <f t="shared" si="185"/>
        <v>656200</v>
      </c>
      <c r="I267" s="94">
        <f t="shared" si="185"/>
        <v>0</v>
      </c>
      <c r="J267" s="94">
        <f t="shared" si="185"/>
        <v>739716</v>
      </c>
      <c r="K267" s="94">
        <f t="shared" si="185"/>
        <v>-119300</v>
      </c>
      <c r="L267" s="94">
        <f t="shared" si="185"/>
        <v>-130548</v>
      </c>
      <c r="M267" s="94">
        <f t="shared" si="185"/>
        <v>609168</v>
      </c>
      <c r="N267" s="94">
        <f t="shared" si="185"/>
        <v>-146181</v>
      </c>
      <c r="O267" s="94">
        <f t="shared" si="185"/>
        <v>462987</v>
      </c>
      <c r="P267" s="94">
        <f t="shared" si="185"/>
        <v>0</v>
      </c>
      <c r="Q267" s="94">
        <f t="shared" si="185"/>
        <v>481184</v>
      </c>
      <c r="R267" s="94">
        <f t="shared" si="185"/>
        <v>0</v>
      </c>
      <c r="S267" s="94">
        <f t="shared" si="185"/>
        <v>0</v>
      </c>
      <c r="T267" s="94">
        <f t="shared" si="185"/>
        <v>462987</v>
      </c>
      <c r="U267" s="94">
        <f t="shared" si="185"/>
        <v>481184</v>
      </c>
      <c r="V267" s="94">
        <f t="shared" si="185"/>
        <v>2622</v>
      </c>
      <c r="W267" s="94">
        <f t="shared" si="185"/>
        <v>2622</v>
      </c>
      <c r="X267" s="94">
        <f t="shared" si="185"/>
        <v>465609</v>
      </c>
      <c r="Y267" s="94">
        <f t="shared" si="185"/>
        <v>483806</v>
      </c>
      <c r="Z267" s="94">
        <f t="shared" si="185"/>
        <v>0</v>
      </c>
      <c r="AA267" s="95">
        <f t="shared" si="185"/>
        <v>465609</v>
      </c>
      <c r="AB267" s="95">
        <f t="shared" si="185"/>
        <v>483806</v>
      </c>
      <c r="AC267" s="95">
        <f t="shared" si="185"/>
        <v>0</v>
      </c>
      <c r="AD267" s="95">
        <f t="shared" si="185"/>
        <v>0</v>
      </c>
      <c r="AE267" s="95"/>
      <c r="AF267" s="94">
        <f t="shared" si="185"/>
        <v>465609</v>
      </c>
      <c r="AG267" s="94">
        <f t="shared" si="185"/>
        <v>0</v>
      </c>
      <c r="AH267" s="94">
        <f t="shared" si="185"/>
        <v>483806</v>
      </c>
      <c r="AI267" s="94">
        <f t="shared" si="185"/>
        <v>0</v>
      </c>
      <c r="AJ267" s="94">
        <f t="shared" si="185"/>
        <v>0</v>
      </c>
      <c r="AK267" s="94">
        <f t="shared" si="185"/>
        <v>465609</v>
      </c>
      <c r="AL267" s="94">
        <f t="shared" si="185"/>
        <v>0</v>
      </c>
      <c r="AM267" s="94">
        <f t="shared" si="185"/>
        <v>483806</v>
      </c>
      <c r="AN267" s="94">
        <f t="shared" si="185"/>
        <v>15848</v>
      </c>
      <c r="AO267" s="94">
        <f t="shared" si="185"/>
        <v>499654</v>
      </c>
      <c r="AP267" s="94">
        <f t="shared" si="185"/>
        <v>0</v>
      </c>
      <c r="AQ267" s="94">
        <f t="shared" si="185"/>
        <v>499654</v>
      </c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</row>
    <row r="268" spans="1:68" s="12" customFormat="1" ht="33.75">
      <c r="A268" s="91" t="s">
        <v>129</v>
      </c>
      <c r="B268" s="92" t="s">
        <v>136</v>
      </c>
      <c r="C268" s="92" t="s">
        <v>128</v>
      </c>
      <c r="D268" s="93" t="s">
        <v>64</v>
      </c>
      <c r="E268" s="92" t="s">
        <v>130</v>
      </c>
      <c r="F268" s="81">
        <v>573526</v>
      </c>
      <c r="G268" s="81">
        <f>H268-F268</f>
        <v>82674</v>
      </c>
      <c r="H268" s="102">
        <f>12408+646284-2492</f>
        <v>656200</v>
      </c>
      <c r="I268" s="102"/>
      <c r="J268" s="102">
        <f>13753+728818-2855</f>
        <v>739716</v>
      </c>
      <c r="K268" s="102">
        <v>-119300</v>
      </c>
      <c r="L268" s="102">
        <v>-130548</v>
      </c>
      <c r="M268" s="81">
        <v>609168</v>
      </c>
      <c r="N268" s="81">
        <f>O268-M268</f>
        <v>-146181</v>
      </c>
      <c r="O268" s="81">
        <f>8854+454133</f>
        <v>462987</v>
      </c>
      <c r="P268" s="81"/>
      <c r="Q268" s="81">
        <f>8854+472330</f>
        <v>481184</v>
      </c>
      <c r="R268" s="109"/>
      <c r="S268" s="109"/>
      <c r="T268" s="81">
        <f>O268+R268</f>
        <v>462987</v>
      </c>
      <c r="U268" s="81">
        <f>Q268+S268</f>
        <v>481184</v>
      </c>
      <c r="V268" s="81">
        <v>2622</v>
      </c>
      <c r="W268" s="81">
        <v>2622</v>
      </c>
      <c r="X268" s="81">
        <f>T268+V268</f>
        <v>465609</v>
      </c>
      <c r="Y268" s="81">
        <f>U268+W268</f>
        <v>483806</v>
      </c>
      <c r="Z268" s="109"/>
      <c r="AA268" s="82">
        <f>X268+Z268</f>
        <v>465609</v>
      </c>
      <c r="AB268" s="82">
        <f>Y268</f>
        <v>483806</v>
      </c>
      <c r="AC268" s="146"/>
      <c r="AD268" s="146"/>
      <c r="AE268" s="146"/>
      <c r="AF268" s="81">
        <f>AA268+AC268</f>
        <v>465609</v>
      </c>
      <c r="AG268" s="109"/>
      <c r="AH268" s="81">
        <f>AB268</f>
        <v>483806</v>
      </c>
      <c r="AI268" s="109"/>
      <c r="AJ268" s="109"/>
      <c r="AK268" s="81">
        <f>AF268+AI268</f>
        <v>465609</v>
      </c>
      <c r="AL268" s="81">
        <f>AG268</f>
        <v>0</v>
      </c>
      <c r="AM268" s="81">
        <f>AH268+AJ268</f>
        <v>483806</v>
      </c>
      <c r="AN268" s="81">
        <f>AO268-AM268</f>
        <v>15848</v>
      </c>
      <c r="AO268" s="81">
        <v>499654</v>
      </c>
      <c r="AP268" s="81"/>
      <c r="AQ268" s="81">
        <v>499654</v>
      </c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</row>
    <row r="269" spans="1:68" s="12" customFormat="1" ht="21.75" customHeight="1">
      <c r="A269" s="91" t="s">
        <v>65</v>
      </c>
      <c r="B269" s="92" t="s">
        <v>136</v>
      </c>
      <c r="C269" s="92" t="s">
        <v>128</v>
      </c>
      <c r="D269" s="93" t="s">
        <v>66</v>
      </c>
      <c r="E269" s="92"/>
      <c r="F269" s="94">
        <f aca="true" t="shared" si="186" ref="F269:AQ269">F270</f>
        <v>467149</v>
      </c>
      <c r="G269" s="94">
        <f t="shared" si="186"/>
        <v>109712</v>
      </c>
      <c r="H269" s="94">
        <f t="shared" si="186"/>
        <v>576861</v>
      </c>
      <c r="I269" s="94">
        <f t="shared" si="186"/>
        <v>0</v>
      </c>
      <c r="J269" s="94">
        <f t="shared" si="186"/>
        <v>626063</v>
      </c>
      <c r="K269" s="94">
        <f t="shared" si="186"/>
        <v>-25115</v>
      </c>
      <c r="L269" s="94">
        <f t="shared" si="186"/>
        <v>-26771</v>
      </c>
      <c r="M269" s="94">
        <f t="shared" si="186"/>
        <v>599292</v>
      </c>
      <c r="N269" s="94">
        <f t="shared" si="186"/>
        <v>-161203</v>
      </c>
      <c r="O269" s="94">
        <f t="shared" si="186"/>
        <v>438089</v>
      </c>
      <c r="P269" s="94">
        <f t="shared" si="186"/>
        <v>0</v>
      </c>
      <c r="Q269" s="94">
        <f t="shared" si="186"/>
        <v>438089</v>
      </c>
      <c r="R269" s="94">
        <f t="shared" si="186"/>
        <v>6490</v>
      </c>
      <c r="S269" s="94">
        <f t="shared" si="186"/>
        <v>6490</v>
      </c>
      <c r="T269" s="94">
        <f t="shared" si="186"/>
        <v>444579</v>
      </c>
      <c r="U269" s="94">
        <f t="shared" si="186"/>
        <v>444579</v>
      </c>
      <c r="V269" s="94">
        <f t="shared" si="186"/>
        <v>0</v>
      </c>
      <c r="W269" s="94">
        <f t="shared" si="186"/>
        <v>0</v>
      </c>
      <c r="X269" s="94">
        <f t="shared" si="186"/>
        <v>444579</v>
      </c>
      <c r="Y269" s="94">
        <f t="shared" si="186"/>
        <v>444579</v>
      </c>
      <c r="Z269" s="94">
        <f t="shared" si="186"/>
        <v>0</v>
      </c>
      <c r="AA269" s="95">
        <f t="shared" si="186"/>
        <v>444579</v>
      </c>
      <c r="AB269" s="95">
        <f t="shared" si="186"/>
        <v>444579</v>
      </c>
      <c r="AC269" s="95">
        <f t="shared" si="186"/>
        <v>0</v>
      </c>
      <c r="AD269" s="95">
        <f t="shared" si="186"/>
        <v>0</v>
      </c>
      <c r="AE269" s="95"/>
      <c r="AF269" s="94">
        <f t="shared" si="186"/>
        <v>444579</v>
      </c>
      <c r="AG269" s="94">
        <f t="shared" si="186"/>
        <v>0</v>
      </c>
      <c r="AH269" s="94">
        <f t="shared" si="186"/>
        <v>444579</v>
      </c>
      <c r="AI269" s="94">
        <f t="shared" si="186"/>
        <v>0</v>
      </c>
      <c r="AJ269" s="94">
        <f t="shared" si="186"/>
        <v>0</v>
      </c>
      <c r="AK269" s="94">
        <f t="shared" si="186"/>
        <v>444579</v>
      </c>
      <c r="AL269" s="94">
        <f t="shared" si="186"/>
        <v>0</v>
      </c>
      <c r="AM269" s="94">
        <f t="shared" si="186"/>
        <v>444579</v>
      </c>
      <c r="AN269" s="94">
        <f t="shared" si="186"/>
        <v>66216</v>
      </c>
      <c r="AO269" s="94">
        <f t="shared" si="186"/>
        <v>510795</v>
      </c>
      <c r="AP269" s="94">
        <f t="shared" si="186"/>
        <v>0</v>
      </c>
      <c r="AQ269" s="94">
        <f t="shared" si="186"/>
        <v>510795</v>
      </c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</row>
    <row r="270" spans="1:68" s="14" customFormat="1" ht="33">
      <c r="A270" s="91" t="s">
        <v>129</v>
      </c>
      <c r="B270" s="92" t="s">
        <v>136</v>
      </c>
      <c r="C270" s="92" t="s">
        <v>128</v>
      </c>
      <c r="D270" s="93" t="s">
        <v>66</v>
      </c>
      <c r="E270" s="92" t="s">
        <v>130</v>
      </c>
      <c r="F270" s="81">
        <v>467149</v>
      </c>
      <c r="G270" s="81">
        <f>H270-F270</f>
        <v>109712</v>
      </c>
      <c r="H270" s="102">
        <f>159786+117293+300978-1196</f>
        <v>576861</v>
      </c>
      <c r="I270" s="102"/>
      <c r="J270" s="102">
        <f>172674+129187+325385-1183</f>
        <v>626063</v>
      </c>
      <c r="K270" s="102">
        <v>-25115</v>
      </c>
      <c r="L270" s="102">
        <v>-26771</v>
      </c>
      <c r="M270" s="81">
        <v>599292</v>
      </c>
      <c r="N270" s="81">
        <f>O270-M270</f>
        <v>-161203</v>
      </c>
      <c r="O270" s="81">
        <f>92234+213685+132170</f>
        <v>438089</v>
      </c>
      <c r="P270" s="81"/>
      <c r="Q270" s="81">
        <f>92234+213685+132170</f>
        <v>438089</v>
      </c>
      <c r="R270" s="81">
        <v>6490</v>
      </c>
      <c r="S270" s="81">
        <v>6490</v>
      </c>
      <c r="T270" s="81">
        <f>O270+R270</f>
        <v>444579</v>
      </c>
      <c r="U270" s="81">
        <f>Q270+S270</f>
        <v>444579</v>
      </c>
      <c r="V270" s="106"/>
      <c r="W270" s="106"/>
      <c r="X270" s="81">
        <f>T270+V270</f>
        <v>444579</v>
      </c>
      <c r="Y270" s="81">
        <f>U270+W270</f>
        <v>444579</v>
      </c>
      <c r="Z270" s="106"/>
      <c r="AA270" s="82">
        <f>X270+Z270</f>
        <v>444579</v>
      </c>
      <c r="AB270" s="82">
        <f>Y270</f>
        <v>444579</v>
      </c>
      <c r="AC270" s="148"/>
      <c r="AD270" s="148"/>
      <c r="AE270" s="148"/>
      <c r="AF270" s="81">
        <f>AA270+AC270</f>
        <v>444579</v>
      </c>
      <c r="AG270" s="106"/>
      <c r="AH270" s="81">
        <f>AB270</f>
        <v>444579</v>
      </c>
      <c r="AI270" s="106"/>
      <c r="AJ270" s="106"/>
      <c r="AK270" s="81">
        <f>AF270+AI270</f>
        <v>444579</v>
      </c>
      <c r="AL270" s="81">
        <f>AG270</f>
        <v>0</v>
      </c>
      <c r="AM270" s="81">
        <f>AH270+AJ270</f>
        <v>444579</v>
      </c>
      <c r="AN270" s="81">
        <f>AO270-AM270</f>
        <v>66216</v>
      </c>
      <c r="AO270" s="81">
        <f>194021+159775+156999</f>
        <v>510795</v>
      </c>
      <c r="AP270" s="81"/>
      <c r="AQ270" s="81">
        <f>194021+159775+156999</f>
        <v>510795</v>
      </c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</row>
    <row r="271" spans="1:68" s="14" customFormat="1" ht="24.75" customHeight="1">
      <c r="A271" s="91" t="s">
        <v>121</v>
      </c>
      <c r="B271" s="92" t="s">
        <v>136</v>
      </c>
      <c r="C271" s="92" t="s">
        <v>128</v>
      </c>
      <c r="D271" s="93" t="s">
        <v>122</v>
      </c>
      <c r="E271" s="92"/>
      <c r="F271" s="81"/>
      <c r="G271" s="81"/>
      <c r="H271" s="102"/>
      <c r="I271" s="102"/>
      <c r="J271" s="102"/>
      <c r="K271" s="102"/>
      <c r="L271" s="102"/>
      <c r="M271" s="81"/>
      <c r="N271" s="81"/>
      <c r="O271" s="81"/>
      <c r="P271" s="81"/>
      <c r="Q271" s="81"/>
      <c r="R271" s="81"/>
      <c r="S271" s="81"/>
      <c r="T271" s="81"/>
      <c r="U271" s="81"/>
      <c r="V271" s="106"/>
      <c r="W271" s="106"/>
      <c r="X271" s="81"/>
      <c r="Y271" s="81"/>
      <c r="Z271" s="106"/>
      <c r="AA271" s="82"/>
      <c r="AB271" s="82"/>
      <c r="AC271" s="148"/>
      <c r="AD271" s="148"/>
      <c r="AE271" s="148"/>
      <c r="AF271" s="81"/>
      <c r="AG271" s="106"/>
      <c r="AH271" s="81"/>
      <c r="AI271" s="106"/>
      <c r="AJ271" s="106"/>
      <c r="AK271" s="81"/>
      <c r="AL271" s="81"/>
      <c r="AM271" s="81"/>
      <c r="AN271" s="81">
        <f aca="true" t="shared" si="187" ref="AN271:AQ272">AN272</f>
        <v>600</v>
      </c>
      <c r="AO271" s="81">
        <f t="shared" si="187"/>
        <v>600</v>
      </c>
      <c r="AP271" s="81">
        <f t="shared" si="187"/>
        <v>0</v>
      </c>
      <c r="AQ271" s="81">
        <f t="shared" si="187"/>
        <v>600</v>
      </c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</row>
    <row r="272" spans="1:68" s="14" customFormat="1" ht="40.5" customHeight="1">
      <c r="A272" s="91" t="s">
        <v>324</v>
      </c>
      <c r="B272" s="92" t="s">
        <v>136</v>
      </c>
      <c r="C272" s="92" t="s">
        <v>128</v>
      </c>
      <c r="D272" s="93" t="s">
        <v>279</v>
      </c>
      <c r="E272" s="92"/>
      <c r="F272" s="81"/>
      <c r="G272" s="81"/>
      <c r="H272" s="102"/>
      <c r="I272" s="102"/>
      <c r="J272" s="102"/>
      <c r="K272" s="102"/>
      <c r="L272" s="102"/>
      <c r="M272" s="81"/>
      <c r="N272" s="81"/>
      <c r="O272" s="81"/>
      <c r="P272" s="81"/>
      <c r="Q272" s="81"/>
      <c r="R272" s="81"/>
      <c r="S272" s="81"/>
      <c r="T272" s="81"/>
      <c r="U272" s="81"/>
      <c r="V272" s="106"/>
      <c r="W272" s="106"/>
      <c r="X272" s="81"/>
      <c r="Y272" s="81"/>
      <c r="Z272" s="106"/>
      <c r="AA272" s="82"/>
      <c r="AB272" s="82"/>
      <c r="AC272" s="148"/>
      <c r="AD272" s="148"/>
      <c r="AE272" s="148"/>
      <c r="AF272" s="81"/>
      <c r="AG272" s="106"/>
      <c r="AH272" s="81"/>
      <c r="AI272" s="106"/>
      <c r="AJ272" s="106"/>
      <c r="AK272" s="81"/>
      <c r="AL272" s="81"/>
      <c r="AM272" s="81"/>
      <c r="AN272" s="81">
        <f t="shared" si="187"/>
        <v>600</v>
      </c>
      <c r="AO272" s="81">
        <f t="shared" si="187"/>
        <v>600</v>
      </c>
      <c r="AP272" s="81">
        <f t="shared" si="187"/>
        <v>0</v>
      </c>
      <c r="AQ272" s="81">
        <f t="shared" si="187"/>
        <v>600</v>
      </c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</row>
    <row r="273" spans="1:68" s="14" customFormat="1" ht="91.5" customHeight="1">
      <c r="A273" s="91" t="s">
        <v>250</v>
      </c>
      <c r="B273" s="92" t="s">
        <v>136</v>
      </c>
      <c r="C273" s="92" t="s">
        <v>128</v>
      </c>
      <c r="D273" s="93" t="s">
        <v>279</v>
      </c>
      <c r="E273" s="92" t="s">
        <v>151</v>
      </c>
      <c r="F273" s="81"/>
      <c r="G273" s="81"/>
      <c r="H273" s="102"/>
      <c r="I273" s="102"/>
      <c r="J273" s="102"/>
      <c r="K273" s="102"/>
      <c r="L273" s="102"/>
      <c r="M273" s="81"/>
      <c r="N273" s="81"/>
      <c r="O273" s="81"/>
      <c r="P273" s="81"/>
      <c r="Q273" s="81"/>
      <c r="R273" s="81"/>
      <c r="S273" s="81"/>
      <c r="T273" s="81"/>
      <c r="U273" s="81"/>
      <c r="V273" s="106"/>
      <c r="W273" s="106"/>
      <c r="X273" s="81"/>
      <c r="Y273" s="81"/>
      <c r="Z273" s="106"/>
      <c r="AA273" s="82"/>
      <c r="AB273" s="82"/>
      <c r="AC273" s="148"/>
      <c r="AD273" s="148"/>
      <c r="AE273" s="148"/>
      <c r="AF273" s="81"/>
      <c r="AG273" s="106"/>
      <c r="AH273" s="81"/>
      <c r="AI273" s="106"/>
      <c r="AJ273" s="106"/>
      <c r="AK273" s="81"/>
      <c r="AL273" s="81"/>
      <c r="AM273" s="81"/>
      <c r="AN273" s="81">
        <f>AO273-AM273</f>
        <v>600</v>
      </c>
      <c r="AO273" s="81">
        <v>600</v>
      </c>
      <c r="AP273" s="81"/>
      <c r="AQ273" s="81">
        <v>600</v>
      </c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</row>
    <row r="274" spans="1:68" s="16" customFormat="1" ht="16.5">
      <c r="A274" s="91"/>
      <c r="B274" s="92"/>
      <c r="C274" s="92"/>
      <c r="D274" s="162"/>
      <c r="E274" s="92"/>
      <c r="F274" s="181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84"/>
      <c r="S274" s="84"/>
      <c r="T274" s="84"/>
      <c r="U274" s="84"/>
      <c r="V274" s="84"/>
      <c r="W274" s="84"/>
      <c r="X274" s="84"/>
      <c r="Y274" s="84"/>
      <c r="Z274" s="84"/>
      <c r="AA274" s="85"/>
      <c r="AB274" s="85"/>
      <c r="AC274" s="85"/>
      <c r="AD274" s="85"/>
      <c r="AE274" s="85"/>
      <c r="AF274" s="84"/>
      <c r="AG274" s="84"/>
      <c r="AH274" s="84"/>
      <c r="AI274" s="84"/>
      <c r="AJ274" s="84"/>
      <c r="AK274" s="81"/>
      <c r="AL274" s="81"/>
      <c r="AM274" s="81"/>
      <c r="AN274" s="84"/>
      <c r="AO274" s="84"/>
      <c r="AP274" s="84"/>
      <c r="AQ274" s="84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</row>
    <row r="275" spans="1:68" s="16" customFormat="1" ht="56.25">
      <c r="A275" s="74" t="s">
        <v>165</v>
      </c>
      <c r="B275" s="75" t="s">
        <v>136</v>
      </c>
      <c r="C275" s="75" t="s">
        <v>157</v>
      </c>
      <c r="D275" s="88"/>
      <c r="E275" s="75"/>
      <c r="F275" s="77">
        <f aca="true" t="shared" si="188" ref="F275:V276">F276</f>
        <v>4930</v>
      </c>
      <c r="G275" s="77">
        <f t="shared" si="188"/>
        <v>417</v>
      </c>
      <c r="H275" s="77">
        <f t="shared" si="188"/>
        <v>5347</v>
      </c>
      <c r="I275" s="77">
        <f t="shared" si="188"/>
        <v>0</v>
      </c>
      <c r="J275" s="77">
        <f t="shared" si="188"/>
        <v>5745</v>
      </c>
      <c r="K275" s="77">
        <f t="shared" si="188"/>
        <v>0</v>
      </c>
      <c r="L275" s="77">
        <f t="shared" si="188"/>
        <v>0</v>
      </c>
      <c r="M275" s="77">
        <f t="shared" si="188"/>
        <v>5745</v>
      </c>
      <c r="N275" s="77">
        <f t="shared" si="188"/>
        <v>-1209</v>
      </c>
      <c r="O275" s="77">
        <f t="shared" si="188"/>
        <v>4536</v>
      </c>
      <c r="P275" s="77">
        <f t="shared" si="188"/>
        <v>0</v>
      </c>
      <c r="Q275" s="77">
        <f t="shared" si="188"/>
        <v>4536</v>
      </c>
      <c r="R275" s="77">
        <f t="shared" si="188"/>
        <v>0</v>
      </c>
      <c r="S275" s="77">
        <f t="shared" si="188"/>
        <v>0</v>
      </c>
      <c r="T275" s="77">
        <f t="shared" si="188"/>
        <v>4536</v>
      </c>
      <c r="U275" s="77">
        <f t="shared" si="188"/>
        <v>4536</v>
      </c>
      <c r="V275" s="77">
        <f t="shared" si="188"/>
        <v>0</v>
      </c>
      <c r="W275" s="77">
        <f aca="true" t="shared" si="189" ref="W275:AL276">W276</f>
        <v>0</v>
      </c>
      <c r="X275" s="77">
        <f t="shared" si="189"/>
        <v>4536</v>
      </c>
      <c r="Y275" s="77">
        <f t="shared" si="189"/>
        <v>4536</v>
      </c>
      <c r="Z275" s="77">
        <f t="shared" si="189"/>
        <v>0</v>
      </c>
      <c r="AA275" s="78">
        <f t="shared" si="189"/>
        <v>4536</v>
      </c>
      <c r="AB275" s="78">
        <f t="shared" si="189"/>
        <v>4536</v>
      </c>
      <c r="AC275" s="78">
        <f t="shared" si="189"/>
        <v>0</v>
      </c>
      <c r="AD275" s="78">
        <f t="shared" si="189"/>
        <v>0</v>
      </c>
      <c r="AE275" s="78"/>
      <c r="AF275" s="77">
        <f t="shared" si="189"/>
        <v>4536</v>
      </c>
      <c r="AG275" s="77">
        <f t="shared" si="189"/>
        <v>0</v>
      </c>
      <c r="AH275" s="77">
        <f t="shared" si="189"/>
        <v>4536</v>
      </c>
      <c r="AI275" s="77">
        <f t="shared" si="189"/>
        <v>0</v>
      </c>
      <c r="AJ275" s="77">
        <f t="shared" si="189"/>
        <v>0</v>
      </c>
      <c r="AK275" s="77">
        <f t="shared" si="189"/>
        <v>4536</v>
      </c>
      <c r="AL275" s="77">
        <f t="shared" si="189"/>
        <v>0</v>
      </c>
      <c r="AM275" s="77">
        <f aca="true" t="shared" si="190" ref="AI275:AQ276">AM276</f>
        <v>4536</v>
      </c>
      <c r="AN275" s="77">
        <f t="shared" si="190"/>
        <v>1952</v>
      </c>
      <c r="AO275" s="77">
        <f t="shared" si="190"/>
        <v>6488</v>
      </c>
      <c r="AP275" s="77">
        <f t="shared" si="190"/>
        <v>0</v>
      </c>
      <c r="AQ275" s="77">
        <f t="shared" si="190"/>
        <v>6488</v>
      </c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</row>
    <row r="276" spans="1:68" s="10" customFormat="1" ht="33">
      <c r="A276" s="91" t="s">
        <v>67</v>
      </c>
      <c r="B276" s="92" t="s">
        <v>136</v>
      </c>
      <c r="C276" s="92" t="s">
        <v>157</v>
      </c>
      <c r="D276" s="93" t="s">
        <v>68</v>
      </c>
      <c r="E276" s="92"/>
      <c r="F276" s="81">
        <f t="shared" si="188"/>
        <v>4930</v>
      </c>
      <c r="G276" s="81">
        <f t="shared" si="188"/>
        <v>417</v>
      </c>
      <c r="H276" s="81">
        <f t="shared" si="188"/>
        <v>5347</v>
      </c>
      <c r="I276" s="81">
        <f t="shared" si="188"/>
        <v>0</v>
      </c>
      <c r="J276" s="81">
        <f t="shared" si="188"/>
        <v>5745</v>
      </c>
      <c r="K276" s="81">
        <f t="shared" si="188"/>
        <v>0</v>
      </c>
      <c r="L276" s="81">
        <f t="shared" si="188"/>
        <v>0</v>
      </c>
      <c r="M276" s="81">
        <f t="shared" si="188"/>
        <v>5745</v>
      </c>
      <c r="N276" s="81">
        <f t="shared" si="188"/>
        <v>-1209</v>
      </c>
      <c r="O276" s="81">
        <f t="shared" si="188"/>
        <v>4536</v>
      </c>
      <c r="P276" s="81">
        <f t="shared" si="188"/>
        <v>0</v>
      </c>
      <c r="Q276" s="81">
        <f t="shared" si="188"/>
        <v>4536</v>
      </c>
      <c r="R276" s="81">
        <f t="shared" si="188"/>
        <v>0</v>
      </c>
      <c r="S276" s="81">
        <f t="shared" si="188"/>
        <v>0</v>
      </c>
      <c r="T276" s="81">
        <f t="shared" si="188"/>
        <v>4536</v>
      </c>
      <c r="U276" s="81">
        <f t="shared" si="188"/>
        <v>4536</v>
      </c>
      <c r="V276" s="81">
        <f t="shared" si="188"/>
        <v>0</v>
      </c>
      <c r="W276" s="81">
        <f t="shared" si="189"/>
        <v>0</v>
      </c>
      <c r="X276" s="81">
        <f t="shared" si="189"/>
        <v>4536</v>
      </c>
      <c r="Y276" s="81">
        <f t="shared" si="189"/>
        <v>4536</v>
      </c>
      <c r="Z276" s="81">
        <f t="shared" si="189"/>
        <v>0</v>
      </c>
      <c r="AA276" s="82">
        <f t="shared" si="189"/>
        <v>4536</v>
      </c>
      <c r="AB276" s="82">
        <f t="shared" si="189"/>
        <v>4536</v>
      </c>
      <c r="AC276" s="82">
        <f t="shared" si="189"/>
        <v>0</v>
      </c>
      <c r="AD276" s="82">
        <f t="shared" si="189"/>
        <v>0</v>
      </c>
      <c r="AE276" s="82"/>
      <c r="AF276" s="81">
        <f t="shared" si="189"/>
        <v>4536</v>
      </c>
      <c r="AG276" s="81">
        <f t="shared" si="189"/>
        <v>0</v>
      </c>
      <c r="AH276" s="81">
        <f t="shared" si="189"/>
        <v>4536</v>
      </c>
      <c r="AI276" s="81">
        <f t="shared" si="190"/>
        <v>0</v>
      </c>
      <c r="AJ276" s="81">
        <f t="shared" si="190"/>
        <v>0</v>
      </c>
      <c r="AK276" s="81">
        <f t="shared" si="190"/>
        <v>4536</v>
      </c>
      <c r="AL276" s="81">
        <f t="shared" si="190"/>
        <v>0</v>
      </c>
      <c r="AM276" s="81">
        <f t="shared" si="190"/>
        <v>4536</v>
      </c>
      <c r="AN276" s="81">
        <f t="shared" si="190"/>
        <v>1952</v>
      </c>
      <c r="AO276" s="81">
        <f t="shared" si="190"/>
        <v>6488</v>
      </c>
      <c r="AP276" s="81">
        <f t="shared" si="190"/>
        <v>0</v>
      </c>
      <c r="AQ276" s="81">
        <f t="shared" si="190"/>
        <v>6488</v>
      </c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</row>
    <row r="277" spans="1:68" s="24" customFormat="1" ht="40.5" customHeight="1">
      <c r="A277" s="91" t="s">
        <v>129</v>
      </c>
      <c r="B277" s="92" t="s">
        <v>136</v>
      </c>
      <c r="C277" s="92" t="s">
        <v>157</v>
      </c>
      <c r="D277" s="93" t="s">
        <v>68</v>
      </c>
      <c r="E277" s="92" t="s">
        <v>130</v>
      </c>
      <c r="F277" s="81">
        <v>4930</v>
      </c>
      <c r="G277" s="81">
        <f>H277-F277</f>
        <v>417</v>
      </c>
      <c r="H277" s="102">
        <f>2681+2666</f>
        <v>5347</v>
      </c>
      <c r="I277" s="102"/>
      <c r="J277" s="102">
        <f>2890+2855</f>
        <v>5745</v>
      </c>
      <c r="K277" s="182"/>
      <c r="L277" s="182"/>
      <c r="M277" s="81">
        <v>5745</v>
      </c>
      <c r="N277" s="81">
        <f>O277-M277</f>
        <v>-1209</v>
      </c>
      <c r="O277" s="81">
        <f>2350+2186</f>
        <v>4536</v>
      </c>
      <c r="P277" s="81"/>
      <c r="Q277" s="81">
        <f>2350+2186</f>
        <v>4536</v>
      </c>
      <c r="R277" s="156"/>
      <c r="S277" s="156"/>
      <c r="T277" s="81">
        <f>O277+R277</f>
        <v>4536</v>
      </c>
      <c r="U277" s="81">
        <f>Q277+S277</f>
        <v>4536</v>
      </c>
      <c r="V277" s="156"/>
      <c r="W277" s="156"/>
      <c r="X277" s="81">
        <f>T277+V277</f>
        <v>4536</v>
      </c>
      <c r="Y277" s="81">
        <f>U277+W277</f>
        <v>4536</v>
      </c>
      <c r="Z277" s="156"/>
      <c r="AA277" s="82">
        <f>X277+Z277</f>
        <v>4536</v>
      </c>
      <c r="AB277" s="82">
        <f>Y277</f>
        <v>4536</v>
      </c>
      <c r="AC277" s="157"/>
      <c r="AD277" s="157"/>
      <c r="AE277" s="157"/>
      <c r="AF277" s="81">
        <f>AA277+AC277</f>
        <v>4536</v>
      </c>
      <c r="AG277" s="156"/>
      <c r="AH277" s="81">
        <f>AB277</f>
        <v>4536</v>
      </c>
      <c r="AI277" s="156"/>
      <c r="AJ277" s="156"/>
      <c r="AK277" s="81">
        <f>AF277+AI277</f>
        <v>4536</v>
      </c>
      <c r="AL277" s="81">
        <f>AG277</f>
        <v>0</v>
      </c>
      <c r="AM277" s="81">
        <f>AH277+AJ277</f>
        <v>4536</v>
      </c>
      <c r="AN277" s="81">
        <f>AO277-AM277</f>
        <v>1952</v>
      </c>
      <c r="AO277" s="81">
        <f>3318+3170</f>
        <v>6488</v>
      </c>
      <c r="AP277" s="81"/>
      <c r="AQ277" s="81">
        <f>3318+3170</f>
        <v>6488</v>
      </c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</row>
    <row r="278" spans="1:68" s="24" customFormat="1" ht="18" customHeight="1">
      <c r="A278" s="91"/>
      <c r="B278" s="92"/>
      <c r="C278" s="92"/>
      <c r="D278" s="93"/>
      <c r="E278" s="92"/>
      <c r="F278" s="183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7"/>
      <c r="AB278" s="157"/>
      <c r="AC278" s="157"/>
      <c r="AD278" s="157"/>
      <c r="AE278" s="157"/>
      <c r="AF278" s="156"/>
      <c r="AG278" s="156"/>
      <c r="AH278" s="156"/>
      <c r="AI278" s="156"/>
      <c r="AJ278" s="156"/>
      <c r="AK278" s="158"/>
      <c r="AL278" s="158"/>
      <c r="AM278" s="158"/>
      <c r="AN278" s="156"/>
      <c r="AO278" s="156"/>
      <c r="AP278" s="156"/>
      <c r="AQ278" s="156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</row>
    <row r="279" spans="1:68" s="24" customFormat="1" ht="37.5">
      <c r="A279" s="74" t="s">
        <v>167</v>
      </c>
      <c r="B279" s="75" t="s">
        <v>136</v>
      </c>
      <c r="C279" s="75" t="s">
        <v>149</v>
      </c>
      <c r="D279" s="88"/>
      <c r="E279" s="75"/>
      <c r="F279" s="89">
        <f aca="true" t="shared" si="191" ref="F279:V280">F280</f>
        <v>43777</v>
      </c>
      <c r="G279" s="89">
        <f t="shared" si="191"/>
        <v>674</v>
      </c>
      <c r="H279" s="89">
        <f t="shared" si="191"/>
        <v>44451</v>
      </c>
      <c r="I279" s="89">
        <f t="shared" si="191"/>
        <v>0</v>
      </c>
      <c r="J279" s="89">
        <f t="shared" si="191"/>
        <v>50448</v>
      </c>
      <c r="K279" s="89">
        <f t="shared" si="191"/>
        <v>0</v>
      </c>
      <c r="L279" s="89">
        <f t="shared" si="191"/>
        <v>0</v>
      </c>
      <c r="M279" s="89">
        <f t="shared" si="191"/>
        <v>50448</v>
      </c>
      <c r="N279" s="89">
        <f t="shared" si="191"/>
        <v>-13658</v>
      </c>
      <c r="O279" s="89">
        <f t="shared" si="191"/>
        <v>36790</v>
      </c>
      <c r="P279" s="89">
        <f t="shared" si="191"/>
        <v>0</v>
      </c>
      <c r="Q279" s="89">
        <f t="shared" si="191"/>
        <v>36790</v>
      </c>
      <c r="R279" s="89">
        <f t="shared" si="191"/>
        <v>0</v>
      </c>
      <c r="S279" s="89">
        <f t="shared" si="191"/>
        <v>0</v>
      </c>
      <c r="T279" s="89">
        <f t="shared" si="191"/>
        <v>36790</v>
      </c>
      <c r="U279" s="89">
        <f t="shared" si="191"/>
        <v>36790</v>
      </c>
      <c r="V279" s="89">
        <f t="shared" si="191"/>
        <v>0</v>
      </c>
      <c r="W279" s="89">
        <f aca="true" t="shared" si="192" ref="W279:AL280">W280</f>
        <v>0</v>
      </c>
      <c r="X279" s="89">
        <f t="shared" si="192"/>
        <v>36790</v>
      </c>
      <c r="Y279" s="89">
        <f t="shared" si="192"/>
        <v>36790</v>
      </c>
      <c r="Z279" s="89">
        <f t="shared" si="192"/>
        <v>0</v>
      </c>
      <c r="AA279" s="90">
        <f t="shared" si="192"/>
        <v>36790</v>
      </c>
      <c r="AB279" s="90">
        <f t="shared" si="192"/>
        <v>36790</v>
      </c>
      <c r="AC279" s="90">
        <f t="shared" si="192"/>
        <v>0</v>
      </c>
      <c r="AD279" s="90">
        <f t="shared" si="192"/>
        <v>0</v>
      </c>
      <c r="AE279" s="90"/>
      <c r="AF279" s="89">
        <f t="shared" si="192"/>
        <v>36790</v>
      </c>
      <c r="AG279" s="89">
        <f t="shared" si="192"/>
        <v>0</v>
      </c>
      <c r="AH279" s="89">
        <f t="shared" si="192"/>
        <v>36790</v>
      </c>
      <c r="AI279" s="89">
        <f t="shared" si="192"/>
        <v>0</v>
      </c>
      <c r="AJ279" s="89">
        <f t="shared" si="192"/>
        <v>0</v>
      </c>
      <c r="AK279" s="89">
        <f t="shared" si="192"/>
        <v>36790</v>
      </c>
      <c r="AL279" s="89">
        <f t="shared" si="192"/>
        <v>0</v>
      </c>
      <c r="AM279" s="89">
        <f aca="true" t="shared" si="193" ref="AI279:AQ280">AM280</f>
        <v>36790</v>
      </c>
      <c r="AN279" s="89">
        <f t="shared" si="193"/>
        <v>5811</v>
      </c>
      <c r="AO279" s="89">
        <f t="shared" si="193"/>
        <v>42601</v>
      </c>
      <c r="AP279" s="89">
        <f t="shared" si="193"/>
        <v>0</v>
      </c>
      <c r="AQ279" s="89">
        <f t="shared" si="193"/>
        <v>42601</v>
      </c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</row>
    <row r="280" spans="1:68" s="24" customFormat="1" ht="21" customHeight="1">
      <c r="A280" s="91" t="s">
        <v>69</v>
      </c>
      <c r="B280" s="92" t="s">
        <v>136</v>
      </c>
      <c r="C280" s="92" t="s">
        <v>149</v>
      </c>
      <c r="D280" s="93" t="s">
        <v>70</v>
      </c>
      <c r="E280" s="92"/>
      <c r="F280" s="94">
        <f t="shared" si="191"/>
        <v>43777</v>
      </c>
      <c r="G280" s="94">
        <f t="shared" si="191"/>
        <v>674</v>
      </c>
      <c r="H280" s="94">
        <f t="shared" si="191"/>
        <v>44451</v>
      </c>
      <c r="I280" s="94">
        <f t="shared" si="191"/>
        <v>0</v>
      </c>
      <c r="J280" s="94">
        <f t="shared" si="191"/>
        <v>50448</v>
      </c>
      <c r="K280" s="94">
        <f t="shared" si="191"/>
        <v>0</v>
      </c>
      <c r="L280" s="94">
        <f t="shared" si="191"/>
        <v>0</v>
      </c>
      <c r="M280" s="94">
        <f t="shared" si="191"/>
        <v>50448</v>
      </c>
      <c r="N280" s="94">
        <f t="shared" si="191"/>
        <v>-13658</v>
      </c>
      <c r="O280" s="94">
        <f t="shared" si="191"/>
        <v>36790</v>
      </c>
      <c r="P280" s="94">
        <f t="shared" si="191"/>
        <v>0</v>
      </c>
      <c r="Q280" s="94">
        <f t="shared" si="191"/>
        <v>36790</v>
      </c>
      <c r="R280" s="94">
        <f t="shared" si="191"/>
        <v>0</v>
      </c>
      <c r="S280" s="94">
        <f t="shared" si="191"/>
        <v>0</v>
      </c>
      <c r="T280" s="94">
        <f t="shared" si="191"/>
        <v>36790</v>
      </c>
      <c r="U280" s="94">
        <f t="shared" si="191"/>
        <v>36790</v>
      </c>
      <c r="V280" s="94">
        <f t="shared" si="191"/>
        <v>0</v>
      </c>
      <c r="W280" s="94">
        <f t="shared" si="192"/>
        <v>0</v>
      </c>
      <c r="X280" s="94">
        <f t="shared" si="192"/>
        <v>36790</v>
      </c>
      <c r="Y280" s="94">
        <f t="shared" si="192"/>
        <v>36790</v>
      </c>
      <c r="Z280" s="94">
        <f t="shared" si="192"/>
        <v>0</v>
      </c>
      <c r="AA280" s="95">
        <f t="shared" si="192"/>
        <v>36790</v>
      </c>
      <c r="AB280" s="95">
        <f t="shared" si="192"/>
        <v>36790</v>
      </c>
      <c r="AC280" s="95">
        <f t="shared" si="192"/>
        <v>0</v>
      </c>
      <c r="AD280" s="95">
        <f t="shared" si="192"/>
        <v>0</v>
      </c>
      <c r="AE280" s="95"/>
      <c r="AF280" s="94">
        <f t="shared" si="192"/>
        <v>36790</v>
      </c>
      <c r="AG280" s="94">
        <f t="shared" si="192"/>
        <v>0</v>
      </c>
      <c r="AH280" s="94">
        <f t="shared" si="192"/>
        <v>36790</v>
      </c>
      <c r="AI280" s="94">
        <f t="shared" si="193"/>
        <v>0</v>
      </c>
      <c r="AJ280" s="94">
        <f t="shared" si="193"/>
        <v>0</v>
      </c>
      <c r="AK280" s="94">
        <f t="shared" si="193"/>
        <v>36790</v>
      </c>
      <c r="AL280" s="94">
        <f t="shared" si="193"/>
        <v>0</v>
      </c>
      <c r="AM280" s="94">
        <f t="shared" si="193"/>
        <v>36790</v>
      </c>
      <c r="AN280" s="94">
        <f t="shared" si="193"/>
        <v>5811</v>
      </c>
      <c r="AO280" s="94">
        <f t="shared" si="193"/>
        <v>42601</v>
      </c>
      <c r="AP280" s="94">
        <f t="shared" si="193"/>
        <v>0</v>
      </c>
      <c r="AQ280" s="94">
        <f t="shared" si="193"/>
        <v>42601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</row>
    <row r="281" spans="1:68" s="24" customFormat="1" ht="32.25" customHeight="1">
      <c r="A281" s="91" t="s">
        <v>129</v>
      </c>
      <c r="B281" s="92" t="s">
        <v>136</v>
      </c>
      <c r="C281" s="92" t="s">
        <v>149</v>
      </c>
      <c r="D281" s="93" t="s">
        <v>70</v>
      </c>
      <c r="E281" s="92" t="s">
        <v>130</v>
      </c>
      <c r="F281" s="81">
        <v>43777</v>
      </c>
      <c r="G281" s="81">
        <f>H281-F281</f>
        <v>674</v>
      </c>
      <c r="H281" s="102">
        <v>44451</v>
      </c>
      <c r="I281" s="102"/>
      <c r="J281" s="102">
        <v>50448</v>
      </c>
      <c r="K281" s="182"/>
      <c r="L281" s="182"/>
      <c r="M281" s="81">
        <v>50448</v>
      </c>
      <c r="N281" s="81">
        <f>O281-M281</f>
        <v>-13658</v>
      </c>
      <c r="O281" s="81">
        <v>36790</v>
      </c>
      <c r="P281" s="81"/>
      <c r="Q281" s="81">
        <v>36790</v>
      </c>
      <c r="R281" s="156"/>
      <c r="S281" s="156"/>
      <c r="T281" s="81">
        <f>O281+R281</f>
        <v>36790</v>
      </c>
      <c r="U281" s="81">
        <f>Q281+S281</f>
        <v>36790</v>
      </c>
      <c r="V281" s="156"/>
      <c r="W281" s="156"/>
      <c r="X281" s="81">
        <f>T281+V281</f>
        <v>36790</v>
      </c>
      <c r="Y281" s="81">
        <f>U281+W281</f>
        <v>36790</v>
      </c>
      <c r="Z281" s="156"/>
      <c r="AA281" s="82">
        <f>X281+Z281</f>
        <v>36790</v>
      </c>
      <c r="AB281" s="82">
        <f>Y281</f>
        <v>36790</v>
      </c>
      <c r="AC281" s="157"/>
      <c r="AD281" s="157"/>
      <c r="AE281" s="157"/>
      <c r="AF281" s="81">
        <f>AA281+AC281</f>
        <v>36790</v>
      </c>
      <c r="AG281" s="156"/>
      <c r="AH281" s="81">
        <f>AB281</f>
        <v>36790</v>
      </c>
      <c r="AI281" s="156"/>
      <c r="AJ281" s="156"/>
      <c r="AK281" s="81">
        <f>AF281+AI281</f>
        <v>36790</v>
      </c>
      <c r="AL281" s="81">
        <f>AG281</f>
        <v>0</v>
      </c>
      <c r="AM281" s="81">
        <f>AH281+AJ281</f>
        <v>36790</v>
      </c>
      <c r="AN281" s="81">
        <f>AO281-AM281</f>
        <v>5811</v>
      </c>
      <c r="AO281" s="81">
        <v>42601</v>
      </c>
      <c r="AP281" s="81"/>
      <c r="AQ281" s="81">
        <v>42601</v>
      </c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</row>
    <row r="282" spans="1:68" s="24" customFormat="1" ht="16.5">
      <c r="A282" s="91"/>
      <c r="B282" s="92"/>
      <c r="C282" s="92"/>
      <c r="D282" s="93"/>
      <c r="E282" s="92"/>
      <c r="F282" s="183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7"/>
      <c r="AB282" s="157"/>
      <c r="AC282" s="157"/>
      <c r="AD282" s="157"/>
      <c r="AE282" s="157"/>
      <c r="AF282" s="156"/>
      <c r="AG282" s="156"/>
      <c r="AH282" s="156"/>
      <c r="AI282" s="156"/>
      <c r="AJ282" s="156"/>
      <c r="AK282" s="158"/>
      <c r="AL282" s="158"/>
      <c r="AM282" s="158"/>
      <c r="AN282" s="156"/>
      <c r="AO282" s="156"/>
      <c r="AP282" s="156"/>
      <c r="AQ282" s="156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</row>
    <row r="283" spans="1:68" s="24" customFormat="1" ht="37.5">
      <c r="A283" s="74" t="s">
        <v>71</v>
      </c>
      <c r="B283" s="75" t="s">
        <v>136</v>
      </c>
      <c r="C283" s="75" t="s">
        <v>136</v>
      </c>
      <c r="D283" s="88"/>
      <c r="E283" s="75"/>
      <c r="F283" s="89">
        <f aca="true" t="shared" si="194" ref="F283:O283">F289+F284+F291</f>
        <v>44527</v>
      </c>
      <c r="G283" s="89">
        <f t="shared" si="194"/>
        <v>21442</v>
      </c>
      <c r="H283" s="89">
        <f t="shared" si="194"/>
        <v>65969</v>
      </c>
      <c r="I283" s="89">
        <f t="shared" si="194"/>
        <v>0</v>
      </c>
      <c r="J283" s="89">
        <f t="shared" si="194"/>
        <v>70787</v>
      </c>
      <c r="K283" s="89">
        <f t="shared" si="194"/>
        <v>0</v>
      </c>
      <c r="L283" s="89">
        <f t="shared" si="194"/>
        <v>0</v>
      </c>
      <c r="M283" s="89">
        <f t="shared" si="194"/>
        <v>70787</v>
      </c>
      <c r="N283" s="89">
        <f t="shared" si="194"/>
        <v>-35039</v>
      </c>
      <c r="O283" s="89">
        <f t="shared" si="194"/>
        <v>35748</v>
      </c>
      <c r="P283" s="89">
        <f aca="true" t="shared" si="195" ref="P283:U283">P289+P284+P291</f>
        <v>4971</v>
      </c>
      <c r="Q283" s="89">
        <f t="shared" si="195"/>
        <v>35748</v>
      </c>
      <c r="R283" s="89">
        <f t="shared" si="195"/>
        <v>0</v>
      </c>
      <c r="S283" s="89">
        <f t="shared" si="195"/>
        <v>0</v>
      </c>
      <c r="T283" s="89">
        <f t="shared" si="195"/>
        <v>35748</v>
      </c>
      <c r="U283" s="89">
        <f t="shared" si="195"/>
        <v>35748</v>
      </c>
      <c r="V283" s="89">
        <f aca="true" t="shared" si="196" ref="V283:AB283">V289+V284+V291</f>
        <v>0</v>
      </c>
      <c r="W283" s="89">
        <f t="shared" si="196"/>
        <v>0</v>
      </c>
      <c r="X283" s="89">
        <f t="shared" si="196"/>
        <v>35748</v>
      </c>
      <c r="Y283" s="89">
        <f t="shared" si="196"/>
        <v>35748</v>
      </c>
      <c r="Z283" s="89">
        <f t="shared" si="196"/>
        <v>0</v>
      </c>
      <c r="AA283" s="90">
        <f t="shared" si="196"/>
        <v>35748</v>
      </c>
      <c r="AB283" s="90">
        <f t="shared" si="196"/>
        <v>35748</v>
      </c>
      <c r="AC283" s="90">
        <f>AC289+AC284+AC291</f>
        <v>-830</v>
      </c>
      <c r="AD283" s="90">
        <f>AD289+AD284+AD291</f>
        <v>0</v>
      </c>
      <c r="AE283" s="90"/>
      <c r="AF283" s="89">
        <f aca="true" t="shared" si="197" ref="AF283:AM283">AF289+AF284+AF291</f>
        <v>34918</v>
      </c>
      <c r="AG283" s="89">
        <f t="shared" si="197"/>
        <v>0</v>
      </c>
      <c r="AH283" s="89">
        <f t="shared" si="197"/>
        <v>34918</v>
      </c>
      <c r="AI283" s="89">
        <f t="shared" si="197"/>
        <v>0</v>
      </c>
      <c r="AJ283" s="89">
        <f t="shared" si="197"/>
        <v>0</v>
      </c>
      <c r="AK283" s="89">
        <f t="shared" si="197"/>
        <v>34918</v>
      </c>
      <c r="AL283" s="89">
        <f t="shared" si="197"/>
        <v>0</v>
      </c>
      <c r="AM283" s="89">
        <f t="shared" si="197"/>
        <v>34918</v>
      </c>
      <c r="AN283" s="89">
        <f>AN289+AN284+AN291</f>
        <v>209</v>
      </c>
      <c r="AO283" s="89">
        <f>AO289+AO284+AO291</f>
        <v>35127</v>
      </c>
      <c r="AP283" s="89">
        <f>AP289+AP284+AP291</f>
        <v>0</v>
      </c>
      <c r="AQ283" s="89">
        <f>AQ289+AQ284+AQ291</f>
        <v>35127</v>
      </c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</row>
    <row r="284" spans="1:68" s="24" customFormat="1" ht="33">
      <c r="A284" s="91" t="s">
        <v>72</v>
      </c>
      <c r="B284" s="92" t="s">
        <v>136</v>
      </c>
      <c r="C284" s="92" t="s">
        <v>136</v>
      </c>
      <c r="D284" s="93" t="s">
        <v>73</v>
      </c>
      <c r="E284" s="92"/>
      <c r="F284" s="81">
        <f>F285+F288</f>
        <v>26550</v>
      </c>
      <c r="G284" s="81">
        <f aca="true" t="shared" si="198" ref="G284:O284">G285+G287</f>
        <v>4147</v>
      </c>
      <c r="H284" s="81">
        <f t="shared" si="198"/>
        <v>30697</v>
      </c>
      <c r="I284" s="81">
        <f t="shared" si="198"/>
        <v>0</v>
      </c>
      <c r="J284" s="81">
        <f t="shared" si="198"/>
        <v>33007</v>
      </c>
      <c r="K284" s="81">
        <f t="shared" si="198"/>
        <v>-489</v>
      </c>
      <c r="L284" s="81">
        <f t="shared" si="198"/>
        <v>-524</v>
      </c>
      <c r="M284" s="81">
        <f t="shared" si="198"/>
        <v>32483</v>
      </c>
      <c r="N284" s="81">
        <f t="shared" si="198"/>
        <v>-10003</v>
      </c>
      <c r="O284" s="81">
        <f t="shared" si="198"/>
        <v>22480</v>
      </c>
      <c r="P284" s="81">
        <f aca="true" t="shared" si="199" ref="P284:U284">P285+P287</f>
        <v>0</v>
      </c>
      <c r="Q284" s="81">
        <f t="shared" si="199"/>
        <v>23114</v>
      </c>
      <c r="R284" s="81">
        <f t="shared" si="199"/>
        <v>0</v>
      </c>
      <c r="S284" s="81">
        <f t="shared" si="199"/>
        <v>0</v>
      </c>
      <c r="T284" s="81">
        <f t="shared" si="199"/>
        <v>22480</v>
      </c>
      <c r="U284" s="81">
        <f t="shared" si="199"/>
        <v>23114</v>
      </c>
      <c r="V284" s="81">
        <f aca="true" t="shared" si="200" ref="V284:AB284">V285+V287</f>
        <v>0</v>
      </c>
      <c r="W284" s="81">
        <f t="shared" si="200"/>
        <v>0</v>
      </c>
      <c r="X284" s="81">
        <f t="shared" si="200"/>
        <v>22480</v>
      </c>
      <c r="Y284" s="81">
        <f t="shared" si="200"/>
        <v>23114</v>
      </c>
      <c r="Z284" s="81">
        <f t="shared" si="200"/>
        <v>0</v>
      </c>
      <c r="AA284" s="82">
        <f t="shared" si="200"/>
        <v>22480</v>
      </c>
      <c r="AB284" s="82">
        <f t="shared" si="200"/>
        <v>23114</v>
      </c>
      <c r="AC284" s="82">
        <f>AC285+AC287</f>
        <v>0</v>
      </c>
      <c r="AD284" s="82">
        <f>AD285+AD287</f>
        <v>0</v>
      </c>
      <c r="AE284" s="82"/>
      <c r="AF284" s="81">
        <f aca="true" t="shared" si="201" ref="AF284:AM284">AF285+AF287</f>
        <v>22480</v>
      </c>
      <c r="AG284" s="81">
        <f t="shared" si="201"/>
        <v>0</v>
      </c>
      <c r="AH284" s="81">
        <f t="shared" si="201"/>
        <v>23114</v>
      </c>
      <c r="AI284" s="81">
        <f t="shared" si="201"/>
        <v>0</v>
      </c>
      <c r="AJ284" s="81">
        <f t="shared" si="201"/>
        <v>0</v>
      </c>
      <c r="AK284" s="81">
        <f t="shared" si="201"/>
        <v>22480</v>
      </c>
      <c r="AL284" s="81">
        <f t="shared" si="201"/>
        <v>0</v>
      </c>
      <c r="AM284" s="81">
        <f t="shared" si="201"/>
        <v>23114</v>
      </c>
      <c r="AN284" s="81">
        <f>AN285+AN286+AN287</f>
        <v>2762</v>
      </c>
      <c r="AO284" s="81">
        <f>AO285+AO286+AO287</f>
        <v>25876</v>
      </c>
      <c r="AP284" s="81">
        <f>AP285+AP286+AP287</f>
        <v>0</v>
      </c>
      <c r="AQ284" s="81">
        <f>AQ285+AQ286+AQ287</f>
        <v>25876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</row>
    <row r="285" spans="1:68" s="24" customFormat="1" ht="35.25" customHeight="1">
      <c r="A285" s="91" t="s">
        <v>129</v>
      </c>
      <c r="B285" s="92" t="s">
        <v>136</v>
      </c>
      <c r="C285" s="92" t="s">
        <v>136</v>
      </c>
      <c r="D285" s="93" t="s">
        <v>73</v>
      </c>
      <c r="E285" s="92" t="s">
        <v>130</v>
      </c>
      <c r="F285" s="81">
        <v>26550</v>
      </c>
      <c r="G285" s="81">
        <f>H285-F285</f>
        <v>4147</v>
      </c>
      <c r="H285" s="102">
        <f>30697</f>
        <v>30697</v>
      </c>
      <c r="I285" s="102"/>
      <c r="J285" s="102">
        <f>33007</f>
        <v>33007</v>
      </c>
      <c r="K285" s="102">
        <v>-489</v>
      </c>
      <c r="L285" s="102">
        <v>-524</v>
      </c>
      <c r="M285" s="81">
        <v>32483</v>
      </c>
      <c r="N285" s="81">
        <f>O285-M285</f>
        <v>-10003</v>
      </c>
      <c r="O285" s="81">
        <v>22480</v>
      </c>
      <c r="P285" s="81"/>
      <c r="Q285" s="81">
        <v>23114</v>
      </c>
      <c r="R285" s="156"/>
      <c r="S285" s="156"/>
      <c r="T285" s="81">
        <f>O285+R285</f>
        <v>22480</v>
      </c>
      <c r="U285" s="81">
        <f>Q285+S285</f>
        <v>23114</v>
      </c>
      <c r="V285" s="156"/>
      <c r="W285" s="156"/>
      <c r="X285" s="81">
        <f>T285+V285</f>
        <v>22480</v>
      </c>
      <c r="Y285" s="81">
        <f>U285+W285</f>
        <v>23114</v>
      </c>
      <c r="Z285" s="156"/>
      <c r="AA285" s="82">
        <f>X285+Z285</f>
        <v>22480</v>
      </c>
      <c r="AB285" s="82">
        <f>Y285</f>
        <v>23114</v>
      </c>
      <c r="AC285" s="157"/>
      <c r="AD285" s="157"/>
      <c r="AE285" s="157"/>
      <c r="AF285" s="81">
        <f>AA285+AC285</f>
        <v>22480</v>
      </c>
      <c r="AG285" s="156"/>
      <c r="AH285" s="81">
        <f>AB285</f>
        <v>23114</v>
      </c>
      <c r="AI285" s="156"/>
      <c r="AJ285" s="156"/>
      <c r="AK285" s="81">
        <f>AF285+AI285</f>
        <v>22480</v>
      </c>
      <c r="AL285" s="81">
        <f>AG285</f>
        <v>0</v>
      </c>
      <c r="AM285" s="81">
        <f>AH285+AJ285</f>
        <v>23114</v>
      </c>
      <c r="AN285" s="81">
        <f>AO285-AM285</f>
        <v>262</v>
      </c>
      <c r="AO285" s="81">
        <f>23376</f>
        <v>23376</v>
      </c>
      <c r="AP285" s="81"/>
      <c r="AQ285" s="81">
        <f>23376</f>
        <v>23376</v>
      </c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</row>
    <row r="286" spans="1:68" s="24" customFormat="1" ht="81" customHeight="1">
      <c r="A286" s="113" t="s">
        <v>234</v>
      </c>
      <c r="B286" s="92" t="s">
        <v>136</v>
      </c>
      <c r="C286" s="92" t="s">
        <v>136</v>
      </c>
      <c r="D286" s="93" t="s">
        <v>73</v>
      </c>
      <c r="E286" s="92" t="s">
        <v>237</v>
      </c>
      <c r="F286" s="81"/>
      <c r="G286" s="81"/>
      <c r="H286" s="102"/>
      <c r="I286" s="102"/>
      <c r="J286" s="102"/>
      <c r="K286" s="102"/>
      <c r="L286" s="102"/>
      <c r="M286" s="81"/>
      <c r="N286" s="81"/>
      <c r="O286" s="81"/>
      <c r="P286" s="81"/>
      <c r="Q286" s="81"/>
      <c r="R286" s="156"/>
      <c r="S286" s="156"/>
      <c r="T286" s="81"/>
      <c r="U286" s="81"/>
      <c r="V286" s="156"/>
      <c r="W286" s="156"/>
      <c r="X286" s="81"/>
      <c r="Y286" s="81"/>
      <c r="Z286" s="156"/>
      <c r="AA286" s="82"/>
      <c r="AB286" s="82"/>
      <c r="AC286" s="157"/>
      <c r="AD286" s="157"/>
      <c r="AE286" s="157"/>
      <c r="AF286" s="81"/>
      <c r="AG286" s="156"/>
      <c r="AH286" s="81"/>
      <c r="AI286" s="156"/>
      <c r="AJ286" s="156"/>
      <c r="AK286" s="81"/>
      <c r="AL286" s="81"/>
      <c r="AM286" s="81"/>
      <c r="AN286" s="81">
        <f>AO286-AM286</f>
        <v>2500</v>
      </c>
      <c r="AO286" s="81">
        <v>2500</v>
      </c>
      <c r="AP286" s="81"/>
      <c r="AQ286" s="81">
        <v>2500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</row>
    <row r="287" spans="1:68" s="24" customFormat="1" ht="33" hidden="1">
      <c r="A287" s="92" t="s">
        <v>136</v>
      </c>
      <c r="B287" s="92" t="s">
        <v>136</v>
      </c>
      <c r="C287" s="93" t="s">
        <v>73</v>
      </c>
      <c r="D287" s="93" t="s">
        <v>232</v>
      </c>
      <c r="E287" s="92"/>
      <c r="F287" s="81"/>
      <c r="G287" s="81">
        <f>G288</f>
        <v>0</v>
      </c>
      <c r="H287" s="81">
        <f>H288</f>
        <v>0</v>
      </c>
      <c r="I287" s="81">
        <f>I288</f>
        <v>0</v>
      </c>
      <c r="J287" s="81">
        <f>J288</f>
        <v>0</v>
      </c>
      <c r="K287" s="182"/>
      <c r="L287" s="182"/>
      <c r="M287" s="182"/>
      <c r="N287" s="182"/>
      <c r="O287" s="182"/>
      <c r="P287" s="182"/>
      <c r="Q287" s="182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7"/>
      <c r="AB287" s="157"/>
      <c r="AC287" s="157"/>
      <c r="AD287" s="157"/>
      <c r="AE287" s="157"/>
      <c r="AF287" s="156"/>
      <c r="AG287" s="156"/>
      <c r="AH287" s="156"/>
      <c r="AI287" s="156"/>
      <c r="AJ287" s="156"/>
      <c r="AK287" s="158"/>
      <c r="AL287" s="158"/>
      <c r="AM287" s="158"/>
      <c r="AN287" s="156"/>
      <c r="AO287" s="156"/>
      <c r="AP287" s="156"/>
      <c r="AQ287" s="156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</row>
    <row r="288" spans="1:68" s="24" customFormat="1" ht="82.5" hidden="1">
      <c r="A288" s="113" t="s">
        <v>234</v>
      </c>
      <c r="B288" s="92" t="s">
        <v>136</v>
      </c>
      <c r="C288" s="92" t="s">
        <v>136</v>
      </c>
      <c r="D288" s="93" t="s">
        <v>232</v>
      </c>
      <c r="E288" s="92" t="s">
        <v>237</v>
      </c>
      <c r="F288" s="81"/>
      <c r="G288" s="81">
        <f>H288-F288</f>
        <v>0</v>
      </c>
      <c r="H288" s="102">
        <f>5989-5989</f>
        <v>0</v>
      </c>
      <c r="I288" s="102"/>
      <c r="J288" s="102">
        <f>6414-6414</f>
        <v>0</v>
      </c>
      <c r="K288" s="182"/>
      <c r="L288" s="182"/>
      <c r="M288" s="182"/>
      <c r="N288" s="182"/>
      <c r="O288" s="182"/>
      <c r="P288" s="182"/>
      <c r="Q288" s="182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7"/>
      <c r="AB288" s="157"/>
      <c r="AC288" s="157"/>
      <c r="AD288" s="157"/>
      <c r="AE288" s="157"/>
      <c r="AF288" s="156"/>
      <c r="AG288" s="156"/>
      <c r="AH288" s="156"/>
      <c r="AI288" s="156"/>
      <c r="AJ288" s="156"/>
      <c r="AK288" s="158"/>
      <c r="AL288" s="158"/>
      <c r="AM288" s="158"/>
      <c r="AN288" s="156"/>
      <c r="AO288" s="156"/>
      <c r="AP288" s="156"/>
      <c r="AQ288" s="156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</row>
    <row r="289" spans="1:68" s="24" customFormat="1" ht="33" customHeight="1">
      <c r="A289" s="91" t="s">
        <v>74</v>
      </c>
      <c r="B289" s="92" t="s">
        <v>136</v>
      </c>
      <c r="C289" s="92" t="s">
        <v>136</v>
      </c>
      <c r="D289" s="93" t="s">
        <v>75</v>
      </c>
      <c r="E289" s="92"/>
      <c r="F289" s="94">
        <f aca="true" t="shared" si="202" ref="F289:AQ289">F290</f>
        <v>5192</v>
      </c>
      <c r="G289" s="94">
        <f t="shared" si="202"/>
        <v>8701</v>
      </c>
      <c r="H289" s="94">
        <f t="shared" si="202"/>
        <v>13893</v>
      </c>
      <c r="I289" s="94">
        <f t="shared" si="202"/>
        <v>0</v>
      </c>
      <c r="J289" s="94">
        <f t="shared" si="202"/>
        <v>14880</v>
      </c>
      <c r="K289" s="94">
        <f t="shared" si="202"/>
        <v>0</v>
      </c>
      <c r="L289" s="94">
        <f t="shared" si="202"/>
        <v>0</v>
      </c>
      <c r="M289" s="94">
        <f t="shared" si="202"/>
        <v>14880</v>
      </c>
      <c r="N289" s="94">
        <f t="shared" si="202"/>
        <v>-9909</v>
      </c>
      <c r="O289" s="94">
        <f t="shared" si="202"/>
        <v>4971</v>
      </c>
      <c r="P289" s="94">
        <f t="shared" si="202"/>
        <v>4971</v>
      </c>
      <c r="Q289" s="94">
        <f t="shared" si="202"/>
        <v>4971</v>
      </c>
      <c r="R289" s="94">
        <f t="shared" si="202"/>
        <v>0</v>
      </c>
      <c r="S289" s="94">
        <f t="shared" si="202"/>
        <v>0</v>
      </c>
      <c r="T289" s="94">
        <f t="shared" si="202"/>
        <v>4971</v>
      </c>
      <c r="U289" s="94">
        <f t="shared" si="202"/>
        <v>4971</v>
      </c>
      <c r="V289" s="94">
        <f t="shared" si="202"/>
        <v>0</v>
      </c>
      <c r="W289" s="94">
        <f t="shared" si="202"/>
        <v>0</v>
      </c>
      <c r="X289" s="94">
        <f t="shared" si="202"/>
        <v>4971</v>
      </c>
      <c r="Y289" s="94">
        <f t="shared" si="202"/>
        <v>4971</v>
      </c>
      <c r="Z289" s="94">
        <f t="shared" si="202"/>
        <v>0</v>
      </c>
      <c r="AA289" s="95">
        <f t="shared" si="202"/>
        <v>4971</v>
      </c>
      <c r="AB289" s="95">
        <f t="shared" si="202"/>
        <v>4971</v>
      </c>
      <c r="AC289" s="95">
        <f t="shared" si="202"/>
        <v>0</v>
      </c>
      <c r="AD289" s="95">
        <f t="shared" si="202"/>
        <v>0</v>
      </c>
      <c r="AE289" s="95"/>
      <c r="AF289" s="94">
        <f t="shared" si="202"/>
        <v>4971</v>
      </c>
      <c r="AG289" s="94">
        <f t="shared" si="202"/>
        <v>0</v>
      </c>
      <c r="AH289" s="94">
        <f t="shared" si="202"/>
        <v>4971</v>
      </c>
      <c r="AI289" s="94">
        <f t="shared" si="202"/>
        <v>0</v>
      </c>
      <c r="AJ289" s="94">
        <f t="shared" si="202"/>
        <v>0</v>
      </c>
      <c r="AK289" s="94">
        <f t="shared" si="202"/>
        <v>4971</v>
      </c>
      <c r="AL289" s="94">
        <f t="shared" si="202"/>
        <v>0</v>
      </c>
      <c r="AM289" s="94">
        <f t="shared" si="202"/>
        <v>4971</v>
      </c>
      <c r="AN289" s="94">
        <f t="shared" si="202"/>
        <v>4280</v>
      </c>
      <c r="AO289" s="94">
        <f t="shared" si="202"/>
        <v>9251</v>
      </c>
      <c r="AP289" s="94">
        <f t="shared" si="202"/>
        <v>0</v>
      </c>
      <c r="AQ289" s="94">
        <f t="shared" si="202"/>
        <v>9251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</row>
    <row r="290" spans="1:68" s="24" customFormat="1" ht="50.25" customHeight="1">
      <c r="A290" s="91" t="s">
        <v>137</v>
      </c>
      <c r="B290" s="92" t="s">
        <v>136</v>
      </c>
      <c r="C290" s="92" t="s">
        <v>136</v>
      </c>
      <c r="D290" s="93" t="s">
        <v>75</v>
      </c>
      <c r="E290" s="92" t="s">
        <v>138</v>
      </c>
      <c r="F290" s="81">
        <v>5192</v>
      </c>
      <c r="G290" s="81">
        <f>H290-F290</f>
        <v>8701</v>
      </c>
      <c r="H290" s="102">
        <v>13893</v>
      </c>
      <c r="I290" s="102"/>
      <c r="J290" s="102">
        <v>14880</v>
      </c>
      <c r="K290" s="182"/>
      <c r="L290" s="182"/>
      <c r="M290" s="81">
        <v>14880</v>
      </c>
      <c r="N290" s="81">
        <f>O290-M290</f>
        <v>-9909</v>
      </c>
      <c r="O290" s="81">
        <v>4971</v>
      </c>
      <c r="P290" s="81">
        <v>4971</v>
      </c>
      <c r="Q290" s="81">
        <v>4971</v>
      </c>
      <c r="R290" s="156"/>
      <c r="S290" s="156"/>
      <c r="T290" s="81">
        <f>O290+R290</f>
        <v>4971</v>
      </c>
      <c r="U290" s="81">
        <f>Q290+S290</f>
        <v>4971</v>
      </c>
      <c r="V290" s="156"/>
      <c r="W290" s="156"/>
      <c r="X290" s="81">
        <f>T290+V290</f>
        <v>4971</v>
      </c>
      <c r="Y290" s="81">
        <f>U290+W290</f>
        <v>4971</v>
      </c>
      <c r="Z290" s="156"/>
      <c r="AA290" s="82">
        <f>X290+Z290</f>
        <v>4971</v>
      </c>
      <c r="AB290" s="82">
        <f>Y290</f>
        <v>4971</v>
      </c>
      <c r="AC290" s="157"/>
      <c r="AD290" s="157"/>
      <c r="AE290" s="157"/>
      <c r="AF290" s="81">
        <f>AA290+AC290</f>
        <v>4971</v>
      </c>
      <c r="AG290" s="156"/>
      <c r="AH290" s="81">
        <f>AB290</f>
        <v>4971</v>
      </c>
      <c r="AI290" s="156"/>
      <c r="AJ290" s="156"/>
      <c r="AK290" s="81">
        <f>AF290+AI290</f>
        <v>4971</v>
      </c>
      <c r="AL290" s="81">
        <f>AG290</f>
        <v>0</v>
      </c>
      <c r="AM290" s="81">
        <f>AH290+AJ290</f>
        <v>4971</v>
      </c>
      <c r="AN290" s="81">
        <f>AO290-AM290</f>
        <v>4280</v>
      </c>
      <c r="AO290" s="81">
        <v>9251</v>
      </c>
      <c r="AP290" s="81"/>
      <c r="AQ290" s="81">
        <v>9251</v>
      </c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</row>
    <row r="291" spans="1:68" s="24" customFormat="1" ht="21" customHeight="1">
      <c r="A291" s="91" t="s">
        <v>121</v>
      </c>
      <c r="B291" s="92" t="s">
        <v>136</v>
      </c>
      <c r="C291" s="92" t="s">
        <v>136</v>
      </c>
      <c r="D291" s="93" t="s">
        <v>122</v>
      </c>
      <c r="E291" s="92"/>
      <c r="F291" s="81">
        <f>F292</f>
        <v>12785</v>
      </c>
      <c r="G291" s="81">
        <f aca="true" t="shared" si="203" ref="G291:M291">G292+G293</f>
        <v>8594</v>
      </c>
      <c r="H291" s="81">
        <f t="shared" si="203"/>
        <v>21379</v>
      </c>
      <c r="I291" s="81">
        <f t="shared" si="203"/>
        <v>0</v>
      </c>
      <c r="J291" s="81">
        <f t="shared" si="203"/>
        <v>22900</v>
      </c>
      <c r="K291" s="81">
        <f t="shared" si="203"/>
        <v>489</v>
      </c>
      <c r="L291" s="81">
        <f t="shared" si="203"/>
        <v>524</v>
      </c>
      <c r="M291" s="81">
        <f t="shared" si="203"/>
        <v>23424</v>
      </c>
      <c r="N291" s="81">
        <f aca="true" t="shared" si="204" ref="N291:Y291">N292+N293+N295+N304+N300</f>
        <v>-15127</v>
      </c>
      <c r="O291" s="81">
        <f t="shared" si="204"/>
        <v>8297</v>
      </c>
      <c r="P291" s="81">
        <f t="shared" si="204"/>
        <v>0</v>
      </c>
      <c r="Q291" s="81">
        <f t="shared" si="204"/>
        <v>7663</v>
      </c>
      <c r="R291" s="81">
        <f t="shared" si="204"/>
        <v>0</v>
      </c>
      <c r="S291" s="81">
        <f t="shared" si="204"/>
        <v>0</v>
      </c>
      <c r="T291" s="81">
        <f t="shared" si="204"/>
        <v>8297</v>
      </c>
      <c r="U291" s="81">
        <f t="shared" si="204"/>
        <v>7663</v>
      </c>
      <c r="V291" s="81">
        <f t="shared" si="204"/>
        <v>0</v>
      </c>
      <c r="W291" s="81">
        <f t="shared" si="204"/>
        <v>0</v>
      </c>
      <c r="X291" s="81">
        <f t="shared" si="204"/>
        <v>8297</v>
      </c>
      <c r="Y291" s="81">
        <f t="shared" si="204"/>
        <v>7663</v>
      </c>
      <c r="Z291" s="81">
        <f>Z292+Z293+Z295+Z304+Z300</f>
        <v>0</v>
      </c>
      <c r="AA291" s="82">
        <f>AA292+AA293+AA295+AA304+AA300</f>
        <v>8297</v>
      </c>
      <c r="AB291" s="82">
        <f>AB292+AB293+AB295+AB304+AB300</f>
        <v>7663</v>
      </c>
      <c r="AC291" s="82">
        <f>AC292+AC293+AC295+AC304+AC300</f>
        <v>-830</v>
      </c>
      <c r="AD291" s="82">
        <f>AD292+AD293+AD295+AD304+AD300</f>
        <v>0</v>
      </c>
      <c r="AE291" s="82"/>
      <c r="AF291" s="81">
        <f aca="true" t="shared" si="205" ref="AF291:AQ291">AF292+AF293+AF295+AF304+AF300</f>
        <v>7467</v>
      </c>
      <c r="AG291" s="81">
        <f t="shared" si="205"/>
        <v>0</v>
      </c>
      <c r="AH291" s="81">
        <f t="shared" si="205"/>
        <v>6833</v>
      </c>
      <c r="AI291" s="81">
        <f t="shared" si="205"/>
        <v>0</v>
      </c>
      <c r="AJ291" s="81">
        <f t="shared" si="205"/>
        <v>0</v>
      </c>
      <c r="AK291" s="81">
        <f t="shared" si="205"/>
        <v>7467</v>
      </c>
      <c r="AL291" s="81">
        <f t="shared" si="205"/>
        <v>0</v>
      </c>
      <c r="AM291" s="81">
        <f t="shared" si="205"/>
        <v>6833</v>
      </c>
      <c r="AN291" s="81">
        <f t="shared" si="205"/>
        <v>-6833</v>
      </c>
      <c r="AO291" s="81">
        <f t="shared" si="205"/>
        <v>0</v>
      </c>
      <c r="AP291" s="81">
        <f t="shared" si="205"/>
        <v>0</v>
      </c>
      <c r="AQ291" s="81">
        <f t="shared" si="205"/>
        <v>0</v>
      </c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</row>
    <row r="292" spans="1:68" s="24" customFormat="1" ht="60" customHeight="1" hidden="1">
      <c r="A292" s="91" t="s">
        <v>137</v>
      </c>
      <c r="B292" s="92" t="s">
        <v>136</v>
      </c>
      <c r="C292" s="92" t="s">
        <v>136</v>
      </c>
      <c r="D292" s="93" t="s">
        <v>122</v>
      </c>
      <c r="E292" s="92" t="s">
        <v>138</v>
      </c>
      <c r="F292" s="81">
        <v>12785</v>
      </c>
      <c r="G292" s="81">
        <f>H292-F292</f>
        <v>3461</v>
      </c>
      <c r="H292" s="102">
        <f>10599+5647</f>
        <v>16246</v>
      </c>
      <c r="I292" s="102"/>
      <c r="J292" s="102">
        <f>11352+6051</f>
        <v>17403</v>
      </c>
      <c r="K292" s="102">
        <v>489</v>
      </c>
      <c r="L292" s="102">
        <v>524</v>
      </c>
      <c r="M292" s="81">
        <v>17927</v>
      </c>
      <c r="N292" s="81">
        <f>O292-M292</f>
        <v>-17927</v>
      </c>
      <c r="O292" s="81"/>
      <c r="P292" s="81"/>
      <c r="Q292" s="81"/>
      <c r="R292" s="81"/>
      <c r="S292" s="81"/>
      <c r="T292" s="81"/>
      <c r="U292" s="81"/>
      <c r="V292" s="156"/>
      <c r="W292" s="156"/>
      <c r="X292" s="156"/>
      <c r="Y292" s="156"/>
      <c r="Z292" s="156"/>
      <c r="AA292" s="157"/>
      <c r="AB292" s="157"/>
      <c r="AC292" s="157"/>
      <c r="AD292" s="157"/>
      <c r="AE292" s="157"/>
      <c r="AF292" s="156"/>
      <c r="AG292" s="156"/>
      <c r="AH292" s="156"/>
      <c r="AI292" s="156"/>
      <c r="AJ292" s="156"/>
      <c r="AK292" s="158"/>
      <c r="AL292" s="158"/>
      <c r="AM292" s="158"/>
      <c r="AN292" s="156"/>
      <c r="AO292" s="156"/>
      <c r="AP292" s="156"/>
      <c r="AQ292" s="156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</row>
    <row r="293" spans="1:68" s="24" customFormat="1" ht="72" customHeight="1" hidden="1">
      <c r="A293" s="91" t="s">
        <v>233</v>
      </c>
      <c r="B293" s="92" t="s">
        <v>136</v>
      </c>
      <c r="C293" s="92" t="s">
        <v>136</v>
      </c>
      <c r="D293" s="93" t="s">
        <v>244</v>
      </c>
      <c r="E293" s="92"/>
      <c r="F293" s="81"/>
      <c r="G293" s="81">
        <f aca="true" t="shared" si="206" ref="G293:U293">G294</f>
        <v>5133</v>
      </c>
      <c r="H293" s="81">
        <f t="shared" si="206"/>
        <v>5133</v>
      </c>
      <c r="I293" s="81">
        <f t="shared" si="206"/>
        <v>0</v>
      </c>
      <c r="J293" s="81">
        <f t="shared" si="206"/>
        <v>5497</v>
      </c>
      <c r="K293" s="81">
        <f t="shared" si="206"/>
        <v>0</v>
      </c>
      <c r="L293" s="81">
        <f t="shared" si="206"/>
        <v>0</v>
      </c>
      <c r="M293" s="81">
        <f t="shared" si="206"/>
        <v>5497</v>
      </c>
      <c r="N293" s="81">
        <f t="shared" si="206"/>
        <v>-5497</v>
      </c>
      <c r="O293" s="81">
        <f t="shared" si="206"/>
        <v>0</v>
      </c>
      <c r="P293" s="81">
        <f t="shared" si="206"/>
        <v>0</v>
      </c>
      <c r="Q293" s="81">
        <f t="shared" si="206"/>
        <v>0</v>
      </c>
      <c r="R293" s="81">
        <f t="shared" si="206"/>
        <v>0</v>
      </c>
      <c r="S293" s="81">
        <f t="shared" si="206"/>
        <v>0</v>
      </c>
      <c r="T293" s="81">
        <f t="shared" si="206"/>
        <v>0</v>
      </c>
      <c r="U293" s="81">
        <f t="shared" si="206"/>
        <v>0</v>
      </c>
      <c r="V293" s="156"/>
      <c r="W293" s="156"/>
      <c r="X293" s="156"/>
      <c r="Y293" s="156"/>
      <c r="Z293" s="156"/>
      <c r="AA293" s="157"/>
      <c r="AB293" s="157"/>
      <c r="AC293" s="157"/>
      <c r="AD293" s="157"/>
      <c r="AE293" s="157"/>
      <c r="AF293" s="156"/>
      <c r="AG293" s="156"/>
      <c r="AH293" s="156"/>
      <c r="AI293" s="156"/>
      <c r="AJ293" s="156"/>
      <c r="AK293" s="158"/>
      <c r="AL293" s="158"/>
      <c r="AM293" s="158"/>
      <c r="AN293" s="156"/>
      <c r="AO293" s="156"/>
      <c r="AP293" s="156"/>
      <c r="AQ293" s="156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</row>
    <row r="294" spans="1:68" s="24" customFormat="1" ht="87" customHeight="1" hidden="1">
      <c r="A294" s="91" t="s">
        <v>296</v>
      </c>
      <c r="B294" s="92" t="s">
        <v>136</v>
      </c>
      <c r="C294" s="92" t="s">
        <v>136</v>
      </c>
      <c r="D294" s="93" t="s">
        <v>244</v>
      </c>
      <c r="E294" s="92" t="s">
        <v>237</v>
      </c>
      <c r="F294" s="81"/>
      <c r="G294" s="81">
        <f>H294-F294</f>
        <v>5133</v>
      </c>
      <c r="H294" s="102">
        <v>5133</v>
      </c>
      <c r="I294" s="102"/>
      <c r="J294" s="102">
        <v>5497</v>
      </c>
      <c r="K294" s="182"/>
      <c r="L294" s="182"/>
      <c r="M294" s="81">
        <v>5497</v>
      </c>
      <c r="N294" s="81">
        <f>O294-M294</f>
        <v>-5497</v>
      </c>
      <c r="O294" s="81"/>
      <c r="P294" s="81"/>
      <c r="Q294" s="81"/>
      <c r="R294" s="81"/>
      <c r="S294" s="81"/>
      <c r="T294" s="81"/>
      <c r="U294" s="81"/>
      <c r="V294" s="156"/>
      <c r="W294" s="156"/>
      <c r="X294" s="156"/>
      <c r="Y294" s="156"/>
      <c r="Z294" s="156"/>
      <c r="AA294" s="157"/>
      <c r="AB294" s="157"/>
      <c r="AC294" s="157"/>
      <c r="AD294" s="157"/>
      <c r="AE294" s="157"/>
      <c r="AF294" s="156"/>
      <c r="AG294" s="156"/>
      <c r="AH294" s="156"/>
      <c r="AI294" s="156"/>
      <c r="AJ294" s="156"/>
      <c r="AK294" s="158"/>
      <c r="AL294" s="158"/>
      <c r="AM294" s="158"/>
      <c r="AN294" s="156"/>
      <c r="AO294" s="156"/>
      <c r="AP294" s="156"/>
      <c r="AQ294" s="156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</row>
    <row r="295" spans="1:68" s="24" customFormat="1" ht="68.25" customHeight="1">
      <c r="A295" s="113" t="s">
        <v>299</v>
      </c>
      <c r="B295" s="92" t="s">
        <v>136</v>
      </c>
      <c r="C295" s="92" t="s">
        <v>136</v>
      </c>
      <c r="D295" s="93" t="s">
        <v>282</v>
      </c>
      <c r="E295" s="92"/>
      <c r="F295" s="81"/>
      <c r="G295" s="81"/>
      <c r="H295" s="102"/>
      <c r="I295" s="102"/>
      <c r="J295" s="102"/>
      <c r="K295" s="182"/>
      <c r="L295" s="182"/>
      <c r="M295" s="81"/>
      <c r="N295" s="81">
        <f aca="true" t="shared" si="207" ref="N295:U295">N296+N298</f>
        <v>3728</v>
      </c>
      <c r="O295" s="81">
        <f t="shared" si="207"/>
        <v>3728</v>
      </c>
      <c r="P295" s="81">
        <f t="shared" si="207"/>
        <v>0</v>
      </c>
      <c r="Q295" s="81">
        <f t="shared" si="207"/>
        <v>3583</v>
      </c>
      <c r="R295" s="81">
        <f t="shared" si="207"/>
        <v>0</v>
      </c>
      <c r="S295" s="81">
        <f t="shared" si="207"/>
        <v>0</v>
      </c>
      <c r="T295" s="81">
        <f t="shared" si="207"/>
        <v>3728</v>
      </c>
      <c r="U295" s="81">
        <f t="shared" si="207"/>
        <v>3583</v>
      </c>
      <c r="V295" s="81">
        <f aca="true" t="shared" si="208" ref="V295:AB295">V296+V298</f>
        <v>0</v>
      </c>
      <c r="W295" s="81">
        <f t="shared" si="208"/>
        <v>0</v>
      </c>
      <c r="X295" s="81">
        <f t="shared" si="208"/>
        <v>3728</v>
      </c>
      <c r="Y295" s="81">
        <f t="shared" si="208"/>
        <v>3583</v>
      </c>
      <c r="Z295" s="81">
        <f t="shared" si="208"/>
        <v>0</v>
      </c>
      <c r="AA295" s="82">
        <f t="shared" si="208"/>
        <v>3728</v>
      </c>
      <c r="AB295" s="82">
        <f t="shared" si="208"/>
        <v>3583</v>
      </c>
      <c r="AC295" s="82">
        <f>AC296+AC298</f>
        <v>-830</v>
      </c>
      <c r="AD295" s="82">
        <f>AD296+AD298</f>
        <v>0</v>
      </c>
      <c r="AE295" s="82"/>
      <c r="AF295" s="81">
        <f aca="true" t="shared" si="209" ref="AF295:AM295">AF296+AF298</f>
        <v>2898</v>
      </c>
      <c r="AG295" s="81">
        <f t="shared" si="209"/>
        <v>0</v>
      </c>
      <c r="AH295" s="81">
        <f t="shared" si="209"/>
        <v>2753</v>
      </c>
      <c r="AI295" s="81">
        <f t="shared" si="209"/>
        <v>0</v>
      </c>
      <c r="AJ295" s="81">
        <f t="shared" si="209"/>
        <v>0</v>
      </c>
      <c r="AK295" s="81">
        <f t="shared" si="209"/>
        <v>2898</v>
      </c>
      <c r="AL295" s="81">
        <f t="shared" si="209"/>
        <v>0</v>
      </c>
      <c r="AM295" s="81">
        <f t="shared" si="209"/>
        <v>2753</v>
      </c>
      <c r="AN295" s="81">
        <f>AN296+AN298</f>
        <v>-2753</v>
      </c>
      <c r="AO295" s="81">
        <f>AO296+AO298</f>
        <v>0</v>
      </c>
      <c r="AP295" s="81">
        <f>AP296+AP298</f>
        <v>0</v>
      </c>
      <c r="AQ295" s="81">
        <f>AQ296+AQ298</f>
        <v>0</v>
      </c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</row>
    <row r="296" spans="1:68" s="24" customFormat="1" ht="101.25" customHeight="1">
      <c r="A296" s="113" t="s">
        <v>305</v>
      </c>
      <c r="B296" s="92" t="s">
        <v>136</v>
      </c>
      <c r="C296" s="92" t="s">
        <v>136</v>
      </c>
      <c r="D296" s="93" t="s">
        <v>284</v>
      </c>
      <c r="E296" s="92"/>
      <c r="F296" s="81"/>
      <c r="G296" s="81"/>
      <c r="H296" s="102"/>
      <c r="I296" s="102"/>
      <c r="J296" s="102"/>
      <c r="K296" s="182"/>
      <c r="L296" s="182"/>
      <c r="M296" s="81"/>
      <c r="N296" s="81">
        <f aca="true" t="shared" si="210" ref="N296:AQ296">N297</f>
        <v>1383</v>
      </c>
      <c r="O296" s="81">
        <f t="shared" si="210"/>
        <v>1383</v>
      </c>
      <c r="P296" s="81">
        <f t="shared" si="210"/>
        <v>0</v>
      </c>
      <c r="Q296" s="81">
        <f t="shared" si="210"/>
        <v>1383</v>
      </c>
      <c r="R296" s="81">
        <f t="shared" si="210"/>
        <v>0</v>
      </c>
      <c r="S296" s="81">
        <f t="shared" si="210"/>
        <v>0</v>
      </c>
      <c r="T296" s="81">
        <f t="shared" si="210"/>
        <v>1383</v>
      </c>
      <c r="U296" s="81">
        <f t="shared" si="210"/>
        <v>1383</v>
      </c>
      <c r="V296" s="81">
        <f t="shared" si="210"/>
        <v>0</v>
      </c>
      <c r="W296" s="81">
        <f t="shared" si="210"/>
        <v>0</v>
      </c>
      <c r="X296" s="81">
        <f t="shared" si="210"/>
        <v>1383</v>
      </c>
      <c r="Y296" s="81">
        <f t="shared" si="210"/>
        <v>1383</v>
      </c>
      <c r="Z296" s="81">
        <f t="shared" si="210"/>
        <v>0</v>
      </c>
      <c r="AA296" s="82">
        <f t="shared" si="210"/>
        <v>1383</v>
      </c>
      <c r="AB296" s="82">
        <f t="shared" si="210"/>
        <v>1383</v>
      </c>
      <c r="AC296" s="82">
        <f t="shared" si="210"/>
        <v>-830</v>
      </c>
      <c r="AD296" s="82">
        <f t="shared" si="210"/>
        <v>0</v>
      </c>
      <c r="AE296" s="82"/>
      <c r="AF296" s="81">
        <f t="shared" si="210"/>
        <v>553</v>
      </c>
      <c r="AG296" s="81">
        <f t="shared" si="210"/>
        <v>0</v>
      </c>
      <c r="AH296" s="81">
        <f t="shared" si="210"/>
        <v>553</v>
      </c>
      <c r="AI296" s="81">
        <f t="shared" si="210"/>
        <v>0</v>
      </c>
      <c r="AJ296" s="81">
        <f t="shared" si="210"/>
        <v>0</v>
      </c>
      <c r="AK296" s="81">
        <f t="shared" si="210"/>
        <v>553</v>
      </c>
      <c r="AL296" s="81">
        <f t="shared" si="210"/>
        <v>0</v>
      </c>
      <c r="AM296" s="81">
        <f t="shared" si="210"/>
        <v>553</v>
      </c>
      <c r="AN296" s="81">
        <f t="shared" si="210"/>
        <v>-553</v>
      </c>
      <c r="AO296" s="81">
        <f t="shared" si="210"/>
        <v>0</v>
      </c>
      <c r="AP296" s="81">
        <f t="shared" si="210"/>
        <v>0</v>
      </c>
      <c r="AQ296" s="81">
        <f t="shared" si="210"/>
        <v>0</v>
      </c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</row>
    <row r="297" spans="1:68" s="10" customFormat="1" ht="82.5" customHeight="1">
      <c r="A297" s="91" t="s">
        <v>296</v>
      </c>
      <c r="B297" s="92" t="s">
        <v>136</v>
      </c>
      <c r="C297" s="92" t="s">
        <v>136</v>
      </c>
      <c r="D297" s="93" t="s">
        <v>284</v>
      </c>
      <c r="E297" s="92" t="s">
        <v>237</v>
      </c>
      <c r="F297" s="81"/>
      <c r="G297" s="81"/>
      <c r="H297" s="102"/>
      <c r="I297" s="102"/>
      <c r="J297" s="102"/>
      <c r="K297" s="184"/>
      <c r="L297" s="184"/>
      <c r="M297" s="81"/>
      <c r="N297" s="81">
        <f>O297-M297</f>
        <v>1383</v>
      </c>
      <c r="O297" s="81">
        <v>1383</v>
      </c>
      <c r="P297" s="81"/>
      <c r="Q297" s="81">
        <v>1383</v>
      </c>
      <c r="R297" s="72"/>
      <c r="S297" s="72"/>
      <c r="T297" s="81">
        <f>O297+R297</f>
        <v>1383</v>
      </c>
      <c r="U297" s="81">
        <f>Q297+S297</f>
        <v>1383</v>
      </c>
      <c r="V297" s="72"/>
      <c r="W297" s="72"/>
      <c r="X297" s="81">
        <f>T297+V297</f>
        <v>1383</v>
      </c>
      <c r="Y297" s="81">
        <f>U297+W297</f>
        <v>1383</v>
      </c>
      <c r="Z297" s="72"/>
      <c r="AA297" s="82">
        <f>X297+Z297</f>
        <v>1383</v>
      </c>
      <c r="AB297" s="82">
        <f>Y297</f>
        <v>1383</v>
      </c>
      <c r="AC297" s="73">
        <v>-830</v>
      </c>
      <c r="AD297" s="73"/>
      <c r="AE297" s="73">
        <v>-830</v>
      </c>
      <c r="AF297" s="81">
        <f>AA297+AC297</f>
        <v>553</v>
      </c>
      <c r="AG297" s="72"/>
      <c r="AH297" s="81">
        <f>AB297+AE297</f>
        <v>553</v>
      </c>
      <c r="AI297" s="72"/>
      <c r="AJ297" s="72"/>
      <c r="AK297" s="81">
        <f>AF297+AI297</f>
        <v>553</v>
      </c>
      <c r="AL297" s="81">
        <f>AG297</f>
        <v>0</v>
      </c>
      <c r="AM297" s="81">
        <f>AH297+AJ297</f>
        <v>553</v>
      </c>
      <c r="AN297" s="81">
        <f>AO297-AM297</f>
        <v>-553</v>
      </c>
      <c r="AO297" s="81">
        <f>2500-2500</f>
        <v>0</v>
      </c>
      <c r="AP297" s="81"/>
      <c r="AQ297" s="81">
        <f>2500-2500</f>
        <v>0</v>
      </c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</row>
    <row r="298" spans="1:68" s="24" customFormat="1" ht="69.75" customHeight="1">
      <c r="A298" s="113" t="s">
        <v>300</v>
      </c>
      <c r="B298" s="92" t="s">
        <v>136</v>
      </c>
      <c r="C298" s="92" t="s">
        <v>136</v>
      </c>
      <c r="D298" s="93" t="s">
        <v>283</v>
      </c>
      <c r="E298" s="92"/>
      <c r="F298" s="81"/>
      <c r="G298" s="81"/>
      <c r="H298" s="102"/>
      <c r="I298" s="102"/>
      <c r="J298" s="102"/>
      <c r="K298" s="182"/>
      <c r="L298" s="182"/>
      <c r="M298" s="81"/>
      <c r="N298" s="81">
        <f aca="true" t="shared" si="211" ref="N298:AQ298">N299</f>
        <v>2345</v>
      </c>
      <c r="O298" s="81">
        <f t="shared" si="211"/>
        <v>2345</v>
      </c>
      <c r="P298" s="81">
        <f t="shared" si="211"/>
        <v>0</v>
      </c>
      <c r="Q298" s="81">
        <f t="shared" si="211"/>
        <v>2200</v>
      </c>
      <c r="R298" s="81">
        <f t="shared" si="211"/>
        <v>0</v>
      </c>
      <c r="S298" s="81">
        <f t="shared" si="211"/>
        <v>0</v>
      </c>
      <c r="T298" s="81">
        <f t="shared" si="211"/>
        <v>2345</v>
      </c>
      <c r="U298" s="81">
        <f t="shared" si="211"/>
        <v>2200</v>
      </c>
      <c r="V298" s="81">
        <f t="shared" si="211"/>
        <v>0</v>
      </c>
      <c r="W298" s="81">
        <f t="shared" si="211"/>
        <v>0</v>
      </c>
      <c r="X298" s="81">
        <f t="shared" si="211"/>
        <v>2345</v>
      </c>
      <c r="Y298" s="81">
        <f t="shared" si="211"/>
        <v>2200</v>
      </c>
      <c r="Z298" s="81">
        <f t="shared" si="211"/>
        <v>0</v>
      </c>
      <c r="AA298" s="82">
        <f t="shared" si="211"/>
        <v>2345</v>
      </c>
      <c r="AB298" s="82">
        <f t="shared" si="211"/>
        <v>2200</v>
      </c>
      <c r="AC298" s="82">
        <f t="shared" si="211"/>
        <v>0</v>
      </c>
      <c r="AD298" s="82">
        <f t="shared" si="211"/>
        <v>0</v>
      </c>
      <c r="AE298" s="82"/>
      <c r="AF298" s="81">
        <f t="shared" si="211"/>
        <v>2345</v>
      </c>
      <c r="AG298" s="81">
        <f t="shared" si="211"/>
        <v>0</v>
      </c>
      <c r="AH298" s="81">
        <f t="shared" si="211"/>
        <v>2200</v>
      </c>
      <c r="AI298" s="81">
        <f t="shared" si="211"/>
        <v>0</v>
      </c>
      <c r="AJ298" s="81">
        <f t="shared" si="211"/>
        <v>0</v>
      </c>
      <c r="AK298" s="81">
        <f t="shared" si="211"/>
        <v>2345</v>
      </c>
      <c r="AL298" s="81">
        <f t="shared" si="211"/>
        <v>0</v>
      </c>
      <c r="AM298" s="81">
        <f t="shared" si="211"/>
        <v>2200</v>
      </c>
      <c r="AN298" s="81">
        <f t="shared" si="211"/>
        <v>-2200</v>
      </c>
      <c r="AO298" s="81">
        <f t="shared" si="211"/>
        <v>0</v>
      </c>
      <c r="AP298" s="81">
        <f t="shared" si="211"/>
        <v>0</v>
      </c>
      <c r="AQ298" s="81">
        <f t="shared" si="211"/>
        <v>0</v>
      </c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</row>
    <row r="299" spans="1:68" s="24" customFormat="1" ht="54" customHeight="1">
      <c r="A299" s="91" t="s">
        <v>137</v>
      </c>
      <c r="B299" s="92" t="s">
        <v>136</v>
      </c>
      <c r="C299" s="92" t="s">
        <v>136</v>
      </c>
      <c r="D299" s="93" t="s">
        <v>283</v>
      </c>
      <c r="E299" s="92" t="s">
        <v>138</v>
      </c>
      <c r="F299" s="81"/>
      <c r="G299" s="81"/>
      <c r="H299" s="102"/>
      <c r="I299" s="102"/>
      <c r="J299" s="102"/>
      <c r="K299" s="182"/>
      <c r="L299" s="182"/>
      <c r="M299" s="81"/>
      <c r="N299" s="81">
        <f>O299-M299</f>
        <v>2345</v>
      </c>
      <c r="O299" s="81">
        <v>2345</v>
      </c>
      <c r="P299" s="81"/>
      <c r="Q299" s="81">
        <v>2200</v>
      </c>
      <c r="R299" s="156"/>
      <c r="S299" s="156"/>
      <c r="T299" s="81">
        <f>O299+R299</f>
        <v>2345</v>
      </c>
      <c r="U299" s="81">
        <f>Q299+S299</f>
        <v>2200</v>
      </c>
      <c r="V299" s="156"/>
      <c r="W299" s="156"/>
      <c r="X299" s="81">
        <f>T299+V299</f>
        <v>2345</v>
      </c>
      <c r="Y299" s="81">
        <f>U299+W299</f>
        <v>2200</v>
      </c>
      <c r="Z299" s="156"/>
      <c r="AA299" s="82">
        <f>X299+Z299</f>
        <v>2345</v>
      </c>
      <c r="AB299" s="82">
        <f>Y299</f>
        <v>2200</v>
      </c>
      <c r="AC299" s="157"/>
      <c r="AD299" s="157"/>
      <c r="AE299" s="157"/>
      <c r="AF299" s="81">
        <f>AA299+AC299</f>
        <v>2345</v>
      </c>
      <c r="AG299" s="156"/>
      <c r="AH299" s="81">
        <f>AB299</f>
        <v>2200</v>
      </c>
      <c r="AI299" s="156"/>
      <c r="AJ299" s="156"/>
      <c r="AK299" s="81">
        <f>AF299+AI299</f>
        <v>2345</v>
      </c>
      <c r="AL299" s="81">
        <f>AG299</f>
        <v>0</v>
      </c>
      <c r="AM299" s="81">
        <f>AH299+AJ299</f>
        <v>2200</v>
      </c>
      <c r="AN299" s="81">
        <f>AO299-AM299</f>
        <v>-2200</v>
      </c>
      <c r="AO299" s="156"/>
      <c r="AP299" s="156"/>
      <c r="AQ299" s="156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</row>
    <row r="300" spans="1:68" s="24" customFormat="1" ht="45.75" customHeight="1">
      <c r="A300" s="91" t="s">
        <v>306</v>
      </c>
      <c r="B300" s="92" t="s">
        <v>136</v>
      </c>
      <c r="C300" s="92" t="s">
        <v>136</v>
      </c>
      <c r="D300" s="93" t="s">
        <v>293</v>
      </c>
      <c r="E300" s="92"/>
      <c r="F300" s="81"/>
      <c r="G300" s="81"/>
      <c r="H300" s="102"/>
      <c r="I300" s="102"/>
      <c r="J300" s="102"/>
      <c r="K300" s="182"/>
      <c r="L300" s="182"/>
      <c r="M300" s="81"/>
      <c r="N300" s="81">
        <f aca="true" t="shared" si="212" ref="N300:AM300">N301</f>
        <v>4080</v>
      </c>
      <c r="O300" s="81">
        <f t="shared" si="212"/>
        <v>4080</v>
      </c>
      <c r="P300" s="81">
        <f t="shared" si="212"/>
        <v>0</v>
      </c>
      <c r="Q300" s="81">
        <f t="shared" si="212"/>
        <v>4080</v>
      </c>
      <c r="R300" s="81">
        <f t="shared" si="212"/>
        <v>0</v>
      </c>
      <c r="S300" s="81">
        <f t="shared" si="212"/>
        <v>0</v>
      </c>
      <c r="T300" s="81">
        <f t="shared" si="212"/>
        <v>4080</v>
      </c>
      <c r="U300" s="81">
        <f t="shared" si="212"/>
        <v>4080</v>
      </c>
      <c r="V300" s="81">
        <f t="shared" si="212"/>
        <v>0</v>
      </c>
      <c r="W300" s="81">
        <f t="shared" si="212"/>
        <v>0</v>
      </c>
      <c r="X300" s="81">
        <f t="shared" si="212"/>
        <v>4080</v>
      </c>
      <c r="Y300" s="81">
        <f t="shared" si="212"/>
        <v>4080</v>
      </c>
      <c r="Z300" s="81">
        <f t="shared" si="212"/>
        <v>0</v>
      </c>
      <c r="AA300" s="82">
        <f t="shared" si="212"/>
        <v>4080</v>
      </c>
      <c r="AB300" s="82">
        <f t="shared" si="212"/>
        <v>4080</v>
      </c>
      <c r="AC300" s="82">
        <f t="shared" si="212"/>
        <v>0</v>
      </c>
      <c r="AD300" s="82">
        <f t="shared" si="212"/>
        <v>0</v>
      </c>
      <c r="AE300" s="82"/>
      <c r="AF300" s="81">
        <f t="shared" si="212"/>
        <v>4080</v>
      </c>
      <c r="AG300" s="81">
        <f t="shared" si="212"/>
        <v>0</v>
      </c>
      <c r="AH300" s="81">
        <f t="shared" si="212"/>
        <v>4080</v>
      </c>
      <c r="AI300" s="81">
        <f t="shared" si="212"/>
        <v>0</v>
      </c>
      <c r="AJ300" s="81">
        <f t="shared" si="212"/>
        <v>0</v>
      </c>
      <c r="AK300" s="81">
        <f t="shared" si="212"/>
        <v>4080</v>
      </c>
      <c r="AL300" s="81">
        <f t="shared" si="212"/>
        <v>0</v>
      </c>
      <c r="AM300" s="81">
        <f t="shared" si="212"/>
        <v>4080</v>
      </c>
      <c r="AN300" s="81">
        <f>AN301+AN302</f>
        <v>-4080</v>
      </c>
      <c r="AO300" s="81">
        <f>AO301+AO302</f>
        <v>0</v>
      </c>
      <c r="AP300" s="81">
        <f>AP301+AP302</f>
        <v>0</v>
      </c>
      <c r="AQ300" s="81">
        <f>AQ301+AQ302</f>
        <v>0</v>
      </c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</row>
    <row r="301" spans="1:68" s="24" customFormat="1" ht="54" customHeight="1">
      <c r="A301" s="91" t="s">
        <v>137</v>
      </c>
      <c r="B301" s="92" t="s">
        <v>136</v>
      </c>
      <c r="C301" s="92" t="s">
        <v>136</v>
      </c>
      <c r="D301" s="93" t="s">
        <v>293</v>
      </c>
      <c r="E301" s="92" t="s">
        <v>138</v>
      </c>
      <c r="F301" s="81"/>
      <c r="G301" s="81"/>
      <c r="H301" s="102"/>
      <c r="I301" s="102"/>
      <c r="J301" s="102"/>
      <c r="K301" s="182"/>
      <c r="L301" s="182"/>
      <c r="M301" s="81"/>
      <c r="N301" s="81">
        <f>O301-M301</f>
        <v>4080</v>
      </c>
      <c r="O301" s="81">
        <v>4080</v>
      </c>
      <c r="P301" s="81"/>
      <c r="Q301" s="81">
        <v>4080</v>
      </c>
      <c r="R301" s="156"/>
      <c r="S301" s="156"/>
      <c r="T301" s="81">
        <f>O301+R301</f>
        <v>4080</v>
      </c>
      <c r="U301" s="81">
        <f>Q301+S301</f>
        <v>4080</v>
      </c>
      <c r="V301" s="156"/>
      <c r="W301" s="156"/>
      <c r="X301" s="81">
        <f>T301+V301</f>
        <v>4080</v>
      </c>
      <c r="Y301" s="81">
        <f>U301+W301</f>
        <v>4080</v>
      </c>
      <c r="Z301" s="156"/>
      <c r="AA301" s="82">
        <f>X301+Z301</f>
        <v>4080</v>
      </c>
      <c r="AB301" s="82">
        <f>Y301</f>
        <v>4080</v>
      </c>
      <c r="AC301" s="157"/>
      <c r="AD301" s="157"/>
      <c r="AE301" s="157"/>
      <c r="AF301" s="81">
        <f>AA301+AC301</f>
        <v>4080</v>
      </c>
      <c r="AG301" s="156"/>
      <c r="AH301" s="81">
        <f>AB301</f>
        <v>4080</v>
      </c>
      <c r="AI301" s="156"/>
      <c r="AJ301" s="156"/>
      <c r="AK301" s="81">
        <f>AF301+AI301</f>
        <v>4080</v>
      </c>
      <c r="AL301" s="81">
        <f>AG301</f>
        <v>0</v>
      </c>
      <c r="AM301" s="81">
        <f>AH301+AJ301</f>
        <v>4080</v>
      </c>
      <c r="AN301" s="81">
        <f>AO301-AM301</f>
        <v>-4080</v>
      </c>
      <c r="AO301" s="156"/>
      <c r="AP301" s="156"/>
      <c r="AQ301" s="156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</row>
    <row r="302" spans="1:68" s="56" customFormat="1" ht="98.25" customHeight="1" hidden="1">
      <c r="A302" s="115" t="s">
        <v>325</v>
      </c>
      <c r="B302" s="116" t="s">
        <v>136</v>
      </c>
      <c r="C302" s="116" t="s">
        <v>136</v>
      </c>
      <c r="D302" s="117" t="s">
        <v>326</v>
      </c>
      <c r="E302" s="116"/>
      <c r="F302" s="118"/>
      <c r="G302" s="118"/>
      <c r="H302" s="185"/>
      <c r="I302" s="185"/>
      <c r="J302" s="185"/>
      <c r="K302" s="186"/>
      <c r="L302" s="186"/>
      <c r="M302" s="118"/>
      <c r="N302" s="118"/>
      <c r="O302" s="118"/>
      <c r="P302" s="118"/>
      <c r="Q302" s="118"/>
      <c r="R302" s="187"/>
      <c r="S302" s="187"/>
      <c r="T302" s="118"/>
      <c r="U302" s="118"/>
      <c r="V302" s="187"/>
      <c r="W302" s="187"/>
      <c r="X302" s="118"/>
      <c r="Y302" s="118"/>
      <c r="Z302" s="187"/>
      <c r="AA302" s="118"/>
      <c r="AB302" s="118"/>
      <c r="AC302" s="187"/>
      <c r="AD302" s="187"/>
      <c r="AE302" s="187"/>
      <c r="AF302" s="118"/>
      <c r="AG302" s="187"/>
      <c r="AH302" s="118"/>
      <c r="AI302" s="187"/>
      <c r="AJ302" s="187"/>
      <c r="AK302" s="118"/>
      <c r="AL302" s="118"/>
      <c r="AM302" s="118"/>
      <c r="AN302" s="118">
        <f>AN303</f>
        <v>0</v>
      </c>
      <c r="AO302" s="118">
        <f>AO303</f>
        <v>0</v>
      </c>
      <c r="AP302" s="118">
        <f>AP303</f>
        <v>0</v>
      </c>
      <c r="AQ302" s="118">
        <f>AQ303</f>
        <v>0</v>
      </c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</row>
    <row r="303" spans="1:68" s="56" customFormat="1" ht="82.5" customHeight="1" hidden="1">
      <c r="A303" s="119" t="s">
        <v>251</v>
      </c>
      <c r="B303" s="116" t="s">
        <v>136</v>
      </c>
      <c r="C303" s="116" t="s">
        <v>136</v>
      </c>
      <c r="D303" s="117" t="s">
        <v>326</v>
      </c>
      <c r="E303" s="116" t="s">
        <v>143</v>
      </c>
      <c r="F303" s="118"/>
      <c r="G303" s="118"/>
      <c r="H303" s="185"/>
      <c r="I303" s="185"/>
      <c r="J303" s="185"/>
      <c r="K303" s="186"/>
      <c r="L303" s="186"/>
      <c r="M303" s="118"/>
      <c r="N303" s="118"/>
      <c r="O303" s="118"/>
      <c r="P303" s="118"/>
      <c r="Q303" s="118"/>
      <c r="R303" s="187"/>
      <c r="S303" s="187"/>
      <c r="T303" s="118"/>
      <c r="U303" s="118"/>
      <c r="V303" s="187"/>
      <c r="W303" s="187"/>
      <c r="X303" s="118"/>
      <c r="Y303" s="118"/>
      <c r="Z303" s="187"/>
      <c r="AA303" s="118"/>
      <c r="AB303" s="118"/>
      <c r="AC303" s="187"/>
      <c r="AD303" s="187"/>
      <c r="AE303" s="187"/>
      <c r="AF303" s="118"/>
      <c r="AG303" s="187"/>
      <c r="AH303" s="118"/>
      <c r="AI303" s="187"/>
      <c r="AJ303" s="187"/>
      <c r="AK303" s="118"/>
      <c r="AL303" s="118"/>
      <c r="AM303" s="118"/>
      <c r="AN303" s="118">
        <f>AO303-AM303</f>
        <v>0</v>
      </c>
      <c r="AO303" s="118">
        <f>7314-7314</f>
        <v>0</v>
      </c>
      <c r="AP303" s="118"/>
      <c r="AQ303" s="118">
        <f>7314-7314</f>
        <v>0</v>
      </c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</row>
    <row r="304" spans="1:68" s="24" customFormat="1" ht="39.75" customHeight="1" hidden="1">
      <c r="A304" s="91" t="s">
        <v>301</v>
      </c>
      <c r="B304" s="92" t="s">
        <v>136</v>
      </c>
      <c r="C304" s="92" t="s">
        <v>136</v>
      </c>
      <c r="D304" s="93" t="s">
        <v>280</v>
      </c>
      <c r="E304" s="92"/>
      <c r="F304" s="81"/>
      <c r="G304" s="81"/>
      <c r="H304" s="102"/>
      <c r="I304" s="102"/>
      <c r="J304" s="102"/>
      <c r="K304" s="182"/>
      <c r="L304" s="182"/>
      <c r="M304" s="81"/>
      <c r="N304" s="81">
        <f aca="true" t="shared" si="213" ref="N304:AD305">N305</f>
        <v>489</v>
      </c>
      <c r="O304" s="81">
        <f t="shared" si="213"/>
        <v>489</v>
      </c>
      <c r="P304" s="81">
        <f t="shared" si="213"/>
        <v>0</v>
      </c>
      <c r="Q304" s="81">
        <f t="shared" si="213"/>
        <v>0</v>
      </c>
      <c r="R304" s="81">
        <f t="shared" si="213"/>
        <v>0</v>
      </c>
      <c r="S304" s="81">
        <f t="shared" si="213"/>
        <v>0</v>
      </c>
      <c r="T304" s="81">
        <f t="shared" si="213"/>
        <v>489</v>
      </c>
      <c r="U304" s="81">
        <f t="shared" si="213"/>
        <v>0</v>
      </c>
      <c r="V304" s="81">
        <f t="shared" si="213"/>
        <v>0</v>
      </c>
      <c r="W304" s="81">
        <f t="shared" si="213"/>
        <v>0</v>
      </c>
      <c r="X304" s="81">
        <f t="shared" si="213"/>
        <v>489</v>
      </c>
      <c r="Y304" s="81">
        <f t="shared" si="213"/>
        <v>0</v>
      </c>
      <c r="Z304" s="81">
        <f t="shared" si="213"/>
        <v>0</v>
      </c>
      <c r="AA304" s="82">
        <f t="shared" si="213"/>
        <v>489</v>
      </c>
      <c r="AB304" s="82">
        <f t="shared" si="213"/>
        <v>0</v>
      </c>
      <c r="AC304" s="82">
        <f t="shared" si="213"/>
        <v>0</v>
      </c>
      <c r="AD304" s="82">
        <f t="shared" si="213"/>
        <v>0</v>
      </c>
      <c r="AE304" s="82"/>
      <c r="AF304" s="81">
        <f aca="true" t="shared" si="214" ref="AC304:AQ305">AF305</f>
        <v>489</v>
      </c>
      <c r="AG304" s="81">
        <f t="shared" si="214"/>
        <v>0</v>
      </c>
      <c r="AH304" s="81">
        <f t="shared" si="214"/>
        <v>0</v>
      </c>
      <c r="AI304" s="81">
        <f t="shared" si="214"/>
        <v>0</v>
      </c>
      <c r="AJ304" s="81">
        <f t="shared" si="214"/>
        <v>0</v>
      </c>
      <c r="AK304" s="81">
        <f t="shared" si="214"/>
        <v>489</v>
      </c>
      <c r="AL304" s="81">
        <f t="shared" si="214"/>
        <v>0</v>
      </c>
      <c r="AM304" s="81">
        <f t="shared" si="214"/>
        <v>0</v>
      </c>
      <c r="AN304" s="81">
        <f t="shared" si="214"/>
        <v>0</v>
      </c>
      <c r="AO304" s="81">
        <f t="shared" si="214"/>
        <v>0</v>
      </c>
      <c r="AP304" s="81">
        <f t="shared" si="214"/>
        <v>0</v>
      </c>
      <c r="AQ304" s="81">
        <f t="shared" si="214"/>
        <v>0</v>
      </c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</row>
    <row r="305" spans="1:68" s="24" customFormat="1" ht="54" customHeight="1" hidden="1">
      <c r="A305" s="91" t="s">
        <v>302</v>
      </c>
      <c r="B305" s="92" t="s">
        <v>136</v>
      </c>
      <c r="C305" s="92" t="s">
        <v>136</v>
      </c>
      <c r="D305" s="93" t="s">
        <v>281</v>
      </c>
      <c r="E305" s="92"/>
      <c r="F305" s="81"/>
      <c r="G305" s="81"/>
      <c r="H305" s="102"/>
      <c r="I305" s="102"/>
      <c r="J305" s="102"/>
      <c r="K305" s="182"/>
      <c r="L305" s="182"/>
      <c r="M305" s="81"/>
      <c r="N305" s="81">
        <f t="shared" si="213"/>
        <v>489</v>
      </c>
      <c r="O305" s="81">
        <f t="shared" si="213"/>
        <v>489</v>
      </c>
      <c r="P305" s="81">
        <f t="shared" si="213"/>
        <v>0</v>
      </c>
      <c r="Q305" s="81">
        <f t="shared" si="213"/>
        <v>0</v>
      </c>
      <c r="R305" s="81">
        <f t="shared" si="213"/>
        <v>0</v>
      </c>
      <c r="S305" s="81">
        <f t="shared" si="213"/>
        <v>0</v>
      </c>
      <c r="T305" s="81">
        <f t="shared" si="213"/>
        <v>489</v>
      </c>
      <c r="U305" s="81">
        <f t="shared" si="213"/>
        <v>0</v>
      </c>
      <c r="V305" s="81">
        <f t="shared" si="213"/>
        <v>0</v>
      </c>
      <c r="W305" s="81">
        <f t="shared" si="213"/>
        <v>0</v>
      </c>
      <c r="X305" s="81">
        <f t="shared" si="213"/>
        <v>489</v>
      </c>
      <c r="Y305" s="81">
        <f t="shared" si="213"/>
        <v>0</v>
      </c>
      <c r="Z305" s="81">
        <f t="shared" si="213"/>
        <v>0</v>
      </c>
      <c r="AA305" s="82">
        <f t="shared" si="213"/>
        <v>489</v>
      </c>
      <c r="AB305" s="82">
        <f t="shared" si="213"/>
        <v>0</v>
      </c>
      <c r="AC305" s="82">
        <f t="shared" si="214"/>
        <v>0</v>
      </c>
      <c r="AD305" s="82">
        <f t="shared" si="214"/>
        <v>0</v>
      </c>
      <c r="AE305" s="82"/>
      <c r="AF305" s="81">
        <f t="shared" si="214"/>
        <v>489</v>
      </c>
      <c r="AG305" s="81">
        <f t="shared" si="214"/>
        <v>0</v>
      </c>
      <c r="AH305" s="81">
        <f t="shared" si="214"/>
        <v>0</v>
      </c>
      <c r="AI305" s="81">
        <f t="shared" si="214"/>
        <v>0</v>
      </c>
      <c r="AJ305" s="81">
        <f t="shared" si="214"/>
        <v>0</v>
      </c>
      <c r="AK305" s="81">
        <f t="shared" si="214"/>
        <v>489</v>
      </c>
      <c r="AL305" s="81">
        <f t="shared" si="214"/>
        <v>0</v>
      </c>
      <c r="AM305" s="81">
        <f t="shared" si="214"/>
        <v>0</v>
      </c>
      <c r="AN305" s="81">
        <f t="shared" si="214"/>
        <v>0</v>
      </c>
      <c r="AO305" s="81">
        <f t="shared" si="214"/>
        <v>0</v>
      </c>
      <c r="AP305" s="81">
        <f t="shared" si="214"/>
        <v>0</v>
      </c>
      <c r="AQ305" s="81">
        <f t="shared" si="214"/>
        <v>0</v>
      </c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</row>
    <row r="306" spans="1:68" s="24" customFormat="1" ht="54" customHeight="1" hidden="1">
      <c r="A306" s="91" t="s">
        <v>137</v>
      </c>
      <c r="B306" s="92" t="s">
        <v>136</v>
      </c>
      <c r="C306" s="92" t="s">
        <v>136</v>
      </c>
      <c r="D306" s="93" t="s">
        <v>281</v>
      </c>
      <c r="E306" s="92" t="s">
        <v>138</v>
      </c>
      <c r="F306" s="81"/>
      <c r="G306" s="81"/>
      <c r="H306" s="102"/>
      <c r="I306" s="102"/>
      <c r="J306" s="102"/>
      <c r="K306" s="182"/>
      <c r="L306" s="182"/>
      <c r="M306" s="81"/>
      <c r="N306" s="81">
        <f>O306-M306</f>
        <v>489</v>
      </c>
      <c r="O306" s="81">
        <v>489</v>
      </c>
      <c r="P306" s="81"/>
      <c r="Q306" s="81"/>
      <c r="R306" s="156"/>
      <c r="S306" s="156"/>
      <c r="T306" s="81">
        <f>O306+R306</f>
        <v>489</v>
      </c>
      <c r="U306" s="81">
        <f>Q306+S306</f>
        <v>0</v>
      </c>
      <c r="V306" s="156"/>
      <c r="W306" s="156"/>
      <c r="X306" s="81">
        <f>T306+V306</f>
        <v>489</v>
      </c>
      <c r="Y306" s="81">
        <f>U306+W306</f>
        <v>0</v>
      </c>
      <c r="Z306" s="156"/>
      <c r="AA306" s="82">
        <f>X306+Z306</f>
        <v>489</v>
      </c>
      <c r="AB306" s="82">
        <f>Y306</f>
        <v>0</v>
      </c>
      <c r="AC306" s="157"/>
      <c r="AD306" s="157"/>
      <c r="AE306" s="157"/>
      <c r="AF306" s="81">
        <f>AA306+AC306</f>
        <v>489</v>
      </c>
      <c r="AG306" s="156"/>
      <c r="AH306" s="81">
        <f>AB306</f>
        <v>0</v>
      </c>
      <c r="AI306" s="156"/>
      <c r="AJ306" s="156"/>
      <c r="AK306" s="81">
        <f>AF306+AI306</f>
        <v>489</v>
      </c>
      <c r="AL306" s="81">
        <f>AG306</f>
        <v>0</v>
      </c>
      <c r="AM306" s="81">
        <f>AH306+AJ306</f>
        <v>0</v>
      </c>
      <c r="AN306" s="81">
        <f>AO306-AM306</f>
        <v>0</v>
      </c>
      <c r="AO306" s="156"/>
      <c r="AP306" s="156"/>
      <c r="AQ306" s="156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</row>
    <row r="307" spans="1:68" s="24" customFormat="1" ht="16.5">
      <c r="A307" s="91"/>
      <c r="B307" s="92"/>
      <c r="C307" s="92"/>
      <c r="D307" s="93"/>
      <c r="E307" s="92"/>
      <c r="F307" s="183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7"/>
      <c r="AB307" s="157"/>
      <c r="AC307" s="157"/>
      <c r="AD307" s="157"/>
      <c r="AE307" s="157"/>
      <c r="AF307" s="156"/>
      <c r="AG307" s="156"/>
      <c r="AH307" s="156"/>
      <c r="AI307" s="156"/>
      <c r="AJ307" s="156"/>
      <c r="AK307" s="158"/>
      <c r="AL307" s="158"/>
      <c r="AM307" s="158"/>
      <c r="AN307" s="156"/>
      <c r="AO307" s="156"/>
      <c r="AP307" s="156"/>
      <c r="AQ307" s="156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</row>
    <row r="308" spans="1:68" s="24" customFormat="1" ht="32.25" customHeight="1">
      <c r="A308" s="74" t="s">
        <v>76</v>
      </c>
      <c r="B308" s="75" t="s">
        <v>136</v>
      </c>
      <c r="C308" s="75" t="s">
        <v>146</v>
      </c>
      <c r="D308" s="188"/>
      <c r="E308" s="163"/>
      <c r="F308" s="77">
        <f>F311+F309+F316</f>
        <v>218976</v>
      </c>
      <c r="G308" s="77">
        <f aca="true" t="shared" si="215" ref="G308:O308">G311+G309+G316+G318</f>
        <v>15357</v>
      </c>
      <c r="H308" s="77">
        <f t="shared" si="215"/>
        <v>234333</v>
      </c>
      <c r="I308" s="77">
        <f t="shared" si="215"/>
        <v>0</v>
      </c>
      <c r="J308" s="77">
        <f t="shared" si="215"/>
        <v>123187</v>
      </c>
      <c r="K308" s="77">
        <f t="shared" si="215"/>
        <v>213196</v>
      </c>
      <c r="L308" s="77">
        <f t="shared" si="215"/>
        <v>232384</v>
      </c>
      <c r="M308" s="77">
        <f t="shared" si="215"/>
        <v>355571</v>
      </c>
      <c r="N308" s="77">
        <f t="shared" si="215"/>
        <v>-208894</v>
      </c>
      <c r="O308" s="77">
        <f t="shared" si="215"/>
        <v>146677</v>
      </c>
      <c r="P308" s="77">
        <f aca="true" t="shared" si="216" ref="P308:U308">P311+P309+P316+P318</f>
        <v>63764</v>
      </c>
      <c r="Q308" s="77">
        <f t="shared" si="216"/>
        <v>110283</v>
      </c>
      <c r="R308" s="77">
        <f t="shared" si="216"/>
        <v>-6490</v>
      </c>
      <c r="S308" s="77">
        <f t="shared" si="216"/>
        <v>-6490</v>
      </c>
      <c r="T308" s="77">
        <f t="shared" si="216"/>
        <v>140187</v>
      </c>
      <c r="U308" s="77">
        <f t="shared" si="216"/>
        <v>103793</v>
      </c>
      <c r="V308" s="77">
        <f aca="true" t="shared" si="217" ref="V308:AB308">V311+V309+V316+V318</f>
        <v>-2622</v>
      </c>
      <c r="W308" s="77">
        <f t="shared" si="217"/>
        <v>-2622</v>
      </c>
      <c r="X308" s="77">
        <f t="shared" si="217"/>
        <v>137565</v>
      </c>
      <c r="Y308" s="77">
        <f t="shared" si="217"/>
        <v>101171</v>
      </c>
      <c r="Z308" s="77">
        <f t="shared" si="217"/>
        <v>0</v>
      </c>
      <c r="AA308" s="78">
        <f t="shared" si="217"/>
        <v>137565</v>
      </c>
      <c r="AB308" s="78">
        <f t="shared" si="217"/>
        <v>101171</v>
      </c>
      <c r="AC308" s="78">
        <f>AC311+AC309+AC316+AC318</f>
        <v>0</v>
      </c>
      <c r="AD308" s="78">
        <f>AD311+AD309+AD316+AD318</f>
        <v>0</v>
      </c>
      <c r="AE308" s="78"/>
      <c r="AF308" s="77">
        <f aca="true" t="shared" si="218" ref="AF308:AM308">AF311+AF309+AF316+AF318</f>
        <v>137565</v>
      </c>
      <c r="AG308" s="77">
        <f t="shared" si="218"/>
        <v>0</v>
      </c>
      <c r="AH308" s="77">
        <f t="shared" si="218"/>
        <v>101171</v>
      </c>
      <c r="AI308" s="77">
        <f t="shared" si="218"/>
        <v>0</v>
      </c>
      <c r="AJ308" s="77">
        <f t="shared" si="218"/>
        <v>0</v>
      </c>
      <c r="AK308" s="77">
        <f t="shared" si="218"/>
        <v>137565</v>
      </c>
      <c r="AL308" s="77">
        <f t="shared" si="218"/>
        <v>0</v>
      </c>
      <c r="AM308" s="77">
        <f t="shared" si="218"/>
        <v>101171</v>
      </c>
      <c r="AN308" s="77">
        <f>AN311+AN309+AN316+AN318</f>
        <v>14289</v>
      </c>
      <c r="AO308" s="77">
        <f>AO311+AO309+AO316+AO318</f>
        <v>115460</v>
      </c>
      <c r="AP308" s="77">
        <f>AP311+AP309+AP316+AP318</f>
        <v>0</v>
      </c>
      <c r="AQ308" s="77">
        <f>AQ311+AQ309+AQ316+AQ318</f>
        <v>115460</v>
      </c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</row>
    <row r="309" spans="1:68" s="24" customFormat="1" ht="45.75" customHeight="1">
      <c r="A309" s="91" t="s">
        <v>77</v>
      </c>
      <c r="B309" s="92" t="s">
        <v>136</v>
      </c>
      <c r="C309" s="92" t="s">
        <v>146</v>
      </c>
      <c r="D309" s="93" t="s">
        <v>78</v>
      </c>
      <c r="E309" s="92"/>
      <c r="F309" s="94">
        <f aca="true" t="shared" si="219" ref="F309:AQ309">F310</f>
        <v>85147</v>
      </c>
      <c r="G309" s="94">
        <f t="shared" si="219"/>
        <v>4235</v>
      </c>
      <c r="H309" s="94">
        <f t="shared" si="219"/>
        <v>89382</v>
      </c>
      <c r="I309" s="94">
        <f t="shared" si="219"/>
        <v>0</v>
      </c>
      <c r="J309" s="94">
        <f t="shared" si="219"/>
        <v>95852</v>
      </c>
      <c r="K309" s="94">
        <f t="shared" si="219"/>
        <v>-4021</v>
      </c>
      <c r="L309" s="94">
        <f t="shared" si="219"/>
        <v>-4305</v>
      </c>
      <c r="M309" s="94">
        <f t="shared" si="219"/>
        <v>91547</v>
      </c>
      <c r="N309" s="94">
        <f t="shared" si="219"/>
        <v>-45028</v>
      </c>
      <c r="O309" s="94">
        <f t="shared" si="219"/>
        <v>46519</v>
      </c>
      <c r="P309" s="94">
        <f t="shared" si="219"/>
        <v>0</v>
      </c>
      <c r="Q309" s="94">
        <f t="shared" si="219"/>
        <v>46519</v>
      </c>
      <c r="R309" s="94">
        <f t="shared" si="219"/>
        <v>-6490</v>
      </c>
      <c r="S309" s="94">
        <f t="shared" si="219"/>
        <v>-6490</v>
      </c>
      <c r="T309" s="94">
        <f t="shared" si="219"/>
        <v>40029</v>
      </c>
      <c r="U309" s="94">
        <f t="shared" si="219"/>
        <v>40029</v>
      </c>
      <c r="V309" s="94">
        <f t="shared" si="219"/>
        <v>0</v>
      </c>
      <c r="W309" s="94">
        <f t="shared" si="219"/>
        <v>0</v>
      </c>
      <c r="X309" s="94">
        <f t="shared" si="219"/>
        <v>40029</v>
      </c>
      <c r="Y309" s="94">
        <f t="shared" si="219"/>
        <v>40029</v>
      </c>
      <c r="Z309" s="94">
        <f t="shared" si="219"/>
        <v>0</v>
      </c>
      <c r="AA309" s="95">
        <f t="shared" si="219"/>
        <v>40029</v>
      </c>
      <c r="AB309" s="95">
        <f t="shared" si="219"/>
        <v>40029</v>
      </c>
      <c r="AC309" s="95">
        <f t="shared" si="219"/>
        <v>0</v>
      </c>
      <c r="AD309" s="95">
        <f t="shared" si="219"/>
        <v>0</v>
      </c>
      <c r="AE309" s="95"/>
      <c r="AF309" s="94">
        <f t="shared" si="219"/>
        <v>40029</v>
      </c>
      <c r="AG309" s="94">
        <f t="shared" si="219"/>
        <v>0</v>
      </c>
      <c r="AH309" s="94">
        <f t="shared" si="219"/>
        <v>40029</v>
      </c>
      <c r="AI309" s="94">
        <f t="shared" si="219"/>
        <v>0</v>
      </c>
      <c r="AJ309" s="94">
        <f t="shared" si="219"/>
        <v>0</v>
      </c>
      <c r="AK309" s="94">
        <f t="shared" si="219"/>
        <v>40029</v>
      </c>
      <c r="AL309" s="94">
        <f t="shared" si="219"/>
        <v>0</v>
      </c>
      <c r="AM309" s="94">
        <f t="shared" si="219"/>
        <v>40029</v>
      </c>
      <c r="AN309" s="94">
        <f t="shared" si="219"/>
        <v>2746</v>
      </c>
      <c r="AO309" s="94">
        <f t="shared" si="219"/>
        <v>42775</v>
      </c>
      <c r="AP309" s="94">
        <f t="shared" si="219"/>
        <v>0</v>
      </c>
      <c r="AQ309" s="94">
        <f t="shared" si="219"/>
        <v>42775</v>
      </c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</row>
    <row r="310" spans="1:68" s="24" customFormat="1" ht="38.25" customHeight="1">
      <c r="A310" s="91" t="s">
        <v>129</v>
      </c>
      <c r="B310" s="92" t="s">
        <v>136</v>
      </c>
      <c r="C310" s="92" t="s">
        <v>146</v>
      </c>
      <c r="D310" s="93" t="s">
        <v>78</v>
      </c>
      <c r="E310" s="92" t="s">
        <v>130</v>
      </c>
      <c r="F310" s="81">
        <v>85147</v>
      </c>
      <c r="G310" s="81">
        <f>H310-F310</f>
        <v>4235</v>
      </c>
      <c r="H310" s="102">
        <f>20302+69227-147</f>
        <v>89382</v>
      </c>
      <c r="I310" s="102"/>
      <c r="J310" s="102">
        <f>21827+74186-161</f>
        <v>95852</v>
      </c>
      <c r="K310" s="102">
        <v>-4021</v>
      </c>
      <c r="L310" s="102">
        <v>-4305</v>
      </c>
      <c r="M310" s="81">
        <v>91547</v>
      </c>
      <c r="N310" s="81">
        <f>O310-M310</f>
        <v>-45028</v>
      </c>
      <c r="O310" s="81">
        <f>6490+40029</f>
        <v>46519</v>
      </c>
      <c r="P310" s="81"/>
      <c r="Q310" s="81">
        <f>6490+40029</f>
        <v>46519</v>
      </c>
      <c r="R310" s="81">
        <v>-6490</v>
      </c>
      <c r="S310" s="81">
        <v>-6490</v>
      </c>
      <c r="T310" s="81">
        <f>O310+R310</f>
        <v>40029</v>
      </c>
      <c r="U310" s="81">
        <f>Q310+S310</f>
        <v>40029</v>
      </c>
      <c r="V310" s="156"/>
      <c r="W310" s="156"/>
      <c r="X310" s="81">
        <f>T310+V310</f>
        <v>40029</v>
      </c>
      <c r="Y310" s="81">
        <f>U310+W310</f>
        <v>40029</v>
      </c>
      <c r="Z310" s="156"/>
      <c r="AA310" s="82">
        <f>X310+Z310</f>
        <v>40029</v>
      </c>
      <c r="AB310" s="82">
        <f>Y310</f>
        <v>40029</v>
      </c>
      <c r="AC310" s="157"/>
      <c r="AD310" s="157"/>
      <c r="AE310" s="157"/>
      <c r="AF310" s="81">
        <f>AA310+AC310</f>
        <v>40029</v>
      </c>
      <c r="AG310" s="156"/>
      <c r="AH310" s="81">
        <f>AB310</f>
        <v>40029</v>
      </c>
      <c r="AI310" s="156"/>
      <c r="AJ310" s="156"/>
      <c r="AK310" s="81">
        <f>AF310+AI310</f>
        <v>40029</v>
      </c>
      <c r="AL310" s="81">
        <f>AG310</f>
        <v>0</v>
      </c>
      <c r="AM310" s="81">
        <f>AH310+AJ310</f>
        <v>40029</v>
      </c>
      <c r="AN310" s="81">
        <f>AO310-AM310</f>
        <v>2746</v>
      </c>
      <c r="AO310" s="81">
        <v>42775</v>
      </c>
      <c r="AP310" s="81"/>
      <c r="AQ310" s="81">
        <v>42775</v>
      </c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</row>
    <row r="311" spans="1:68" s="10" customFormat="1" ht="20.25" customHeight="1">
      <c r="A311" s="91" t="s">
        <v>243</v>
      </c>
      <c r="B311" s="92" t="s">
        <v>136</v>
      </c>
      <c r="C311" s="92" t="s">
        <v>146</v>
      </c>
      <c r="D311" s="93" t="s">
        <v>166</v>
      </c>
      <c r="E311" s="92"/>
      <c r="F311" s="81">
        <f aca="true" t="shared" si="220" ref="F311:O311">F312+F314</f>
        <v>122551</v>
      </c>
      <c r="G311" s="81">
        <f t="shared" si="220"/>
        <v>0</v>
      </c>
      <c r="H311" s="81">
        <f t="shared" si="220"/>
        <v>122551</v>
      </c>
      <c r="I311" s="81">
        <f t="shared" si="220"/>
        <v>0</v>
      </c>
      <c r="J311" s="81">
        <f t="shared" si="220"/>
        <v>2732</v>
      </c>
      <c r="K311" s="81">
        <f t="shared" si="220"/>
        <v>-2551</v>
      </c>
      <c r="L311" s="81">
        <f t="shared" si="220"/>
        <v>-2732</v>
      </c>
      <c r="M311" s="81">
        <f t="shared" si="220"/>
        <v>0</v>
      </c>
      <c r="N311" s="81">
        <f t="shared" si="220"/>
        <v>55792</v>
      </c>
      <c r="O311" s="81">
        <f t="shared" si="220"/>
        <v>55792</v>
      </c>
      <c r="P311" s="81">
        <f aca="true" t="shared" si="221" ref="P311:Y311">P312+P314</f>
        <v>55792</v>
      </c>
      <c r="Q311" s="81">
        <f t="shared" si="221"/>
        <v>55792</v>
      </c>
      <c r="R311" s="81">
        <f t="shared" si="221"/>
        <v>0</v>
      </c>
      <c r="S311" s="81">
        <f t="shared" si="221"/>
        <v>0</v>
      </c>
      <c r="T311" s="81">
        <f t="shared" si="221"/>
        <v>55792</v>
      </c>
      <c r="U311" s="81">
        <f t="shared" si="221"/>
        <v>55792</v>
      </c>
      <c r="V311" s="81">
        <f t="shared" si="221"/>
        <v>0</v>
      </c>
      <c r="W311" s="81">
        <f t="shared" si="221"/>
        <v>0</v>
      </c>
      <c r="X311" s="81">
        <f t="shared" si="221"/>
        <v>55792</v>
      </c>
      <c r="Y311" s="81">
        <f t="shared" si="221"/>
        <v>55792</v>
      </c>
      <c r="Z311" s="81">
        <f>Z312+Z314</f>
        <v>0</v>
      </c>
      <c r="AA311" s="82">
        <f>AA312+AA314</f>
        <v>55792</v>
      </c>
      <c r="AB311" s="82">
        <f>AB312+AB314</f>
        <v>55792</v>
      </c>
      <c r="AC311" s="82">
        <f>AC312+AC314</f>
        <v>0</v>
      </c>
      <c r="AD311" s="82">
        <f>AD312+AD314</f>
        <v>0</v>
      </c>
      <c r="AE311" s="82"/>
      <c r="AF311" s="81">
        <f aca="true" t="shared" si="222" ref="AF311:AQ311">AF312+AF314</f>
        <v>55792</v>
      </c>
      <c r="AG311" s="81">
        <f t="shared" si="222"/>
        <v>0</v>
      </c>
      <c r="AH311" s="81">
        <f t="shared" si="222"/>
        <v>55792</v>
      </c>
      <c r="AI311" s="81">
        <f t="shared" si="222"/>
        <v>0</v>
      </c>
      <c r="AJ311" s="81">
        <f t="shared" si="222"/>
        <v>0</v>
      </c>
      <c r="AK311" s="81">
        <f t="shared" si="222"/>
        <v>55792</v>
      </c>
      <c r="AL311" s="81">
        <f t="shared" si="222"/>
        <v>0</v>
      </c>
      <c r="AM311" s="81">
        <f t="shared" si="222"/>
        <v>55792</v>
      </c>
      <c r="AN311" s="81">
        <f t="shared" si="222"/>
        <v>0</v>
      </c>
      <c r="AO311" s="81">
        <f t="shared" si="222"/>
        <v>55792</v>
      </c>
      <c r="AP311" s="81">
        <f t="shared" si="222"/>
        <v>0</v>
      </c>
      <c r="AQ311" s="81">
        <f t="shared" si="222"/>
        <v>55792</v>
      </c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</row>
    <row r="312" spans="1:68" s="14" customFormat="1" ht="84.75" customHeight="1" hidden="1">
      <c r="A312" s="91" t="s">
        <v>217</v>
      </c>
      <c r="B312" s="92" t="s">
        <v>136</v>
      </c>
      <c r="C312" s="92" t="s">
        <v>146</v>
      </c>
      <c r="D312" s="93" t="s">
        <v>177</v>
      </c>
      <c r="E312" s="92"/>
      <c r="F312" s="81">
        <f aca="true" t="shared" si="223" ref="F312:U312">F313</f>
        <v>2551</v>
      </c>
      <c r="G312" s="81">
        <f t="shared" si="223"/>
        <v>0</v>
      </c>
      <c r="H312" s="81">
        <f t="shared" si="223"/>
        <v>2551</v>
      </c>
      <c r="I312" s="81">
        <f t="shared" si="223"/>
        <v>0</v>
      </c>
      <c r="J312" s="81">
        <f t="shared" si="223"/>
        <v>2732</v>
      </c>
      <c r="K312" s="81">
        <f t="shared" si="223"/>
        <v>-2551</v>
      </c>
      <c r="L312" s="81">
        <f t="shared" si="223"/>
        <v>-2732</v>
      </c>
      <c r="M312" s="81">
        <f t="shared" si="223"/>
        <v>0</v>
      </c>
      <c r="N312" s="81">
        <f t="shared" si="223"/>
        <v>0</v>
      </c>
      <c r="O312" s="81">
        <f t="shared" si="223"/>
        <v>0</v>
      </c>
      <c r="P312" s="81">
        <f t="shared" si="223"/>
        <v>0</v>
      </c>
      <c r="Q312" s="81">
        <f t="shared" si="223"/>
        <v>0</v>
      </c>
      <c r="R312" s="81">
        <f t="shared" si="223"/>
        <v>0</v>
      </c>
      <c r="S312" s="81">
        <f t="shared" si="223"/>
        <v>0</v>
      </c>
      <c r="T312" s="81">
        <f t="shared" si="223"/>
        <v>0</v>
      </c>
      <c r="U312" s="81">
        <f t="shared" si="223"/>
        <v>0</v>
      </c>
      <c r="V312" s="106"/>
      <c r="W312" s="106"/>
      <c r="X312" s="106"/>
      <c r="Y312" s="106"/>
      <c r="Z312" s="106"/>
      <c r="AA312" s="148"/>
      <c r="AB312" s="148"/>
      <c r="AC312" s="148"/>
      <c r="AD312" s="148"/>
      <c r="AE312" s="148"/>
      <c r="AF312" s="106"/>
      <c r="AG312" s="106"/>
      <c r="AH312" s="106"/>
      <c r="AI312" s="106"/>
      <c r="AJ312" s="106"/>
      <c r="AK312" s="107"/>
      <c r="AL312" s="107"/>
      <c r="AM312" s="107"/>
      <c r="AN312" s="106"/>
      <c r="AO312" s="106"/>
      <c r="AP312" s="106"/>
      <c r="AQ312" s="106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</row>
    <row r="313" spans="1:68" s="14" customFormat="1" ht="102.75" customHeight="1" hidden="1">
      <c r="A313" s="91" t="s">
        <v>368</v>
      </c>
      <c r="B313" s="92" t="s">
        <v>136</v>
      </c>
      <c r="C313" s="92" t="s">
        <v>146</v>
      </c>
      <c r="D313" s="93" t="s">
        <v>177</v>
      </c>
      <c r="E313" s="92" t="s">
        <v>143</v>
      </c>
      <c r="F313" s="81">
        <v>2551</v>
      </c>
      <c r="G313" s="81">
        <f>H313-F313</f>
        <v>0</v>
      </c>
      <c r="H313" s="102">
        <v>2551</v>
      </c>
      <c r="I313" s="102"/>
      <c r="J313" s="102">
        <v>2732</v>
      </c>
      <c r="K313" s="102">
        <v>-2551</v>
      </c>
      <c r="L313" s="102">
        <v>-2732</v>
      </c>
      <c r="M313" s="81"/>
      <c r="N313" s="83"/>
      <c r="O313" s="81"/>
      <c r="P313" s="81"/>
      <c r="Q313" s="81"/>
      <c r="R313" s="81"/>
      <c r="S313" s="81"/>
      <c r="T313" s="81"/>
      <c r="U313" s="81"/>
      <c r="V313" s="106"/>
      <c r="W313" s="106"/>
      <c r="X313" s="106"/>
      <c r="Y313" s="106"/>
      <c r="Z313" s="106"/>
      <c r="AA313" s="148"/>
      <c r="AB313" s="148"/>
      <c r="AC313" s="148"/>
      <c r="AD313" s="148"/>
      <c r="AE313" s="148"/>
      <c r="AF313" s="106"/>
      <c r="AG313" s="106"/>
      <c r="AH313" s="106"/>
      <c r="AI313" s="106"/>
      <c r="AJ313" s="106"/>
      <c r="AK313" s="107"/>
      <c r="AL313" s="107"/>
      <c r="AM313" s="107"/>
      <c r="AN313" s="106"/>
      <c r="AO313" s="106"/>
      <c r="AP313" s="106"/>
      <c r="AQ313" s="106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</row>
    <row r="314" spans="1:68" s="16" customFormat="1" ht="68.25" customHeight="1">
      <c r="A314" s="91" t="s">
        <v>278</v>
      </c>
      <c r="B314" s="92" t="s">
        <v>136</v>
      </c>
      <c r="C314" s="92" t="s">
        <v>146</v>
      </c>
      <c r="D314" s="93" t="s">
        <v>178</v>
      </c>
      <c r="E314" s="92"/>
      <c r="F314" s="81">
        <f aca="true" t="shared" si="224" ref="F314:AQ314">F315</f>
        <v>120000</v>
      </c>
      <c r="G314" s="81">
        <f t="shared" si="224"/>
        <v>0</v>
      </c>
      <c r="H314" s="81">
        <f t="shared" si="224"/>
        <v>120000</v>
      </c>
      <c r="I314" s="81">
        <f t="shared" si="224"/>
        <v>0</v>
      </c>
      <c r="J314" s="81">
        <f t="shared" si="224"/>
        <v>0</v>
      </c>
      <c r="K314" s="81">
        <f t="shared" si="224"/>
        <v>0</v>
      </c>
      <c r="L314" s="81">
        <f t="shared" si="224"/>
        <v>0</v>
      </c>
      <c r="M314" s="81">
        <f t="shared" si="224"/>
        <v>0</v>
      </c>
      <c r="N314" s="81">
        <f t="shared" si="224"/>
        <v>55792</v>
      </c>
      <c r="O314" s="81">
        <f t="shared" si="224"/>
        <v>55792</v>
      </c>
      <c r="P314" s="81">
        <f t="shared" si="224"/>
        <v>55792</v>
      </c>
      <c r="Q314" s="81">
        <f t="shared" si="224"/>
        <v>55792</v>
      </c>
      <c r="R314" s="81">
        <f t="shared" si="224"/>
        <v>0</v>
      </c>
      <c r="S314" s="81">
        <f t="shared" si="224"/>
        <v>0</v>
      </c>
      <c r="T314" s="81">
        <f t="shared" si="224"/>
        <v>55792</v>
      </c>
      <c r="U314" s="81">
        <f t="shared" si="224"/>
        <v>55792</v>
      </c>
      <c r="V314" s="81">
        <f t="shared" si="224"/>
        <v>0</v>
      </c>
      <c r="W314" s="81">
        <f t="shared" si="224"/>
        <v>0</v>
      </c>
      <c r="X314" s="81">
        <f t="shared" si="224"/>
        <v>55792</v>
      </c>
      <c r="Y314" s="81">
        <f t="shared" si="224"/>
        <v>55792</v>
      </c>
      <c r="Z314" s="81">
        <f t="shared" si="224"/>
        <v>0</v>
      </c>
      <c r="AA314" s="82">
        <f t="shared" si="224"/>
        <v>55792</v>
      </c>
      <c r="AB314" s="82">
        <f t="shared" si="224"/>
        <v>55792</v>
      </c>
      <c r="AC314" s="82">
        <f t="shared" si="224"/>
        <v>0</v>
      </c>
      <c r="AD314" s="82">
        <f t="shared" si="224"/>
        <v>0</v>
      </c>
      <c r="AE314" s="82"/>
      <c r="AF314" s="81">
        <f t="shared" si="224"/>
        <v>55792</v>
      </c>
      <c r="AG314" s="81">
        <f t="shared" si="224"/>
        <v>0</v>
      </c>
      <c r="AH314" s="81">
        <f t="shared" si="224"/>
        <v>55792</v>
      </c>
      <c r="AI314" s="81">
        <f t="shared" si="224"/>
        <v>0</v>
      </c>
      <c r="AJ314" s="81">
        <f t="shared" si="224"/>
        <v>0</v>
      </c>
      <c r="AK314" s="81">
        <f t="shared" si="224"/>
        <v>55792</v>
      </c>
      <c r="AL314" s="81">
        <f t="shared" si="224"/>
        <v>0</v>
      </c>
      <c r="AM314" s="81">
        <f t="shared" si="224"/>
        <v>55792</v>
      </c>
      <c r="AN314" s="81">
        <f t="shared" si="224"/>
        <v>0</v>
      </c>
      <c r="AO314" s="81">
        <f t="shared" si="224"/>
        <v>55792</v>
      </c>
      <c r="AP314" s="81">
        <f t="shared" si="224"/>
        <v>0</v>
      </c>
      <c r="AQ314" s="81">
        <f t="shared" si="224"/>
        <v>55792</v>
      </c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</row>
    <row r="315" spans="1:68" s="16" customFormat="1" ht="84" customHeight="1">
      <c r="A315" s="91" t="s">
        <v>251</v>
      </c>
      <c r="B315" s="92" t="s">
        <v>136</v>
      </c>
      <c r="C315" s="92" t="s">
        <v>146</v>
      </c>
      <c r="D315" s="93" t="s">
        <v>178</v>
      </c>
      <c r="E315" s="92" t="s">
        <v>143</v>
      </c>
      <c r="F315" s="81">
        <v>120000</v>
      </c>
      <c r="G315" s="81">
        <f>H315-F315</f>
        <v>0</v>
      </c>
      <c r="H315" s="102">
        <v>120000</v>
      </c>
      <c r="I315" s="102"/>
      <c r="J315" s="102"/>
      <c r="K315" s="103"/>
      <c r="L315" s="103"/>
      <c r="M315" s="81"/>
      <c r="N315" s="81">
        <f>O315-M315</f>
        <v>55792</v>
      </c>
      <c r="O315" s="81">
        <v>55792</v>
      </c>
      <c r="P315" s="81">
        <v>55792</v>
      </c>
      <c r="Q315" s="81">
        <v>55792</v>
      </c>
      <c r="R315" s="84"/>
      <c r="S315" s="84"/>
      <c r="T315" s="81">
        <f>O315+R315</f>
        <v>55792</v>
      </c>
      <c r="U315" s="81">
        <f>Q315+S315</f>
        <v>55792</v>
      </c>
      <c r="V315" s="84"/>
      <c r="W315" s="84"/>
      <c r="X315" s="81">
        <f>T315+V315</f>
        <v>55792</v>
      </c>
      <c r="Y315" s="81">
        <f>U315+W315</f>
        <v>55792</v>
      </c>
      <c r="Z315" s="84"/>
      <c r="AA315" s="82">
        <f>X315+Z315</f>
        <v>55792</v>
      </c>
      <c r="AB315" s="82">
        <f>Y315</f>
        <v>55792</v>
      </c>
      <c r="AC315" s="85"/>
      <c r="AD315" s="85"/>
      <c r="AE315" s="85"/>
      <c r="AF315" s="81">
        <f>AA315+AC315</f>
        <v>55792</v>
      </c>
      <c r="AG315" s="84"/>
      <c r="AH315" s="81">
        <f>AB315</f>
        <v>55792</v>
      </c>
      <c r="AI315" s="84"/>
      <c r="AJ315" s="84"/>
      <c r="AK315" s="81">
        <f>AF315+AI315</f>
        <v>55792</v>
      </c>
      <c r="AL315" s="81">
        <f>AG315</f>
        <v>0</v>
      </c>
      <c r="AM315" s="81">
        <f>AH315+AJ315</f>
        <v>55792</v>
      </c>
      <c r="AN315" s="81">
        <f>AO315-AM315</f>
        <v>0</v>
      </c>
      <c r="AO315" s="81">
        <v>55792</v>
      </c>
      <c r="AP315" s="81"/>
      <c r="AQ315" s="81">
        <v>55792</v>
      </c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</row>
    <row r="316" spans="1:68" s="24" customFormat="1" ht="99.75" customHeight="1">
      <c r="A316" s="91" t="s">
        <v>79</v>
      </c>
      <c r="B316" s="92" t="s">
        <v>136</v>
      </c>
      <c r="C316" s="92" t="s">
        <v>146</v>
      </c>
      <c r="D316" s="93" t="s">
        <v>80</v>
      </c>
      <c r="E316" s="92"/>
      <c r="F316" s="94">
        <f aca="true" t="shared" si="225" ref="F316:AQ316">F317</f>
        <v>11278</v>
      </c>
      <c r="G316" s="94">
        <f t="shared" si="225"/>
        <v>1062</v>
      </c>
      <c r="H316" s="94">
        <f t="shared" si="225"/>
        <v>12340</v>
      </c>
      <c r="I316" s="94">
        <f t="shared" si="225"/>
        <v>0</v>
      </c>
      <c r="J316" s="94">
        <f t="shared" si="225"/>
        <v>13287</v>
      </c>
      <c r="K316" s="94">
        <f t="shared" si="225"/>
        <v>-646</v>
      </c>
      <c r="L316" s="94">
        <f t="shared" si="225"/>
        <v>-692</v>
      </c>
      <c r="M316" s="94">
        <f t="shared" si="225"/>
        <v>12595</v>
      </c>
      <c r="N316" s="94">
        <f t="shared" si="225"/>
        <v>-4623</v>
      </c>
      <c r="O316" s="94">
        <f t="shared" si="225"/>
        <v>7972</v>
      </c>
      <c r="P316" s="94">
        <f t="shared" si="225"/>
        <v>7972</v>
      </c>
      <c r="Q316" s="94">
        <f t="shared" si="225"/>
        <v>7972</v>
      </c>
      <c r="R316" s="94">
        <f t="shared" si="225"/>
        <v>0</v>
      </c>
      <c r="S316" s="94">
        <f t="shared" si="225"/>
        <v>0</v>
      </c>
      <c r="T316" s="94">
        <f t="shared" si="225"/>
        <v>7972</v>
      </c>
      <c r="U316" s="94">
        <f t="shared" si="225"/>
        <v>7972</v>
      </c>
      <c r="V316" s="94">
        <f t="shared" si="225"/>
        <v>-2622</v>
      </c>
      <c r="W316" s="94">
        <f t="shared" si="225"/>
        <v>-2622</v>
      </c>
      <c r="X316" s="94">
        <f t="shared" si="225"/>
        <v>5350</v>
      </c>
      <c r="Y316" s="94">
        <f t="shared" si="225"/>
        <v>5350</v>
      </c>
      <c r="Z316" s="94">
        <f t="shared" si="225"/>
        <v>0</v>
      </c>
      <c r="AA316" s="95">
        <f t="shared" si="225"/>
        <v>5350</v>
      </c>
      <c r="AB316" s="95">
        <f t="shared" si="225"/>
        <v>5350</v>
      </c>
      <c r="AC316" s="95">
        <f t="shared" si="225"/>
        <v>0</v>
      </c>
      <c r="AD316" s="95">
        <f t="shared" si="225"/>
        <v>0</v>
      </c>
      <c r="AE316" s="95"/>
      <c r="AF316" s="94">
        <f t="shared" si="225"/>
        <v>5350</v>
      </c>
      <c r="AG316" s="94">
        <f t="shared" si="225"/>
        <v>0</v>
      </c>
      <c r="AH316" s="94">
        <f t="shared" si="225"/>
        <v>5350</v>
      </c>
      <c r="AI316" s="94">
        <f t="shared" si="225"/>
        <v>0</v>
      </c>
      <c r="AJ316" s="94">
        <f t="shared" si="225"/>
        <v>0</v>
      </c>
      <c r="AK316" s="94">
        <f t="shared" si="225"/>
        <v>5350</v>
      </c>
      <c r="AL316" s="94">
        <f t="shared" si="225"/>
        <v>0</v>
      </c>
      <c r="AM316" s="94">
        <f t="shared" si="225"/>
        <v>5350</v>
      </c>
      <c r="AN316" s="94">
        <f t="shared" si="225"/>
        <v>1120</v>
      </c>
      <c r="AO316" s="94">
        <f t="shared" si="225"/>
        <v>6470</v>
      </c>
      <c r="AP316" s="94">
        <f t="shared" si="225"/>
        <v>0</v>
      </c>
      <c r="AQ316" s="94">
        <f t="shared" si="225"/>
        <v>6470</v>
      </c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</row>
    <row r="317" spans="1:68" s="24" customFormat="1" ht="33.75" customHeight="1">
      <c r="A317" s="91" t="s">
        <v>129</v>
      </c>
      <c r="B317" s="92" t="s">
        <v>136</v>
      </c>
      <c r="C317" s="92" t="s">
        <v>146</v>
      </c>
      <c r="D317" s="93" t="s">
        <v>80</v>
      </c>
      <c r="E317" s="92" t="s">
        <v>130</v>
      </c>
      <c r="F317" s="81">
        <v>11278</v>
      </c>
      <c r="G317" s="81">
        <f>H317-F317</f>
        <v>1062</v>
      </c>
      <c r="H317" s="102">
        <f>12383-43</f>
        <v>12340</v>
      </c>
      <c r="I317" s="102"/>
      <c r="J317" s="102">
        <f>13341-54</f>
        <v>13287</v>
      </c>
      <c r="K317" s="102">
        <v>-646</v>
      </c>
      <c r="L317" s="102">
        <v>-692</v>
      </c>
      <c r="M317" s="81">
        <v>12595</v>
      </c>
      <c r="N317" s="81">
        <f>O317-M317</f>
        <v>-4623</v>
      </c>
      <c r="O317" s="81">
        <v>7972</v>
      </c>
      <c r="P317" s="81">
        <v>7972</v>
      </c>
      <c r="Q317" s="81">
        <v>7972</v>
      </c>
      <c r="R317" s="156"/>
      <c r="S317" s="156"/>
      <c r="T317" s="81">
        <f>O317+R317</f>
        <v>7972</v>
      </c>
      <c r="U317" s="81">
        <f>Q317+S317</f>
        <v>7972</v>
      </c>
      <c r="V317" s="81">
        <v>-2622</v>
      </c>
      <c r="W317" s="81">
        <v>-2622</v>
      </c>
      <c r="X317" s="81">
        <f>T317+V317</f>
        <v>5350</v>
      </c>
      <c r="Y317" s="81">
        <f>U317+W317</f>
        <v>5350</v>
      </c>
      <c r="Z317" s="156"/>
      <c r="AA317" s="82">
        <f>X317+Z317</f>
        <v>5350</v>
      </c>
      <c r="AB317" s="82">
        <f>Y317</f>
        <v>5350</v>
      </c>
      <c r="AC317" s="157"/>
      <c r="AD317" s="157"/>
      <c r="AE317" s="157"/>
      <c r="AF317" s="81">
        <f>AA317+AC317</f>
        <v>5350</v>
      </c>
      <c r="AG317" s="156"/>
      <c r="AH317" s="81">
        <f>AB317</f>
        <v>5350</v>
      </c>
      <c r="AI317" s="156"/>
      <c r="AJ317" s="156"/>
      <c r="AK317" s="81">
        <f>AF317+AI317</f>
        <v>5350</v>
      </c>
      <c r="AL317" s="81">
        <f>AG317</f>
        <v>0</v>
      </c>
      <c r="AM317" s="81">
        <f>AH317+AJ317</f>
        <v>5350</v>
      </c>
      <c r="AN317" s="81">
        <f>AO317-AM317</f>
        <v>1120</v>
      </c>
      <c r="AO317" s="81">
        <v>6470</v>
      </c>
      <c r="AP317" s="81"/>
      <c r="AQ317" s="81">
        <v>6470</v>
      </c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</row>
    <row r="318" spans="1:68" s="24" customFormat="1" ht="21" customHeight="1">
      <c r="A318" s="91" t="s">
        <v>121</v>
      </c>
      <c r="B318" s="92" t="s">
        <v>136</v>
      </c>
      <c r="C318" s="92" t="s">
        <v>146</v>
      </c>
      <c r="D318" s="93" t="s">
        <v>122</v>
      </c>
      <c r="E318" s="92"/>
      <c r="F318" s="81"/>
      <c r="G318" s="81">
        <f>G319</f>
        <v>10060</v>
      </c>
      <c r="H318" s="81">
        <f>H319</f>
        <v>10060</v>
      </c>
      <c r="I318" s="81">
        <f>I319</f>
        <v>0</v>
      </c>
      <c r="J318" s="81">
        <f>J319</f>
        <v>11316</v>
      </c>
      <c r="K318" s="81">
        <f>K319+K320</f>
        <v>220414</v>
      </c>
      <c r="L318" s="81">
        <f>L319+L320</f>
        <v>240113</v>
      </c>
      <c r="M318" s="81">
        <f>M319+M320</f>
        <v>251429</v>
      </c>
      <c r="N318" s="81">
        <f>N319+N320+N322</f>
        <v>-215035</v>
      </c>
      <c r="O318" s="81">
        <f>O319+O320+O322</f>
        <v>36394</v>
      </c>
      <c r="P318" s="81">
        <f aca="true" t="shared" si="226" ref="P318:Y318">P319+P320+P322</f>
        <v>0</v>
      </c>
      <c r="Q318" s="81">
        <f t="shared" si="226"/>
        <v>0</v>
      </c>
      <c r="R318" s="81">
        <f t="shared" si="226"/>
        <v>0</v>
      </c>
      <c r="S318" s="81">
        <f t="shared" si="226"/>
        <v>0</v>
      </c>
      <c r="T318" s="81">
        <f t="shared" si="226"/>
        <v>36394</v>
      </c>
      <c r="U318" s="81">
        <f t="shared" si="226"/>
        <v>0</v>
      </c>
      <c r="V318" s="81">
        <f t="shared" si="226"/>
        <v>0</v>
      </c>
      <c r="W318" s="81">
        <f t="shared" si="226"/>
        <v>0</v>
      </c>
      <c r="X318" s="81">
        <f t="shared" si="226"/>
        <v>36394</v>
      </c>
      <c r="Y318" s="81">
        <f t="shared" si="226"/>
        <v>0</v>
      </c>
      <c r="Z318" s="81">
        <f>Z319+Z320+Z322</f>
        <v>0</v>
      </c>
      <c r="AA318" s="82">
        <f>AA319+AA320+AA322</f>
        <v>36394</v>
      </c>
      <c r="AB318" s="82">
        <f>AB319+AB320+AB322</f>
        <v>0</v>
      </c>
      <c r="AC318" s="82">
        <f>AC319+AC320+AC322</f>
        <v>0</v>
      </c>
      <c r="AD318" s="82">
        <f>AD319+AD320+AD322</f>
        <v>0</v>
      </c>
      <c r="AE318" s="82"/>
      <c r="AF318" s="81">
        <f aca="true" t="shared" si="227" ref="AF318:AM318">AF319+AF320+AF322</f>
        <v>36394</v>
      </c>
      <c r="AG318" s="81">
        <f t="shared" si="227"/>
        <v>0</v>
      </c>
      <c r="AH318" s="81">
        <f t="shared" si="227"/>
        <v>0</v>
      </c>
      <c r="AI318" s="81">
        <f t="shared" si="227"/>
        <v>0</v>
      </c>
      <c r="AJ318" s="81">
        <f t="shared" si="227"/>
        <v>0</v>
      </c>
      <c r="AK318" s="81">
        <f t="shared" si="227"/>
        <v>36394</v>
      </c>
      <c r="AL318" s="81">
        <f t="shared" si="227"/>
        <v>0</v>
      </c>
      <c r="AM318" s="81">
        <f t="shared" si="227"/>
        <v>0</v>
      </c>
      <c r="AN318" s="81">
        <f>AN319+AN320+AN322+AN324</f>
        <v>10423</v>
      </c>
      <c r="AO318" s="81">
        <f>AO319+AO320+AO322+AO324</f>
        <v>10423</v>
      </c>
      <c r="AP318" s="81">
        <f>AP319+AP320+AP322+AP324</f>
        <v>0</v>
      </c>
      <c r="AQ318" s="81">
        <f>AQ319+AQ320+AQ322+AQ324</f>
        <v>10423</v>
      </c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</row>
    <row r="319" spans="1:68" s="24" customFormat="1" ht="51.75" customHeight="1" hidden="1">
      <c r="A319" s="91" t="s">
        <v>137</v>
      </c>
      <c r="B319" s="92" t="s">
        <v>136</v>
      </c>
      <c r="C319" s="92" t="s">
        <v>146</v>
      </c>
      <c r="D319" s="93" t="s">
        <v>122</v>
      </c>
      <c r="E319" s="92" t="s">
        <v>138</v>
      </c>
      <c r="F319" s="81"/>
      <c r="G319" s="81">
        <f>H319-F319</f>
        <v>10060</v>
      </c>
      <c r="H319" s="102">
        <f>6512+769+2779</f>
        <v>10060</v>
      </c>
      <c r="I319" s="102"/>
      <c r="J319" s="102">
        <f>7146+822+3348</f>
        <v>11316</v>
      </c>
      <c r="K319" s="102">
        <f>220414-2551</f>
        <v>217863</v>
      </c>
      <c r="L319" s="102">
        <f>240113-2732</f>
        <v>237381</v>
      </c>
      <c r="M319" s="81">
        <v>248697</v>
      </c>
      <c r="N319" s="81">
        <f>O319-M319</f>
        <v>-248697</v>
      </c>
      <c r="O319" s="81"/>
      <c r="P319" s="81"/>
      <c r="Q319" s="81"/>
      <c r="R319" s="81"/>
      <c r="S319" s="81"/>
      <c r="T319" s="81"/>
      <c r="U319" s="81"/>
      <c r="V319" s="156"/>
      <c r="W319" s="156"/>
      <c r="X319" s="156"/>
      <c r="Y319" s="156"/>
      <c r="Z319" s="156"/>
      <c r="AA319" s="157"/>
      <c r="AB319" s="157"/>
      <c r="AC319" s="157"/>
      <c r="AD319" s="157"/>
      <c r="AE319" s="157"/>
      <c r="AF319" s="156"/>
      <c r="AG319" s="156"/>
      <c r="AH319" s="156"/>
      <c r="AI319" s="156"/>
      <c r="AJ319" s="156"/>
      <c r="AK319" s="158"/>
      <c r="AL319" s="158"/>
      <c r="AM319" s="158"/>
      <c r="AN319" s="156"/>
      <c r="AO319" s="156"/>
      <c r="AP319" s="156"/>
      <c r="AQ319" s="156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</row>
    <row r="320" spans="1:68" s="24" customFormat="1" ht="66" hidden="1">
      <c r="A320" s="91" t="s">
        <v>217</v>
      </c>
      <c r="B320" s="92" t="s">
        <v>136</v>
      </c>
      <c r="C320" s="92" t="s">
        <v>146</v>
      </c>
      <c r="D320" s="93" t="s">
        <v>245</v>
      </c>
      <c r="E320" s="92"/>
      <c r="F320" s="81"/>
      <c r="G320" s="81"/>
      <c r="H320" s="102"/>
      <c r="I320" s="102"/>
      <c r="J320" s="102"/>
      <c r="K320" s="102">
        <f aca="true" t="shared" si="228" ref="K320:U320">K321</f>
        <v>2551</v>
      </c>
      <c r="L320" s="102">
        <f t="shared" si="228"/>
        <v>2732</v>
      </c>
      <c r="M320" s="81">
        <f t="shared" si="228"/>
        <v>2732</v>
      </c>
      <c r="N320" s="81">
        <f t="shared" si="228"/>
        <v>-2732</v>
      </c>
      <c r="O320" s="81">
        <f t="shared" si="228"/>
        <v>0</v>
      </c>
      <c r="P320" s="81">
        <f t="shared" si="228"/>
        <v>0</v>
      </c>
      <c r="Q320" s="81">
        <f t="shared" si="228"/>
        <v>0</v>
      </c>
      <c r="R320" s="81">
        <f t="shared" si="228"/>
        <v>0</v>
      </c>
      <c r="S320" s="81">
        <f t="shared" si="228"/>
        <v>0</v>
      </c>
      <c r="T320" s="81">
        <f t="shared" si="228"/>
        <v>0</v>
      </c>
      <c r="U320" s="81">
        <f t="shared" si="228"/>
        <v>0</v>
      </c>
      <c r="V320" s="156"/>
      <c r="W320" s="156"/>
      <c r="X320" s="156"/>
      <c r="Y320" s="156"/>
      <c r="Z320" s="156"/>
      <c r="AA320" s="157"/>
      <c r="AB320" s="157"/>
      <c r="AC320" s="157"/>
      <c r="AD320" s="157"/>
      <c r="AE320" s="157"/>
      <c r="AF320" s="156"/>
      <c r="AG320" s="156"/>
      <c r="AH320" s="156"/>
      <c r="AI320" s="156"/>
      <c r="AJ320" s="156"/>
      <c r="AK320" s="158"/>
      <c r="AL320" s="158"/>
      <c r="AM320" s="158"/>
      <c r="AN320" s="156"/>
      <c r="AO320" s="156"/>
      <c r="AP320" s="156"/>
      <c r="AQ320" s="156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</row>
    <row r="321" spans="1:68" s="24" customFormat="1" ht="82.5" hidden="1">
      <c r="A321" s="91" t="s">
        <v>251</v>
      </c>
      <c r="B321" s="92" t="s">
        <v>136</v>
      </c>
      <c r="C321" s="92" t="s">
        <v>146</v>
      </c>
      <c r="D321" s="93" t="s">
        <v>245</v>
      </c>
      <c r="E321" s="92" t="s">
        <v>143</v>
      </c>
      <c r="F321" s="81"/>
      <c r="G321" s="81"/>
      <c r="H321" s="102"/>
      <c r="I321" s="102"/>
      <c r="J321" s="102"/>
      <c r="K321" s="102">
        <v>2551</v>
      </c>
      <c r="L321" s="102">
        <v>2732</v>
      </c>
      <c r="M321" s="81">
        <v>2732</v>
      </c>
      <c r="N321" s="81">
        <f>O321-M321</f>
        <v>-2732</v>
      </c>
      <c r="O321" s="81"/>
      <c r="P321" s="81"/>
      <c r="Q321" s="81"/>
      <c r="R321" s="81"/>
      <c r="S321" s="81"/>
      <c r="T321" s="81"/>
      <c r="U321" s="81"/>
      <c r="V321" s="156"/>
      <c r="W321" s="156"/>
      <c r="X321" s="156"/>
      <c r="Y321" s="156"/>
      <c r="Z321" s="156"/>
      <c r="AA321" s="157"/>
      <c r="AB321" s="157"/>
      <c r="AC321" s="157"/>
      <c r="AD321" s="157"/>
      <c r="AE321" s="157"/>
      <c r="AF321" s="156"/>
      <c r="AG321" s="156"/>
      <c r="AH321" s="156"/>
      <c r="AI321" s="156"/>
      <c r="AJ321" s="156"/>
      <c r="AK321" s="158"/>
      <c r="AL321" s="158"/>
      <c r="AM321" s="158"/>
      <c r="AN321" s="156"/>
      <c r="AO321" s="156"/>
      <c r="AP321" s="156"/>
      <c r="AQ321" s="156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</row>
    <row r="322" spans="1:68" s="40" customFormat="1" ht="57.75" customHeight="1" hidden="1">
      <c r="A322" s="189" t="s">
        <v>298</v>
      </c>
      <c r="B322" s="190" t="s">
        <v>136</v>
      </c>
      <c r="C322" s="190" t="s">
        <v>146</v>
      </c>
      <c r="D322" s="191" t="s">
        <v>279</v>
      </c>
      <c r="E322" s="190"/>
      <c r="F322" s="82"/>
      <c r="G322" s="82"/>
      <c r="H322" s="192"/>
      <c r="I322" s="192"/>
      <c r="J322" s="192"/>
      <c r="K322" s="192"/>
      <c r="L322" s="192"/>
      <c r="M322" s="82"/>
      <c r="N322" s="82">
        <f>N323</f>
        <v>36394</v>
      </c>
      <c r="O322" s="82">
        <f>O323</f>
        <v>36394</v>
      </c>
      <c r="P322" s="82">
        <f aca="true" t="shared" si="229" ref="P322:AQ322">P323</f>
        <v>0</v>
      </c>
      <c r="Q322" s="82">
        <f t="shared" si="229"/>
        <v>0</v>
      </c>
      <c r="R322" s="82">
        <f t="shared" si="229"/>
        <v>0</v>
      </c>
      <c r="S322" s="82">
        <f t="shared" si="229"/>
        <v>0</v>
      </c>
      <c r="T322" s="82">
        <f t="shared" si="229"/>
        <v>36394</v>
      </c>
      <c r="U322" s="82">
        <f t="shared" si="229"/>
        <v>0</v>
      </c>
      <c r="V322" s="82">
        <f t="shared" si="229"/>
        <v>0</v>
      </c>
      <c r="W322" s="82">
        <f t="shared" si="229"/>
        <v>0</v>
      </c>
      <c r="X322" s="82">
        <f t="shared" si="229"/>
        <v>36394</v>
      </c>
      <c r="Y322" s="82">
        <f t="shared" si="229"/>
        <v>0</v>
      </c>
      <c r="Z322" s="82">
        <f t="shared" si="229"/>
        <v>0</v>
      </c>
      <c r="AA322" s="82">
        <f t="shared" si="229"/>
        <v>36394</v>
      </c>
      <c r="AB322" s="82">
        <f t="shared" si="229"/>
        <v>0</v>
      </c>
      <c r="AC322" s="82">
        <f t="shared" si="229"/>
        <v>0</v>
      </c>
      <c r="AD322" s="82">
        <f t="shared" si="229"/>
        <v>0</v>
      </c>
      <c r="AE322" s="82"/>
      <c r="AF322" s="82">
        <f t="shared" si="229"/>
        <v>36394</v>
      </c>
      <c r="AG322" s="82">
        <f t="shared" si="229"/>
        <v>0</v>
      </c>
      <c r="AH322" s="82">
        <f t="shared" si="229"/>
        <v>0</v>
      </c>
      <c r="AI322" s="82">
        <f t="shared" si="229"/>
        <v>0</v>
      </c>
      <c r="AJ322" s="82">
        <f t="shared" si="229"/>
        <v>0</v>
      </c>
      <c r="AK322" s="82">
        <f t="shared" si="229"/>
        <v>36394</v>
      </c>
      <c r="AL322" s="82">
        <f t="shared" si="229"/>
        <v>0</v>
      </c>
      <c r="AM322" s="82">
        <f t="shared" si="229"/>
        <v>0</v>
      </c>
      <c r="AN322" s="82">
        <f t="shared" si="229"/>
        <v>0</v>
      </c>
      <c r="AO322" s="82">
        <f t="shared" si="229"/>
        <v>0</v>
      </c>
      <c r="AP322" s="82">
        <f t="shared" si="229"/>
        <v>0</v>
      </c>
      <c r="AQ322" s="82">
        <f t="shared" si="229"/>
        <v>0</v>
      </c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</row>
    <row r="323" spans="1:68" s="40" customFormat="1" ht="57" customHeight="1" hidden="1">
      <c r="A323" s="189" t="s">
        <v>137</v>
      </c>
      <c r="B323" s="190" t="s">
        <v>136</v>
      </c>
      <c r="C323" s="190" t="s">
        <v>146</v>
      </c>
      <c r="D323" s="191" t="s">
        <v>279</v>
      </c>
      <c r="E323" s="190" t="s">
        <v>138</v>
      </c>
      <c r="F323" s="82"/>
      <c r="G323" s="82"/>
      <c r="H323" s="192"/>
      <c r="I323" s="192"/>
      <c r="J323" s="192"/>
      <c r="K323" s="192"/>
      <c r="L323" s="192"/>
      <c r="M323" s="82"/>
      <c r="N323" s="82">
        <f>O323-M323</f>
        <v>36394</v>
      </c>
      <c r="O323" s="82">
        <v>36394</v>
      </c>
      <c r="P323" s="82"/>
      <c r="Q323" s="82"/>
      <c r="R323" s="157"/>
      <c r="S323" s="157"/>
      <c r="T323" s="82">
        <f>O323+R323</f>
        <v>36394</v>
      </c>
      <c r="U323" s="82">
        <f>Q323+S323</f>
        <v>0</v>
      </c>
      <c r="V323" s="157"/>
      <c r="W323" s="157"/>
      <c r="X323" s="82">
        <f>T323+V323</f>
        <v>36394</v>
      </c>
      <c r="Y323" s="82">
        <f>U323+W323</f>
        <v>0</v>
      </c>
      <c r="Z323" s="157"/>
      <c r="AA323" s="82">
        <f>X323+Z323</f>
        <v>36394</v>
      </c>
      <c r="AB323" s="82">
        <f>Y323</f>
        <v>0</v>
      </c>
      <c r="AC323" s="157"/>
      <c r="AD323" s="157"/>
      <c r="AE323" s="157"/>
      <c r="AF323" s="82">
        <f>AA323+AC323</f>
        <v>36394</v>
      </c>
      <c r="AG323" s="157"/>
      <c r="AH323" s="82">
        <f>AB323</f>
        <v>0</v>
      </c>
      <c r="AI323" s="157"/>
      <c r="AJ323" s="157"/>
      <c r="AK323" s="82">
        <f>AF323+AI323</f>
        <v>36394</v>
      </c>
      <c r="AL323" s="82">
        <f>AG323</f>
        <v>0</v>
      </c>
      <c r="AM323" s="82">
        <f>AH323+AJ323</f>
        <v>0</v>
      </c>
      <c r="AN323" s="82">
        <f>AO323-AM323</f>
        <v>0</v>
      </c>
      <c r="AO323" s="157"/>
      <c r="AP323" s="157"/>
      <c r="AQ323" s="157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</row>
    <row r="324" spans="1:68" s="24" customFormat="1" ht="36" customHeight="1">
      <c r="A324" s="91" t="s">
        <v>324</v>
      </c>
      <c r="B324" s="92" t="s">
        <v>136</v>
      </c>
      <c r="C324" s="92" t="s">
        <v>146</v>
      </c>
      <c r="D324" s="93" t="s">
        <v>279</v>
      </c>
      <c r="E324" s="92"/>
      <c r="F324" s="81"/>
      <c r="G324" s="81"/>
      <c r="H324" s="102"/>
      <c r="I324" s="102"/>
      <c r="J324" s="102"/>
      <c r="K324" s="102"/>
      <c r="L324" s="102"/>
      <c r="M324" s="81"/>
      <c r="N324" s="81"/>
      <c r="O324" s="81"/>
      <c r="P324" s="81"/>
      <c r="Q324" s="81"/>
      <c r="R324" s="156"/>
      <c r="S324" s="156"/>
      <c r="T324" s="81"/>
      <c r="U324" s="81"/>
      <c r="V324" s="156"/>
      <c r="W324" s="156"/>
      <c r="X324" s="81"/>
      <c r="Y324" s="81"/>
      <c r="Z324" s="156"/>
      <c r="AA324" s="82"/>
      <c r="AB324" s="82"/>
      <c r="AC324" s="157"/>
      <c r="AD324" s="157"/>
      <c r="AE324" s="157"/>
      <c r="AF324" s="81"/>
      <c r="AG324" s="156"/>
      <c r="AH324" s="81"/>
      <c r="AI324" s="156"/>
      <c r="AJ324" s="156"/>
      <c r="AK324" s="81"/>
      <c r="AL324" s="81"/>
      <c r="AM324" s="81"/>
      <c r="AN324" s="81">
        <f>AN325</f>
        <v>10423</v>
      </c>
      <c r="AO324" s="81">
        <f>AO325</f>
        <v>10423</v>
      </c>
      <c r="AP324" s="81">
        <f>AP325</f>
        <v>0</v>
      </c>
      <c r="AQ324" s="81">
        <f>AQ325</f>
        <v>10423</v>
      </c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</row>
    <row r="325" spans="1:68" s="24" customFormat="1" ht="57" customHeight="1">
      <c r="A325" s="91" t="s">
        <v>137</v>
      </c>
      <c r="B325" s="92" t="s">
        <v>136</v>
      </c>
      <c r="C325" s="92" t="s">
        <v>146</v>
      </c>
      <c r="D325" s="93" t="s">
        <v>279</v>
      </c>
      <c r="E325" s="92" t="s">
        <v>138</v>
      </c>
      <c r="F325" s="81"/>
      <c r="G325" s="81"/>
      <c r="H325" s="102"/>
      <c r="I325" s="102"/>
      <c r="J325" s="102"/>
      <c r="K325" s="102"/>
      <c r="L325" s="102"/>
      <c r="M325" s="81"/>
      <c r="N325" s="81"/>
      <c r="O325" s="81"/>
      <c r="P325" s="81"/>
      <c r="Q325" s="81"/>
      <c r="R325" s="156"/>
      <c r="S325" s="156"/>
      <c r="T325" s="81"/>
      <c r="U325" s="81"/>
      <c r="V325" s="156"/>
      <c r="W325" s="156"/>
      <c r="X325" s="81"/>
      <c r="Y325" s="81"/>
      <c r="Z325" s="156"/>
      <c r="AA325" s="82"/>
      <c r="AB325" s="82"/>
      <c r="AC325" s="157"/>
      <c r="AD325" s="157"/>
      <c r="AE325" s="157"/>
      <c r="AF325" s="81"/>
      <c r="AG325" s="156"/>
      <c r="AH325" s="81"/>
      <c r="AI325" s="156"/>
      <c r="AJ325" s="156"/>
      <c r="AK325" s="81"/>
      <c r="AL325" s="81"/>
      <c r="AM325" s="81"/>
      <c r="AN325" s="81">
        <f>AO325-AM325</f>
        <v>10423</v>
      </c>
      <c r="AO325" s="81">
        <v>10423</v>
      </c>
      <c r="AP325" s="81"/>
      <c r="AQ325" s="81">
        <v>10423</v>
      </c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</row>
    <row r="326" spans="1:43" ht="20.25" customHeight="1">
      <c r="A326" s="110"/>
      <c r="B326" s="111"/>
      <c r="C326" s="111"/>
      <c r="D326" s="112"/>
      <c r="E326" s="111"/>
      <c r="F326" s="61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4"/>
      <c r="AB326" s="64"/>
      <c r="AC326" s="64"/>
      <c r="AD326" s="64"/>
      <c r="AE326" s="64"/>
      <c r="AF326" s="63"/>
      <c r="AG326" s="63"/>
      <c r="AH326" s="63"/>
      <c r="AI326" s="63"/>
      <c r="AJ326" s="63"/>
      <c r="AK326" s="65"/>
      <c r="AL326" s="65"/>
      <c r="AM326" s="65"/>
      <c r="AN326" s="63"/>
      <c r="AO326" s="63"/>
      <c r="AP326" s="63"/>
      <c r="AQ326" s="63"/>
    </row>
    <row r="327" spans="1:68" s="8" customFormat="1" ht="31.5" customHeight="1">
      <c r="A327" s="66" t="s">
        <v>351</v>
      </c>
      <c r="B327" s="67" t="s">
        <v>81</v>
      </c>
      <c r="C327" s="67"/>
      <c r="D327" s="68"/>
      <c r="E327" s="67"/>
      <c r="F327" s="69">
        <f aca="true" t="shared" si="230" ref="F327:AD327">F329+F353+F357</f>
        <v>224517</v>
      </c>
      <c r="G327" s="69">
        <f t="shared" si="230"/>
        <v>14721</v>
      </c>
      <c r="H327" s="69">
        <f t="shared" si="230"/>
        <v>239238</v>
      </c>
      <c r="I327" s="69">
        <f t="shared" si="230"/>
        <v>0</v>
      </c>
      <c r="J327" s="69">
        <f t="shared" si="230"/>
        <v>257511</v>
      </c>
      <c r="K327" s="69">
        <f t="shared" si="230"/>
        <v>0</v>
      </c>
      <c r="L327" s="69">
        <f t="shared" si="230"/>
        <v>0</v>
      </c>
      <c r="M327" s="69">
        <f t="shared" si="230"/>
        <v>257511</v>
      </c>
      <c r="N327" s="69">
        <f t="shared" si="230"/>
        <v>-103618</v>
      </c>
      <c r="O327" s="69">
        <f t="shared" si="230"/>
        <v>153893</v>
      </c>
      <c r="P327" s="69">
        <f t="shared" si="230"/>
        <v>0</v>
      </c>
      <c r="Q327" s="69">
        <f t="shared" si="230"/>
        <v>150699</v>
      </c>
      <c r="R327" s="69">
        <f t="shared" si="230"/>
        <v>0</v>
      </c>
      <c r="S327" s="69">
        <f t="shared" si="230"/>
        <v>0</v>
      </c>
      <c r="T327" s="69">
        <f t="shared" si="230"/>
        <v>153893</v>
      </c>
      <c r="U327" s="69">
        <f t="shared" si="230"/>
        <v>150699</v>
      </c>
      <c r="V327" s="69">
        <f t="shared" si="230"/>
        <v>0</v>
      </c>
      <c r="W327" s="69">
        <f t="shared" si="230"/>
        <v>0</v>
      </c>
      <c r="X327" s="69">
        <f t="shared" si="230"/>
        <v>153893</v>
      </c>
      <c r="Y327" s="69">
        <f t="shared" si="230"/>
        <v>150699</v>
      </c>
      <c r="Z327" s="69">
        <f t="shared" si="230"/>
        <v>0</v>
      </c>
      <c r="AA327" s="70">
        <f t="shared" si="230"/>
        <v>153893</v>
      </c>
      <c r="AB327" s="70">
        <f t="shared" si="230"/>
        <v>150699</v>
      </c>
      <c r="AC327" s="70">
        <f t="shared" si="230"/>
        <v>830</v>
      </c>
      <c r="AD327" s="70">
        <f t="shared" si="230"/>
        <v>0</v>
      </c>
      <c r="AE327" s="70"/>
      <c r="AF327" s="69">
        <f aca="true" t="shared" si="231" ref="AF327:AQ327">AF329+AF353+AF357</f>
        <v>154723</v>
      </c>
      <c r="AG327" s="69">
        <f t="shared" si="231"/>
        <v>0</v>
      </c>
      <c r="AH327" s="69">
        <f t="shared" si="231"/>
        <v>151529</v>
      </c>
      <c r="AI327" s="69">
        <f t="shared" si="231"/>
        <v>0</v>
      </c>
      <c r="AJ327" s="69">
        <f t="shared" si="231"/>
        <v>0</v>
      </c>
      <c r="AK327" s="69">
        <f t="shared" si="231"/>
        <v>154723</v>
      </c>
      <c r="AL327" s="69">
        <f t="shared" si="231"/>
        <v>0</v>
      </c>
      <c r="AM327" s="69">
        <f t="shared" si="231"/>
        <v>151529</v>
      </c>
      <c r="AN327" s="69">
        <f t="shared" si="231"/>
        <v>44014</v>
      </c>
      <c r="AO327" s="69">
        <f t="shared" si="231"/>
        <v>195543</v>
      </c>
      <c r="AP327" s="69">
        <f t="shared" si="231"/>
        <v>0</v>
      </c>
      <c r="AQ327" s="69">
        <f t="shared" si="231"/>
        <v>194843</v>
      </c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</row>
    <row r="328" spans="1:68" s="8" customFormat="1" ht="20.25">
      <c r="A328" s="66"/>
      <c r="B328" s="67"/>
      <c r="C328" s="67"/>
      <c r="D328" s="68"/>
      <c r="E328" s="67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70"/>
      <c r="AB328" s="70"/>
      <c r="AC328" s="70"/>
      <c r="AD328" s="70"/>
      <c r="AE328" s="70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</row>
    <row r="329" spans="1:68" s="8" customFormat="1" ht="20.25">
      <c r="A329" s="74" t="s">
        <v>82</v>
      </c>
      <c r="B329" s="75" t="s">
        <v>152</v>
      </c>
      <c r="C329" s="75" t="s">
        <v>127</v>
      </c>
      <c r="D329" s="88"/>
      <c r="E329" s="75"/>
      <c r="F329" s="89">
        <f aca="true" t="shared" si="232" ref="F329:O329">F330+F332+F334+F336+F338+F340+F348</f>
        <v>218881</v>
      </c>
      <c r="G329" s="89">
        <f t="shared" si="232"/>
        <v>14525</v>
      </c>
      <c r="H329" s="89">
        <f t="shared" si="232"/>
        <v>233406</v>
      </c>
      <c r="I329" s="89">
        <f t="shared" si="232"/>
        <v>0</v>
      </c>
      <c r="J329" s="89">
        <f t="shared" si="232"/>
        <v>251244</v>
      </c>
      <c r="K329" s="89">
        <f t="shared" si="232"/>
        <v>0</v>
      </c>
      <c r="L329" s="89">
        <f t="shared" si="232"/>
        <v>0</v>
      </c>
      <c r="M329" s="89">
        <f t="shared" si="232"/>
        <v>251244</v>
      </c>
      <c r="N329" s="89">
        <f t="shared" si="232"/>
        <v>-101838</v>
      </c>
      <c r="O329" s="89">
        <f t="shared" si="232"/>
        <v>149406</v>
      </c>
      <c r="P329" s="89">
        <f aca="true" t="shared" si="233" ref="P329:U329">P330+P332+P334+P336+P338+P340+P348</f>
        <v>0</v>
      </c>
      <c r="Q329" s="89">
        <f t="shared" si="233"/>
        <v>146212</v>
      </c>
      <c r="R329" s="89">
        <f t="shared" si="233"/>
        <v>0</v>
      </c>
      <c r="S329" s="89">
        <f t="shared" si="233"/>
        <v>0</v>
      </c>
      <c r="T329" s="89">
        <f t="shared" si="233"/>
        <v>149406</v>
      </c>
      <c r="U329" s="89">
        <f t="shared" si="233"/>
        <v>146212</v>
      </c>
      <c r="V329" s="89">
        <f aca="true" t="shared" si="234" ref="V329:AB329">V330+V332+V334+V336+V338+V340+V348</f>
        <v>0</v>
      </c>
      <c r="W329" s="89">
        <f t="shared" si="234"/>
        <v>0</v>
      </c>
      <c r="X329" s="89">
        <f t="shared" si="234"/>
        <v>149406</v>
      </c>
      <c r="Y329" s="89">
        <f t="shared" si="234"/>
        <v>146212</v>
      </c>
      <c r="Z329" s="89">
        <f t="shared" si="234"/>
        <v>0</v>
      </c>
      <c r="AA329" s="90">
        <f t="shared" si="234"/>
        <v>149406</v>
      </c>
      <c r="AB329" s="90">
        <f t="shared" si="234"/>
        <v>146212</v>
      </c>
      <c r="AC329" s="90">
        <f>AC330+AC332+AC334+AC336+AC338+AC340+AC348</f>
        <v>830</v>
      </c>
      <c r="AD329" s="90">
        <f>AD330+AD332+AD334+AD336+AD338+AD340+AD348</f>
        <v>0</v>
      </c>
      <c r="AE329" s="90"/>
      <c r="AF329" s="89">
        <f aca="true" t="shared" si="235" ref="AF329:AM329">AF330+AF332+AF334+AF336+AF338+AF340+AF348</f>
        <v>150236</v>
      </c>
      <c r="AG329" s="89">
        <f t="shared" si="235"/>
        <v>0</v>
      </c>
      <c r="AH329" s="89">
        <f t="shared" si="235"/>
        <v>147042</v>
      </c>
      <c r="AI329" s="89">
        <f t="shared" si="235"/>
        <v>0</v>
      </c>
      <c r="AJ329" s="89">
        <f t="shared" si="235"/>
        <v>0</v>
      </c>
      <c r="AK329" s="89">
        <f t="shared" si="235"/>
        <v>150236</v>
      </c>
      <c r="AL329" s="89">
        <f t="shared" si="235"/>
        <v>0</v>
      </c>
      <c r="AM329" s="89">
        <f t="shared" si="235"/>
        <v>147042</v>
      </c>
      <c r="AN329" s="89">
        <f>AN330+AN332+AN334+AN336+AN338+AN340+AN348</f>
        <v>48501</v>
      </c>
      <c r="AO329" s="89">
        <f>AO330+AO332+AO334+AO336+AO338+AO340+AO348</f>
        <v>195543</v>
      </c>
      <c r="AP329" s="89">
        <f>AP330+AP332+AP334+AP336+AP338+AP340+AP348</f>
        <v>0</v>
      </c>
      <c r="AQ329" s="89">
        <f>AQ330+AQ332+AQ334+AQ336+AQ338+AQ340+AQ348</f>
        <v>194843</v>
      </c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</row>
    <row r="330" spans="1:68" s="8" customFormat="1" ht="50.25">
      <c r="A330" s="91" t="s">
        <v>150</v>
      </c>
      <c r="B330" s="92" t="s">
        <v>152</v>
      </c>
      <c r="C330" s="92" t="s">
        <v>127</v>
      </c>
      <c r="D330" s="93" t="s">
        <v>38</v>
      </c>
      <c r="E330" s="92"/>
      <c r="F330" s="94">
        <f aca="true" t="shared" si="236" ref="F330:AQ330">F331</f>
        <v>19370</v>
      </c>
      <c r="G330" s="94">
        <f t="shared" si="236"/>
        <v>-16627</v>
      </c>
      <c r="H330" s="94">
        <f t="shared" si="236"/>
        <v>2743</v>
      </c>
      <c r="I330" s="94">
        <f t="shared" si="236"/>
        <v>0</v>
      </c>
      <c r="J330" s="94">
        <f t="shared" si="236"/>
        <v>2984</v>
      </c>
      <c r="K330" s="94">
        <f t="shared" si="236"/>
        <v>0</v>
      </c>
      <c r="L330" s="94">
        <f t="shared" si="236"/>
        <v>0</v>
      </c>
      <c r="M330" s="94">
        <f t="shared" si="236"/>
        <v>2984</v>
      </c>
      <c r="N330" s="94">
        <f t="shared" si="236"/>
        <v>210</v>
      </c>
      <c r="O330" s="94">
        <f t="shared" si="236"/>
        <v>3194</v>
      </c>
      <c r="P330" s="94">
        <f t="shared" si="236"/>
        <v>0</v>
      </c>
      <c r="Q330" s="94">
        <f t="shared" si="236"/>
        <v>0</v>
      </c>
      <c r="R330" s="94">
        <f t="shared" si="236"/>
        <v>0</v>
      </c>
      <c r="S330" s="94">
        <f t="shared" si="236"/>
        <v>0</v>
      </c>
      <c r="T330" s="94">
        <f t="shared" si="236"/>
        <v>3194</v>
      </c>
      <c r="U330" s="94">
        <f t="shared" si="236"/>
        <v>0</v>
      </c>
      <c r="V330" s="94">
        <f t="shared" si="236"/>
        <v>0</v>
      </c>
      <c r="W330" s="94">
        <f t="shared" si="236"/>
        <v>0</v>
      </c>
      <c r="X330" s="94">
        <f t="shared" si="236"/>
        <v>3194</v>
      </c>
      <c r="Y330" s="94">
        <f t="shared" si="236"/>
        <v>0</v>
      </c>
      <c r="Z330" s="94">
        <f t="shared" si="236"/>
        <v>0</v>
      </c>
      <c r="AA330" s="95">
        <f t="shared" si="236"/>
        <v>3194</v>
      </c>
      <c r="AB330" s="95">
        <f t="shared" si="236"/>
        <v>0</v>
      </c>
      <c r="AC330" s="95">
        <f t="shared" si="236"/>
        <v>0</v>
      </c>
      <c r="AD330" s="95">
        <f t="shared" si="236"/>
        <v>0</v>
      </c>
      <c r="AE330" s="95"/>
      <c r="AF330" s="94">
        <f t="shared" si="236"/>
        <v>3194</v>
      </c>
      <c r="AG330" s="94">
        <f t="shared" si="236"/>
        <v>0</v>
      </c>
      <c r="AH330" s="94">
        <f t="shared" si="236"/>
        <v>0</v>
      </c>
      <c r="AI330" s="94">
        <f t="shared" si="236"/>
        <v>0</v>
      </c>
      <c r="AJ330" s="94">
        <f t="shared" si="236"/>
        <v>0</v>
      </c>
      <c r="AK330" s="94">
        <f t="shared" si="236"/>
        <v>3194</v>
      </c>
      <c r="AL330" s="94">
        <f t="shared" si="236"/>
        <v>0</v>
      </c>
      <c r="AM330" s="94">
        <f t="shared" si="236"/>
        <v>0</v>
      </c>
      <c r="AN330" s="94">
        <f t="shared" si="236"/>
        <v>8700</v>
      </c>
      <c r="AO330" s="94">
        <f t="shared" si="236"/>
        <v>8700</v>
      </c>
      <c r="AP330" s="94">
        <f t="shared" si="236"/>
        <v>0</v>
      </c>
      <c r="AQ330" s="94">
        <f t="shared" si="236"/>
        <v>8000</v>
      </c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</row>
    <row r="331" spans="1:68" s="8" customFormat="1" ht="83.25">
      <c r="A331" s="91" t="s">
        <v>250</v>
      </c>
      <c r="B331" s="92" t="s">
        <v>152</v>
      </c>
      <c r="C331" s="92" t="s">
        <v>127</v>
      </c>
      <c r="D331" s="93" t="s">
        <v>38</v>
      </c>
      <c r="E331" s="92" t="s">
        <v>151</v>
      </c>
      <c r="F331" s="81">
        <v>19370</v>
      </c>
      <c r="G331" s="81">
        <f>H331-F331</f>
        <v>-16627</v>
      </c>
      <c r="H331" s="102">
        <v>2743</v>
      </c>
      <c r="I331" s="102"/>
      <c r="J331" s="102">
        <v>2984</v>
      </c>
      <c r="K331" s="193"/>
      <c r="L331" s="193"/>
      <c r="M331" s="81">
        <v>2984</v>
      </c>
      <c r="N331" s="81">
        <f>O331-M331</f>
        <v>210</v>
      </c>
      <c r="O331" s="81">
        <v>3194</v>
      </c>
      <c r="P331" s="81"/>
      <c r="Q331" s="81"/>
      <c r="R331" s="130"/>
      <c r="S331" s="130"/>
      <c r="T331" s="81">
        <f>O331+R331</f>
        <v>3194</v>
      </c>
      <c r="U331" s="81">
        <f>Q331+S331</f>
        <v>0</v>
      </c>
      <c r="V331" s="130"/>
      <c r="W331" s="130"/>
      <c r="X331" s="81">
        <f>T331+V331</f>
        <v>3194</v>
      </c>
      <c r="Y331" s="81">
        <f>U331+W331</f>
        <v>0</v>
      </c>
      <c r="Z331" s="130"/>
      <c r="AA331" s="82">
        <f>X331+Z331</f>
        <v>3194</v>
      </c>
      <c r="AB331" s="82">
        <f>Y331</f>
        <v>0</v>
      </c>
      <c r="AC331" s="174"/>
      <c r="AD331" s="174"/>
      <c r="AE331" s="174"/>
      <c r="AF331" s="81">
        <f>AA331+AC331</f>
        <v>3194</v>
      </c>
      <c r="AG331" s="130"/>
      <c r="AH331" s="81">
        <f>AB331</f>
        <v>0</v>
      </c>
      <c r="AI331" s="130"/>
      <c r="AJ331" s="130"/>
      <c r="AK331" s="81">
        <f>AF331+AI331</f>
        <v>3194</v>
      </c>
      <c r="AL331" s="81">
        <f>AG331</f>
        <v>0</v>
      </c>
      <c r="AM331" s="81">
        <f>AH331+AJ331</f>
        <v>0</v>
      </c>
      <c r="AN331" s="81">
        <f>AO331-AM331</f>
        <v>8700</v>
      </c>
      <c r="AO331" s="81">
        <v>8700</v>
      </c>
      <c r="AP331" s="81"/>
      <c r="AQ331" s="81">
        <v>8000</v>
      </c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</row>
    <row r="332" spans="1:68" s="8" customFormat="1" ht="48" customHeight="1">
      <c r="A332" s="91" t="s">
        <v>83</v>
      </c>
      <c r="B332" s="92" t="s">
        <v>152</v>
      </c>
      <c r="C332" s="92" t="s">
        <v>127</v>
      </c>
      <c r="D332" s="93" t="s">
        <v>84</v>
      </c>
      <c r="E332" s="92"/>
      <c r="F332" s="94">
        <f aca="true" t="shared" si="237" ref="F332:AQ332">F333</f>
        <v>15131</v>
      </c>
      <c r="G332" s="94">
        <f t="shared" si="237"/>
        <v>4562</v>
      </c>
      <c r="H332" s="94">
        <f t="shared" si="237"/>
        <v>19693</v>
      </c>
      <c r="I332" s="94">
        <f t="shared" si="237"/>
        <v>0</v>
      </c>
      <c r="J332" s="94">
        <f t="shared" si="237"/>
        <v>22702</v>
      </c>
      <c r="K332" s="94">
        <f t="shared" si="237"/>
        <v>0</v>
      </c>
      <c r="L332" s="94">
        <f t="shared" si="237"/>
        <v>0</v>
      </c>
      <c r="M332" s="94">
        <f t="shared" si="237"/>
        <v>22702</v>
      </c>
      <c r="N332" s="94">
        <f t="shared" si="237"/>
        <v>-15193</v>
      </c>
      <c r="O332" s="94">
        <f t="shared" si="237"/>
        <v>7509</v>
      </c>
      <c r="P332" s="94">
        <f t="shared" si="237"/>
        <v>0</v>
      </c>
      <c r="Q332" s="94">
        <f t="shared" si="237"/>
        <v>7509</v>
      </c>
      <c r="R332" s="94">
        <f t="shared" si="237"/>
        <v>0</v>
      </c>
      <c r="S332" s="94">
        <f t="shared" si="237"/>
        <v>0</v>
      </c>
      <c r="T332" s="94">
        <f t="shared" si="237"/>
        <v>7509</v>
      </c>
      <c r="U332" s="94">
        <f t="shared" si="237"/>
        <v>7509</v>
      </c>
      <c r="V332" s="94">
        <f t="shared" si="237"/>
        <v>0</v>
      </c>
      <c r="W332" s="94">
        <f t="shared" si="237"/>
        <v>0</v>
      </c>
      <c r="X332" s="94">
        <f t="shared" si="237"/>
        <v>7509</v>
      </c>
      <c r="Y332" s="94">
        <f t="shared" si="237"/>
        <v>7509</v>
      </c>
      <c r="Z332" s="94">
        <f t="shared" si="237"/>
        <v>0</v>
      </c>
      <c r="AA332" s="95">
        <f t="shared" si="237"/>
        <v>7509</v>
      </c>
      <c r="AB332" s="95">
        <f t="shared" si="237"/>
        <v>7509</v>
      </c>
      <c r="AC332" s="95">
        <f t="shared" si="237"/>
        <v>0</v>
      </c>
      <c r="AD332" s="95">
        <f t="shared" si="237"/>
        <v>0</v>
      </c>
      <c r="AE332" s="95"/>
      <c r="AF332" s="94">
        <f t="shared" si="237"/>
        <v>7509</v>
      </c>
      <c r="AG332" s="94">
        <f t="shared" si="237"/>
        <v>0</v>
      </c>
      <c r="AH332" s="94">
        <f t="shared" si="237"/>
        <v>7509</v>
      </c>
      <c r="AI332" s="94">
        <f t="shared" si="237"/>
        <v>0</v>
      </c>
      <c r="AJ332" s="94">
        <f t="shared" si="237"/>
        <v>0</v>
      </c>
      <c r="AK332" s="94">
        <f t="shared" si="237"/>
        <v>7509</v>
      </c>
      <c r="AL332" s="94">
        <f t="shared" si="237"/>
        <v>0</v>
      </c>
      <c r="AM332" s="94">
        <f t="shared" si="237"/>
        <v>7509</v>
      </c>
      <c r="AN332" s="94">
        <f t="shared" si="237"/>
        <v>1258</v>
      </c>
      <c r="AO332" s="94">
        <f t="shared" si="237"/>
        <v>8767</v>
      </c>
      <c r="AP332" s="94">
        <f t="shared" si="237"/>
        <v>0</v>
      </c>
      <c r="AQ332" s="94">
        <f t="shared" si="237"/>
        <v>8767</v>
      </c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</row>
    <row r="333" spans="1:68" s="8" customFormat="1" ht="53.25" customHeight="1">
      <c r="A333" s="91" t="s">
        <v>129</v>
      </c>
      <c r="B333" s="92" t="s">
        <v>152</v>
      </c>
      <c r="C333" s="92" t="s">
        <v>127</v>
      </c>
      <c r="D333" s="93" t="s">
        <v>84</v>
      </c>
      <c r="E333" s="92" t="s">
        <v>130</v>
      </c>
      <c r="F333" s="81">
        <v>15131</v>
      </c>
      <c r="G333" s="81">
        <f>H333-F333</f>
        <v>4562</v>
      </c>
      <c r="H333" s="102">
        <v>19693</v>
      </c>
      <c r="I333" s="102"/>
      <c r="J333" s="102">
        <v>22702</v>
      </c>
      <c r="K333" s="193"/>
      <c r="L333" s="193"/>
      <c r="M333" s="81">
        <v>22702</v>
      </c>
      <c r="N333" s="81">
        <f>O333-M333</f>
        <v>-15193</v>
      </c>
      <c r="O333" s="81">
        <v>7509</v>
      </c>
      <c r="P333" s="81"/>
      <c r="Q333" s="81">
        <v>7509</v>
      </c>
      <c r="R333" s="130"/>
      <c r="S333" s="130"/>
      <c r="T333" s="81">
        <f>O333+R333</f>
        <v>7509</v>
      </c>
      <c r="U333" s="81">
        <f>Q333+S333</f>
        <v>7509</v>
      </c>
      <c r="V333" s="130"/>
      <c r="W333" s="130"/>
      <c r="X333" s="81">
        <f>T333+V333</f>
        <v>7509</v>
      </c>
      <c r="Y333" s="81">
        <f>U333+W333</f>
        <v>7509</v>
      </c>
      <c r="Z333" s="130"/>
      <c r="AA333" s="82">
        <f>X333+Z333</f>
        <v>7509</v>
      </c>
      <c r="AB333" s="82">
        <f>Y333</f>
        <v>7509</v>
      </c>
      <c r="AC333" s="174"/>
      <c r="AD333" s="174"/>
      <c r="AE333" s="174"/>
      <c r="AF333" s="81">
        <f>AA333+AC333</f>
        <v>7509</v>
      </c>
      <c r="AG333" s="130"/>
      <c r="AH333" s="81">
        <f>AB333</f>
        <v>7509</v>
      </c>
      <c r="AI333" s="130"/>
      <c r="AJ333" s="130"/>
      <c r="AK333" s="81">
        <f>AF333+AI333</f>
        <v>7509</v>
      </c>
      <c r="AL333" s="81">
        <f>AG333</f>
        <v>0</v>
      </c>
      <c r="AM333" s="81">
        <f>AH333+AJ333</f>
        <v>7509</v>
      </c>
      <c r="AN333" s="81">
        <f>AO333-AM333</f>
        <v>1258</v>
      </c>
      <c r="AO333" s="81">
        <v>8767</v>
      </c>
      <c r="AP333" s="81"/>
      <c r="AQ333" s="81">
        <v>8767</v>
      </c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</row>
    <row r="334" spans="1:68" s="8" customFormat="1" ht="18.75" customHeight="1">
      <c r="A334" s="91" t="s">
        <v>85</v>
      </c>
      <c r="B334" s="92" t="s">
        <v>152</v>
      </c>
      <c r="C334" s="92" t="s">
        <v>127</v>
      </c>
      <c r="D334" s="93" t="s">
        <v>86</v>
      </c>
      <c r="E334" s="92"/>
      <c r="F334" s="94">
        <f aca="true" t="shared" si="238" ref="F334:AQ334">F335</f>
        <v>16772</v>
      </c>
      <c r="G334" s="94">
        <f t="shared" si="238"/>
        <v>4187</v>
      </c>
      <c r="H334" s="94">
        <f t="shared" si="238"/>
        <v>20959</v>
      </c>
      <c r="I334" s="94">
        <f t="shared" si="238"/>
        <v>0</v>
      </c>
      <c r="J334" s="94">
        <f t="shared" si="238"/>
        <v>22756</v>
      </c>
      <c r="K334" s="94">
        <f t="shared" si="238"/>
        <v>0</v>
      </c>
      <c r="L334" s="94">
        <f t="shared" si="238"/>
        <v>0</v>
      </c>
      <c r="M334" s="94">
        <f t="shared" si="238"/>
        <v>22756</v>
      </c>
      <c r="N334" s="94">
        <f t="shared" si="238"/>
        <v>-7836</v>
      </c>
      <c r="O334" s="94">
        <f t="shared" si="238"/>
        <v>14920</v>
      </c>
      <c r="P334" s="94">
        <f t="shared" si="238"/>
        <v>0</v>
      </c>
      <c r="Q334" s="94">
        <f t="shared" si="238"/>
        <v>14920</v>
      </c>
      <c r="R334" s="94">
        <f t="shared" si="238"/>
        <v>0</v>
      </c>
      <c r="S334" s="94">
        <f t="shared" si="238"/>
        <v>0</v>
      </c>
      <c r="T334" s="94">
        <f t="shared" si="238"/>
        <v>14920</v>
      </c>
      <c r="U334" s="94">
        <f t="shared" si="238"/>
        <v>14920</v>
      </c>
      <c r="V334" s="94">
        <f t="shared" si="238"/>
        <v>0</v>
      </c>
      <c r="W334" s="94">
        <f t="shared" si="238"/>
        <v>0</v>
      </c>
      <c r="X334" s="94">
        <f t="shared" si="238"/>
        <v>14920</v>
      </c>
      <c r="Y334" s="94">
        <f t="shared" si="238"/>
        <v>14920</v>
      </c>
      <c r="Z334" s="94">
        <f t="shared" si="238"/>
        <v>0</v>
      </c>
      <c r="AA334" s="95">
        <f t="shared" si="238"/>
        <v>14920</v>
      </c>
      <c r="AB334" s="95">
        <f t="shared" si="238"/>
        <v>14920</v>
      </c>
      <c r="AC334" s="95">
        <f t="shared" si="238"/>
        <v>0</v>
      </c>
      <c r="AD334" s="95">
        <f t="shared" si="238"/>
        <v>0</v>
      </c>
      <c r="AE334" s="95"/>
      <c r="AF334" s="94">
        <f t="shared" si="238"/>
        <v>14920</v>
      </c>
      <c r="AG334" s="94">
        <f t="shared" si="238"/>
        <v>0</v>
      </c>
      <c r="AH334" s="94">
        <f t="shared" si="238"/>
        <v>14920</v>
      </c>
      <c r="AI334" s="94">
        <f t="shared" si="238"/>
        <v>0</v>
      </c>
      <c r="AJ334" s="94">
        <f t="shared" si="238"/>
        <v>0</v>
      </c>
      <c r="AK334" s="94">
        <f t="shared" si="238"/>
        <v>14920</v>
      </c>
      <c r="AL334" s="94">
        <f t="shared" si="238"/>
        <v>0</v>
      </c>
      <c r="AM334" s="94">
        <f t="shared" si="238"/>
        <v>14920</v>
      </c>
      <c r="AN334" s="94">
        <f t="shared" si="238"/>
        <v>3944</v>
      </c>
      <c r="AO334" s="94">
        <f t="shared" si="238"/>
        <v>18864</v>
      </c>
      <c r="AP334" s="94">
        <f t="shared" si="238"/>
        <v>0</v>
      </c>
      <c r="AQ334" s="94">
        <f t="shared" si="238"/>
        <v>18864</v>
      </c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</row>
    <row r="335" spans="1:68" s="8" customFormat="1" ht="51" customHeight="1">
      <c r="A335" s="91" t="s">
        <v>129</v>
      </c>
      <c r="B335" s="92" t="s">
        <v>152</v>
      </c>
      <c r="C335" s="92" t="s">
        <v>127</v>
      </c>
      <c r="D335" s="93" t="s">
        <v>86</v>
      </c>
      <c r="E335" s="92" t="s">
        <v>130</v>
      </c>
      <c r="F335" s="81">
        <v>16772</v>
      </c>
      <c r="G335" s="81">
        <f>H335-F335</f>
        <v>4187</v>
      </c>
      <c r="H335" s="102">
        <v>20959</v>
      </c>
      <c r="I335" s="102"/>
      <c r="J335" s="102">
        <v>22756</v>
      </c>
      <c r="K335" s="193"/>
      <c r="L335" s="193"/>
      <c r="M335" s="81">
        <v>22756</v>
      </c>
      <c r="N335" s="81">
        <f>O335-M335</f>
        <v>-7836</v>
      </c>
      <c r="O335" s="81">
        <v>14920</v>
      </c>
      <c r="P335" s="81"/>
      <c r="Q335" s="81">
        <v>14920</v>
      </c>
      <c r="R335" s="130"/>
      <c r="S335" s="130"/>
      <c r="T335" s="81">
        <f>O335+R335</f>
        <v>14920</v>
      </c>
      <c r="U335" s="81">
        <f>Q335+S335</f>
        <v>14920</v>
      </c>
      <c r="V335" s="130"/>
      <c r="W335" s="130"/>
      <c r="X335" s="81">
        <f>T335+V335</f>
        <v>14920</v>
      </c>
      <c r="Y335" s="81">
        <f>U335+W335</f>
        <v>14920</v>
      </c>
      <c r="Z335" s="130"/>
      <c r="AA335" s="82">
        <f>X335+Z335</f>
        <v>14920</v>
      </c>
      <c r="AB335" s="82">
        <f>Y335</f>
        <v>14920</v>
      </c>
      <c r="AC335" s="174"/>
      <c r="AD335" s="174"/>
      <c r="AE335" s="174"/>
      <c r="AF335" s="81">
        <f>AA335+AC335</f>
        <v>14920</v>
      </c>
      <c r="AG335" s="130"/>
      <c r="AH335" s="81">
        <f>AB335</f>
        <v>14920</v>
      </c>
      <c r="AI335" s="130"/>
      <c r="AJ335" s="130"/>
      <c r="AK335" s="81">
        <f>AF335+AI335</f>
        <v>14920</v>
      </c>
      <c r="AL335" s="81">
        <f>AG335</f>
        <v>0</v>
      </c>
      <c r="AM335" s="81">
        <f>AH335+AJ335</f>
        <v>14920</v>
      </c>
      <c r="AN335" s="81">
        <f>AO335-AM335</f>
        <v>3944</v>
      </c>
      <c r="AO335" s="81">
        <v>18864</v>
      </c>
      <c r="AP335" s="81"/>
      <c r="AQ335" s="81">
        <v>18864</v>
      </c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</row>
    <row r="336" spans="1:68" s="8" customFormat="1" ht="26.25" customHeight="1">
      <c r="A336" s="91" t="s">
        <v>87</v>
      </c>
      <c r="B336" s="92" t="s">
        <v>152</v>
      </c>
      <c r="C336" s="92" t="s">
        <v>127</v>
      </c>
      <c r="D336" s="93" t="s">
        <v>88</v>
      </c>
      <c r="E336" s="92"/>
      <c r="F336" s="94">
        <f aca="true" t="shared" si="239" ref="F336:AQ336">F337</f>
        <v>69934</v>
      </c>
      <c r="G336" s="94">
        <f t="shared" si="239"/>
        <v>3968</v>
      </c>
      <c r="H336" s="94">
        <f t="shared" si="239"/>
        <v>73902</v>
      </c>
      <c r="I336" s="94">
        <f t="shared" si="239"/>
        <v>0</v>
      </c>
      <c r="J336" s="94">
        <f t="shared" si="239"/>
        <v>80038</v>
      </c>
      <c r="K336" s="94">
        <f t="shared" si="239"/>
        <v>0</v>
      </c>
      <c r="L336" s="94">
        <f t="shared" si="239"/>
        <v>0</v>
      </c>
      <c r="M336" s="94">
        <f t="shared" si="239"/>
        <v>80038</v>
      </c>
      <c r="N336" s="94">
        <f t="shared" si="239"/>
        <v>-23596</v>
      </c>
      <c r="O336" s="94">
        <f t="shared" si="239"/>
        <v>56442</v>
      </c>
      <c r="P336" s="94">
        <f t="shared" si="239"/>
        <v>0</v>
      </c>
      <c r="Q336" s="94">
        <f t="shared" si="239"/>
        <v>56442</v>
      </c>
      <c r="R336" s="94">
        <f t="shared" si="239"/>
        <v>0</v>
      </c>
      <c r="S336" s="94">
        <f t="shared" si="239"/>
        <v>0</v>
      </c>
      <c r="T336" s="94">
        <f t="shared" si="239"/>
        <v>56442</v>
      </c>
      <c r="U336" s="94">
        <f t="shared" si="239"/>
        <v>56442</v>
      </c>
      <c r="V336" s="94">
        <f t="shared" si="239"/>
        <v>0</v>
      </c>
      <c r="W336" s="94">
        <f t="shared" si="239"/>
        <v>0</v>
      </c>
      <c r="X336" s="94">
        <f t="shared" si="239"/>
        <v>56442</v>
      </c>
      <c r="Y336" s="94">
        <f t="shared" si="239"/>
        <v>56442</v>
      </c>
      <c r="Z336" s="94">
        <f t="shared" si="239"/>
        <v>0</v>
      </c>
      <c r="AA336" s="95">
        <f t="shared" si="239"/>
        <v>56442</v>
      </c>
      <c r="AB336" s="95">
        <f t="shared" si="239"/>
        <v>56442</v>
      </c>
      <c r="AC336" s="95">
        <f t="shared" si="239"/>
        <v>0</v>
      </c>
      <c r="AD336" s="95">
        <f t="shared" si="239"/>
        <v>0</v>
      </c>
      <c r="AE336" s="95"/>
      <c r="AF336" s="94">
        <f t="shared" si="239"/>
        <v>56442</v>
      </c>
      <c r="AG336" s="94">
        <f t="shared" si="239"/>
        <v>0</v>
      </c>
      <c r="AH336" s="94">
        <f t="shared" si="239"/>
        <v>56442</v>
      </c>
      <c r="AI336" s="94">
        <f t="shared" si="239"/>
        <v>0</v>
      </c>
      <c r="AJ336" s="94">
        <f t="shared" si="239"/>
        <v>0</v>
      </c>
      <c r="AK336" s="94">
        <f t="shared" si="239"/>
        <v>56442</v>
      </c>
      <c r="AL336" s="94">
        <f t="shared" si="239"/>
        <v>0</v>
      </c>
      <c r="AM336" s="94">
        <f t="shared" si="239"/>
        <v>56442</v>
      </c>
      <c r="AN336" s="94">
        <f t="shared" si="239"/>
        <v>7336</v>
      </c>
      <c r="AO336" s="94">
        <f t="shared" si="239"/>
        <v>63778</v>
      </c>
      <c r="AP336" s="94">
        <f t="shared" si="239"/>
        <v>0</v>
      </c>
      <c r="AQ336" s="94">
        <f t="shared" si="239"/>
        <v>63778</v>
      </c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</row>
    <row r="337" spans="1:68" s="8" customFormat="1" ht="42.75" customHeight="1">
      <c r="A337" s="91" t="s">
        <v>129</v>
      </c>
      <c r="B337" s="92" t="s">
        <v>152</v>
      </c>
      <c r="C337" s="92" t="s">
        <v>127</v>
      </c>
      <c r="D337" s="93" t="s">
        <v>88</v>
      </c>
      <c r="E337" s="92" t="s">
        <v>130</v>
      </c>
      <c r="F337" s="81">
        <v>69934</v>
      </c>
      <c r="G337" s="81">
        <f>H337-F337</f>
        <v>3968</v>
      </c>
      <c r="H337" s="102">
        <v>73902</v>
      </c>
      <c r="I337" s="102"/>
      <c r="J337" s="102">
        <v>80038</v>
      </c>
      <c r="K337" s="193"/>
      <c r="L337" s="193"/>
      <c r="M337" s="81">
        <v>80038</v>
      </c>
      <c r="N337" s="81">
        <f>O337-M337</f>
        <v>-23596</v>
      </c>
      <c r="O337" s="81">
        <v>56442</v>
      </c>
      <c r="P337" s="81"/>
      <c r="Q337" s="81">
        <v>56442</v>
      </c>
      <c r="R337" s="130"/>
      <c r="S337" s="130"/>
      <c r="T337" s="81">
        <f>O337+R337</f>
        <v>56442</v>
      </c>
      <c r="U337" s="81">
        <f>Q337+S337</f>
        <v>56442</v>
      </c>
      <c r="V337" s="130"/>
      <c r="W337" s="130"/>
      <c r="X337" s="81">
        <f>T337+V337</f>
        <v>56442</v>
      </c>
      <c r="Y337" s="81">
        <f>U337+W337</f>
        <v>56442</v>
      </c>
      <c r="Z337" s="130"/>
      <c r="AA337" s="82">
        <f>X337+Z337</f>
        <v>56442</v>
      </c>
      <c r="AB337" s="82">
        <f>Y337</f>
        <v>56442</v>
      </c>
      <c r="AC337" s="174"/>
      <c r="AD337" s="174"/>
      <c r="AE337" s="174"/>
      <c r="AF337" s="81">
        <f>AA337+AC337</f>
        <v>56442</v>
      </c>
      <c r="AG337" s="130"/>
      <c r="AH337" s="81">
        <f>AB337</f>
        <v>56442</v>
      </c>
      <c r="AI337" s="130"/>
      <c r="AJ337" s="130"/>
      <c r="AK337" s="81">
        <f>AF337+AI337</f>
        <v>56442</v>
      </c>
      <c r="AL337" s="81">
        <f>AG337</f>
        <v>0</v>
      </c>
      <c r="AM337" s="81">
        <f>AH337+AJ337</f>
        <v>56442</v>
      </c>
      <c r="AN337" s="81">
        <f>AO337-AM337</f>
        <v>7336</v>
      </c>
      <c r="AO337" s="81">
        <v>63778</v>
      </c>
      <c r="AP337" s="81"/>
      <c r="AQ337" s="81">
        <v>63778</v>
      </c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</row>
    <row r="338" spans="1:68" s="8" customFormat="1" ht="44.25" customHeight="1">
      <c r="A338" s="91" t="s">
        <v>89</v>
      </c>
      <c r="B338" s="92" t="s">
        <v>152</v>
      </c>
      <c r="C338" s="92" t="s">
        <v>127</v>
      </c>
      <c r="D338" s="93" t="s">
        <v>90</v>
      </c>
      <c r="E338" s="92"/>
      <c r="F338" s="94">
        <f aca="true" t="shared" si="240" ref="F338:AQ338">F339</f>
        <v>75174</v>
      </c>
      <c r="G338" s="94">
        <f t="shared" si="240"/>
        <v>16533</v>
      </c>
      <c r="H338" s="94">
        <f t="shared" si="240"/>
        <v>91707</v>
      </c>
      <c r="I338" s="94">
        <f t="shared" si="240"/>
        <v>0</v>
      </c>
      <c r="J338" s="94">
        <f t="shared" si="240"/>
        <v>97311</v>
      </c>
      <c r="K338" s="94">
        <f t="shared" si="240"/>
        <v>0</v>
      </c>
      <c r="L338" s="94">
        <f t="shared" si="240"/>
        <v>0</v>
      </c>
      <c r="M338" s="94">
        <f t="shared" si="240"/>
        <v>97311</v>
      </c>
      <c r="N338" s="94">
        <f t="shared" si="240"/>
        <v>-33046</v>
      </c>
      <c r="O338" s="94">
        <f t="shared" si="240"/>
        <v>64265</v>
      </c>
      <c r="P338" s="94">
        <f t="shared" si="240"/>
        <v>0</v>
      </c>
      <c r="Q338" s="94">
        <f t="shared" si="240"/>
        <v>64265</v>
      </c>
      <c r="R338" s="94">
        <f t="shared" si="240"/>
        <v>0</v>
      </c>
      <c r="S338" s="94">
        <f t="shared" si="240"/>
        <v>0</v>
      </c>
      <c r="T338" s="94">
        <f t="shared" si="240"/>
        <v>64265</v>
      </c>
      <c r="U338" s="94">
        <f t="shared" si="240"/>
        <v>64265</v>
      </c>
      <c r="V338" s="94">
        <f t="shared" si="240"/>
        <v>0</v>
      </c>
      <c r="W338" s="94">
        <f t="shared" si="240"/>
        <v>0</v>
      </c>
      <c r="X338" s="94">
        <f t="shared" si="240"/>
        <v>64265</v>
      </c>
      <c r="Y338" s="94">
        <f t="shared" si="240"/>
        <v>64265</v>
      </c>
      <c r="Z338" s="94">
        <f t="shared" si="240"/>
        <v>0</v>
      </c>
      <c r="AA338" s="95">
        <f t="shared" si="240"/>
        <v>64265</v>
      </c>
      <c r="AB338" s="95">
        <f t="shared" si="240"/>
        <v>64265</v>
      </c>
      <c r="AC338" s="95">
        <f t="shared" si="240"/>
        <v>0</v>
      </c>
      <c r="AD338" s="95">
        <f t="shared" si="240"/>
        <v>0</v>
      </c>
      <c r="AE338" s="95"/>
      <c r="AF338" s="94">
        <f t="shared" si="240"/>
        <v>64265</v>
      </c>
      <c r="AG338" s="94">
        <f t="shared" si="240"/>
        <v>0</v>
      </c>
      <c r="AH338" s="94">
        <f t="shared" si="240"/>
        <v>64265</v>
      </c>
      <c r="AI338" s="94">
        <f t="shared" si="240"/>
        <v>0</v>
      </c>
      <c r="AJ338" s="94">
        <f t="shared" si="240"/>
        <v>0</v>
      </c>
      <c r="AK338" s="94">
        <f t="shared" si="240"/>
        <v>64265</v>
      </c>
      <c r="AL338" s="94">
        <f t="shared" si="240"/>
        <v>0</v>
      </c>
      <c r="AM338" s="94">
        <f t="shared" si="240"/>
        <v>64265</v>
      </c>
      <c r="AN338" s="94">
        <f t="shared" si="240"/>
        <v>13885</v>
      </c>
      <c r="AO338" s="94">
        <f t="shared" si="240"/>
        <v>78150</v>
      </c>
      <c r="AP338" s="94">
        <f t="shared" si="240"/>
        <v>0</v>
      </c>
      <c r="AQ338" s="94">
        <f t="shared" si="240"/>
        <v>78150</v>
      </c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</row>
    <row r="339" spans="1:68" s="8" customFormat="1" ht="42.75" customHeight="1">
      <c r="A339" s="91" t="s">
        <v>129</v>
      </c>
      <c r="B339" s="92" t="s">
        <v>152</v>
      </c>
      <c r="C339" s="92" t="s">
        <v>127</v>
      </c>
      <c r="D339" s="93" t="s">
        <v>90</v>
      </c>
      <c r="E339" s="92" t="s">
        <v>130</v>
      </c>
      <c r="F339" s="81">
        <v>75174</v>
      </c>
      <c r="G339" s="81">
        <f>H339-F339</f>
        <v>16533</v>
      </c>
      <c r="H339" s="102">
        <v>91707</v>
      </c>
      <c r="I339" s="102"/>
      <c r="J339" s="102">
        <v>97311</v>
      </c>
      <c r="K339" s="193"/>
      <c r="L339" s="193"/>
      <c r="M339" s="81">
        <v>97311</v>
      </c>
      <c r="N339" s="81">
        <f>O339-M339</f>
        <v>-33046</v>
      </c>
      <c r="O339" s="81">
        <v>64265</v>
      </c>
      <c r="P339" s="81"/>
      <c r="Q339" s="81">
        <v>64265</v>
      </c>
      <c r="R339" s="130"/>
      <c r="S339" s="130"/>
      <c r="T339" s="81">
        <f>O339+R339</f>
        <v>64265</v>
      </c>
      <c r="U339" s="81">
        <f>Q339+S339</f>
        <v>64265</v>
      </c>
      <c r="V339" s="130"/>
      <c r="W339" s="130"/>
      <c r="X339" s="81">
        <f>T339+V339</f>
        <v>64265</v>
      </c>
      <c r="Y339" s="81">
        <f>U339+W339</f>
        <v>64265</v>
      </c>
      <c r="Z339" s="130"/>
      <c r="AA339" s="82">
        <f>X339+Z339</f>
        <v>64265</v>
      </c>
      <c r="AB339" s="82">
        <f>Y339</f>
        <v>64265</v>
      </c>
      <c r="AC339" s="174"/>
      <c r="AD339" s="174"/>
      <c r="AE339" s="174"/>
      <c r="AF339" s="81">
        <f>AA339+AC339</f>
        <v>64265</v>
      </c>
      <c r="AG339" s="130"/>
      <c r="AH339" s="81">
        <f>AB339</f>
        <v>64265</v>
      </c>
      <c r="AI339" s="130"/>
      <c r="AJ339" s="130"/>
      <c r="AK339" s="81">
        <f>AF339+AI339</f>
        <v>64265</v>
      </c>
      <c r="AL339" s="81">
        <f>AG339</f>
        <v>0</v>
      </c>
      <c r="AM339" s="81">
        <f>AH339+AJ339</f>
        <v>64265</v>
      </c>
      <c r="AN339" s="81">
        <f>AO339-AM339</f>
        <v>13885</v>
      </c>
      <c r="AO339" s="81">
        <v>78150</v>
      </c>
      <c r="AP339" s="81"/>
      <c r="AQ339" s="81">
        <v>78150</v>
      </c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</row>
    <row r="340" spans="1:68" s="8" customFormat="1" ht="44.25" customHeight="1">
      <c r="A340" s="91" t="s">
        <v>91</v>
      </c>
      <c r="B340" s="92" t="s">
        <v>152</v>
      </c>
      <c r="C340" s="92" t="s">
        <v>127</v>
      </c>
      <c r="D340" s="93" t="s">
        <v>92</v>
      </c>
      <c r="E340" s="92"/>
      <c r="F340" s="94">
        <f aca="true" t="shared" si="241" ref="F340:O340">F341+F342+F344+F346</f>
        <v>22500</v>
      </c>
      <c r="G340" s="94">
        <f t="shared" si="241"/>
        <v>-5735</v>
      </c>
      <c r="H340" s="94">
        <f t="shared" si="241"/>
        <v>16765</v>
      </c>
      <c r="I340" s="94">
        <f t="shared" si="241"/>
        <v>0</v>
      </c>
      <c r="J340" s="94">
        <f t="shared" si="241"/>
        <v>17951</v>
      </c>
      <c r="K340" s="94">
        <f t="shared" si="241"/>
        <v>0</v>
      </c>
      <c r="L340" s="94">
        <f t="shared" si="241"/>
        <v>0</v>
      </c>
      <c r="M340" s="94">
        <f t="shared" si="241"/>
        <v>17951</v>
      </c>
      <c r="N340" s="94">
        <f t="shared" si="241"/>
        <v>-14875</v>
      </c>
      <c r="O340" s="94">
        <f t="shared" si="241"/>
        <v>3076</v>
      </c>
      <c r="P340" s="94">
        <f aca="true" t="shared" si="242" ref="P340:Z340">P341+P342+P344+P346</f>
        <v>0</v>
      </c>
      <c r="Q340" s="94">
        <f t="shared" si="242"/>
        <v>3076</v>
      </c>
      <c r="R340" s="94">
        <f t="shared" si="242"/>
        <v>0</v>
      </c>
      <c r="S340" s="94">
        <f t="shared" si="242"/>
        <v>0</v>
      </c>
      <c r="T340" s="94">
        <f t="shared" si="242"/>
        <v>3076</v>
      </c>
      <c r="U340" s="94">
        <f t="shared" si="242"/>
        <v>3076</v>
      </c>
      <c r="V340" s="94">
        <f t="shared" si="242"/>
        <v>0</v>
      </c>
      <c r="W340" s="94">
        <f t="shared" si="242"/>
        <v>0</v>
      </c>
      <c r="X340" s="94">
        <f t="shared" si="242"/>
        <v>3076</v>
      </c>
      <c r="Y340" s="94">
        <f t="shared" si="242"/>
        <v>3076</v>
      </c>
      <c r="Z340" s="94">
        <f t="shared" si="242"/>
        <v>0</v>
      </c>
      <c r="AA340" s="95">
        <f>AA341+AA342+AA344+AA346</f>
        <v>3076</v>
      </c>
      <c r="AB340" s="95">
        <f>AB341+AB342+AB344+AB346</f>
        <v>3076</v>
      </c>
      <c r="AC340" s="95">
        <f aca="true" t="shared" si="243" ref="AC340:AQ340">AC341+AC342+AC344+AC346+AC350</f>
        <v>830</v>
      </c>
      <c r="AD340" s="95">
        <f t="shared" si="243"/>
        <v>0</v>
      </c>
      <c r="AE340" s="95">
        <f t="shared" si="243"/>
        <v>830</v>
      </c>
      <c r="AF340" s="94">
        <f t="shared" si="243"/>
        <v>3906</v>
      </c>
      <c r="AG340" s="94">
        <f t="shared" si="243"/>
        <v>0</v>
      </c>
      <c r="AH340" s="94">
        <f t="shared" si="243"/>
        <v>3906</v>
      </c>
      <c r="AI340" s="94">
        <f t="shared" si="243"/>
        <v>0</v>
      </c>
      <c r="AJ340" s="94">
        <f t="shared" si="243"/>
        <v>0</v>
      </c>
      <c r="AK340" s="94">
        <f t="shared" si="243"/>
        <v>3906</v>
      </c>
      <c r="AL340" s="94">
        <f t="shared" si="243"/>
        <v>0</v>
      </c>
      <c r="AM340" s="94">
        <f t="shared" si="243"/>
        <v>3906</v>
      </c>
      <c r="AN340" s="94">
        <f t="shared" si="243"/>
        <v>13378</v>
      </c>
      <c r="AO340" s="94">
        <f t="shared" si="243"/>
        <v>17284</v>
      </c>
      <c r="AP340" s="94">
        <f t="shared" si="243"/>
        <v>0</v>
      </c>
      <c r="AQ340" s="94">
        <f t="shared" si="243"/>
        <v>17284</v>
      </c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</row>
    <row r="341" spans="1:68" s="8" customFormat="1" ht="62.25" customHeight="1">
      <c r="A341" s="91" t="s">
        <v>137</v>
      </c>
      <c r="B341" s="92" t="s">
        <v>152</v>
      </c>
      <c r="C341" s="92" t="s">
        <v>127</v>
      </c>
      <c r="D341" s="93" t="s">
        <v>92</v>
      </c>
      <c r="E341" s="92" t="s">
        <v>138</v>
      </c>
      <c r="F341" s="81">
        <v>20205</v>
      </c>
      <c r="G341" s="81">
        <f>H341-F341</f>
        <v>-3774</v>
      </c>
      <c r="H341" s="102">
        <v>16431</v>
      </c>
      <c r="I341" s="102"/>
      <c r="J341" s="102">
        <v>17593</v>
      </c>
      <c r="K341" s="193"/>
      <c r="L341" s="193"/>
      <c r="M341" s="81">
        <v>17593</v>
      </c>
      <c r="N341" s="81">
        <f>O341-M341</f>
        <v>-14517</v>
      </c>
      <c r="O341" s="81">
        <v>3076</v>
      </c>
      <c r="P341" s="81"/>
      <c r="Q341" s="81">
        <v>3076</v>
      </c>
      <c r="R341" s="130"/>
      <c r="S341" s="130"/>
      <c r="T341" s="81">
        <f>O341+R341</f>
        <v>3076</v>
      </c>
      <c r="U341" s="81">
        <f>Q341+S341</f>
        <v>3076</v>
      </c>
      <c r="V341" s="130"/>
      <c r="W341" s="130"/>
      <c r="X341" s="81">
        <f>T341+V341</f>
        <v>3076</v>
      </c>
      <c r="Y341" s="81">
        <f>U341+W341</f>
        <v>3076</v>
      </c>
      <c r="Z341" s="130"/>
      <c r="AA341" s="82">
        <f>X341+Z341</f>
        <v>3076</v>
      </c>
      <c r="AB341" s="82">
        <f>Y341</f>
        <v>3076</v>
      </c>
      <c r="AC341" s="174"/>
      <c r="AD341" s="174"/>
      <c r="AE341" s="174"/>
      <c r="AF341" s="81">
        <f>AA341+AC341</f>
        <v>3076</v>
      </c>
      <c r="AG341" s="130"/>
      <c r="AH341" s="81">
        <f>AB341</f>
        <v>3076</v>
      </c>
      <c r="AI341" s="130"/>
      <c r="AJ341" s="130"/>
      <c r="AK341" s="81">
        <f>AF341+AI341</f>
        <v>3076</v>
      </c>
      <c r="AL341" s="81">
        <f>AG341</f>
        <v>0</v>
      </c>
      <c r="AM341" s="81">
        <f>AH341+AJ341</f>
        <v>3076</v>
      </c>
      <c r="AN341" s="81">
        <f>AO341-AM341</f>
        <v>3434</v>
      </c>
      <c r="AO341" s="81">
        <v>6510</v>
      </c>
      <c r="AP341" s="81"/>
      <c r="AQ341" s="81">
        <v>6510</v>
      </c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</row>
    <row r="342" spans="1:68" s="8" customFormat="1" ht="107.25" customHeight="1" hidden="1">
      <c r="A342" s="91" t="s">
        <v>218</v>
      </c>
      <c r="B342" s="92" t="s">
        <v>152</v>
      </c>
      <c r="C342" s="92" t="s">
        <v>127</v>
      </c>
      <c r="D342" s="93" t="s">
        <v>179</v>
      </c>
      <c r="E342" s="92"/>
      <c r="F342" s="94">
        <f aca="true" t="shared" si="244" ref="F342:Q342">F343</f>
        <v>390</v>
      </c>
      <c r="G342" s="94">
        <f t="shared" si="244"/>
        <v>-390</v>
      </c>
      <c r="H342" s="94">
        <f t="shared" si="244"/>
        <v>0</v>
      </c>
      <c r="I342" s="94">
        <f t="shared" si="244"/>
        <v>0</v>
      </c>
      <c r="J342" s="94">
        <f t="shared" si="244"/>
        <v>0</v>
      </c>
      <c r="K342" s="94">
        <f t="shared" si="244"/>
        <v>0</v>
      </c>
      <c r="L342" s="94">
        <f t="shared" si="244"/>
        <v>0</v>
      </c>
      <c r="M342" s="94">
        <f t="shared" si="244"/>
        <v>0</v>
      </c>
      <c r="N342" s="94">
        <f t="shared" si="244"/>
        <v>0</v>
      </c>
      <c r="O342" s="94">
        <f t="shared" si="244"/>
        <v>0</v>
      </c>
      <c r="P342" s="94">
        <f t="shared" si="244"/>
        <v>0</v>
      </c>
      <c r="Q342" s="94">
        <f t="shared" si="244"/>
        <v>0</v>
      </c>
      <c r="R342" s="130"/>
      <c r="S342" s="130"/>
      <c r="T342" s="130"/>
      <c r="U342" s="130"/>
      <c r="V342" s="130"/>
      <c r="W342" s="130"/>
      <c r="X342" s="130"/>
      <c r="Y342" s="130"/>
      <c r="Z342" s="130"/>
      <c r="AA342" s="174"/>
      <c r="AB342" s="174"/>
      <c r="AC342" s="174"/>
      <c r="AD342" s="174"/>
      <c r="AE342" s="174"/>
      <c r="AF342" s="130"/>
      <c r="AG342" s="130"/>
      <c r="AH342" s="130"/>
      <c r="AI342" s="130"/>
      <c r="AJ342" s="130"/>
      <c r="AK342" s="175"/>
      <c r="AL342" s="175"/>
      <c r="AM342" s="175"/>
      <c r="AN342" s="130"/>
      <c r="AO342" s="130"/>
      <c r="AP342" s="130"/>
      <c r="AQ342" s="130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</row>
    <row r="343" spans="1:68" s="8" customFormat="1" ht="105" customHeight="1" hidden="1">
      <c r="A343" s="91" t="s">
        <v>368</v>
      </c>
      <c r="B343" s="92" t="s">
        <v>152</v>
      </c>
      <c r="C343" s="92" t="s">
        <v>127</v>
      </c>
      <c r="D343" s="93" t="s">
        <v>179</v>
      </c>
      <c r="E343" s="92" t="s">
        <v>143</v>
      </c>
      <c r="F343" s="81">
        <v>390</v>
      </c>
      <c r="G343" s="81">
        <f>H343-F343</f>
        <v>-390</v>
      </c>
      <c r="H343" s="193"/>
      <c r="I343" s="193"/>
      <c r="J343" s="193"/>
      <c r="K343" s="193"/>
      <c r="L343" s="193"/>
      <c r="M343" s="81"/>
      <c r="N343" s="83"/>
      <c r="O343" s="81"/>
      <c r="P343" s="81"/>
      <c r="Q343" s="81"/>
      <c r="R343" s="130"/>
      <c r="S343" s="130"/>
      <c r="T343" s="130"/>
      <c r="U343" s="130"/>
      <c r="V343" s="130"/>
      <c r="W343" s="130"/>
      <c r="X343" s="130"/>
      <c r="Y343" s="130"/>
      <c r="Z343" s="130"/>
      <c r="AA343" s="174"/>
      <c r="AB343" s="174"/>
      <c r="AC343" s="174"/>
      <c r="AD343" s="174"/>
      <c r="AE343" s="174"/>
      <c r="AF343" s="130"/>
      <c r="AG343" s="130"/>
      <c r="AH343" s="130"/>
      <c r="AI343" s="130"/>
      <c r="AJ343" s="130"/>
      <c r="AK343" s="175"/>
      <c r="AL343" s="175"/>
      <c r="AM343" s="175"/>
      <c r="AN343" s="130"/>
      <c r="AO343" s="130"/>
      <c r="AP343" s="130"/>
      <c r="AQ343" s="130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</row>
    <row r="344" spans="1:68" s="8" customFormat="1" ht="54" customHeight="1" hidden="1">
      <c r="A344" s="91" t="s">
        <v>176</v>
      </c>
      <c r="B344" s="92" t="s">
        <v>152</v>
      </c>
      <c r="C344" s="92" t="s">
        <v>127</v>
      </c>
      <c r="D344" s="93" t="s">
        <v>180</v>
      </c>
      <c r="E344" s="92"/>
      <c r="F344" s="94">
        <f aca="true" t="shared" si="245" ref="F344:Q344">F345</f>
        <v>1580</v>
      </c>
      <c r="G344" s="94">
        <f t="shared" si="245"/>
        <v>-1580</v>
      </c>
      <c r="H344" s="94">
        <f t="shared" si="245"/>
        <v>0</v>
      </c>
      <c r="I344" s="94">
        <f t="shared" si="245"/>
        <v>0</v>
      </c>
      <c r="J344" s="94">
        <f t="shared" si="245"/>
        <v>0</v>
      </c>
      <c r="K344" s="94">
        <f t="shared" si="245"/>
        <v>0</v>
      </c>
      <c r="L344" s="94">
        <f t="shared" si="245"/>
        <v>0</v>
      </c>
      <c r="M344" s="94">
        <f t="shared" si="245"/>
        <v>0</v>
      </c>
      <c r="N344" s="94">
        <f t="shared" si="245"/>
        <v>0</v>
      </c>
      <c r="O344" s="94">
        <f t="shared" si="245"/>
        <v>0</v>
      </c>
      <c r="P344" s="94">
        <f t="shared" si="245"/>
        <v>0</v>
      </c>
      <c r="Q344" s="94">
        <f t="shared" si="245"/>
        <v>0</v>
      </c>
      <c r="R344" s="130"/>
      <c r="S344" s="130"/>
      <c r="T344" s="130"/>
      <c r="U344" s="130"/>
      <c r="V344" s="130"/>
      <c r="W344" s="130"/>
      <c r="X344" s="130"/>
      <c r="Y344" s="130"/>
      <c r="Z344" s="130"/>
      <c r="AA344" s="174"/>
      <c r="AB344" s="174"/>
      <c r="AC344" s="174"/>
      <c r="AD344" s="174"/>
      <c r="AE344" s="174"/>
      <c r="AF344" s="130"/>
      <c r="AG344" s="130"/>
      <c r="AH344" s="130"/>
      <c r="AI344" s="130"/>
      <c r="AJ344" s="130"/>
      <c r="AK344" s="175"/>
      <c r="AL344" s="175"/>
      <c r="AM344" s="175"/>
      <c r="AN344" s="130"/>
      <c r="AO344" s="130"/>
      <c r="AP344" s="130"/>
      <c r="AQ344" s="130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</row>
    <row r="345" spans="1:68" s="8" customFormat="1" ht="107.25" customHeight="1" hidden="1">
      <c r="A345" s="91" t="s">
        <v>368</v>
      </c>
      <c r="B345" s="92" t="s">
        <v>152</v>
      </c>
      <c r="C345" s="92" t="s">
        <v>127</v>
      </c>
      <c r="D345" s="93" t="s">
        <v>180</v>
      </c>
      <c r="E345" s="92" t="s">
        <v>143</v>
      </c>
      <c r="F345" s="81">
        <v>1580</v>
      </c>
      <c r="G345" s="81">
        <f>H345-F345</f>
        <v>-1580</v>
      </c>
      <c r="H345" s="193"/>
      <c r="I345" s="193"/>
      <c r="J345" s="193"/>
      <c r="K345" s="193"/>
      <c r="L345" s="193"/>
      <c r="M345" s="81"/>
      <c r="N345" s="83"/>
      <c r="O345" s="81"/>
      <c r="P345" s="81"/>
      <c r="Q345" s="81"/>
      <c r="R345" s="130"/>
      <c r="S345" s="130"/>
      <c r="T345" s="130"/>
      <c r="U345" s="130"/>
      <c r="V345" s="130"/>
      <c r="W345" s="130"/>
      <c r="X345" s="130"/>
      <c r="Y345" s="130"/>
      <c r="Z345" s="130"/>
      <c r="AA345" s="174"/>
      <c r="AB345" s="174"/>
      <c r="AC345" s="174"/>
      <c r="AD345" s="174"/>
      <c r="AE345" s="174"/>
      <c r="AF345" s="130"/>
      <c r="AG345" s="130"/>
      <c r="AH345" s="130"/>
      <c r="AI345" s="130"/>
      <c r="AJ345" s="130"/>
      <c r="AK345" s="175"/>
      <c r="AL345" s="175"/>
      <c r="AM345" s="175"/>
      <c r="AN345" s="130"/>
      <c r="AO345" s="130"/>
      <c r="AP345" s="130"/>
      <c r="AQ345" s="130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</row>
    <row r="346" spans="1:68" s="8" customFormat="1" ht="54.75" customHeight="1" hidden="1">
      <c r="A346" s="91" t="s">
        <v>219</v>
      </c>
      <c r="B346" s="92" t="s">
        <v>152</v>
      </c>
      <c r="C346" s="92" t="s">
        <v>127</v>
      </c>
      <c r="D346" s="93" t="s">
        <v>181</v>
      </c>
      <c r="E346" s="92"/>
      <c r="F346" s="94">
        <f aca="true" t="shared" si="246" ref="F346:Q346">F347</f>
        <v>325</v>
      </c>
      <c r="G346" s="94">
        <f t="shared" si="246"/>
        <v>9</v>
      </c>
      <c r="H346" s="94">
        <f t="shared" si="246"/>
        <v>334</v>
      </c>
      <c r="I346" s="94">
        <f t="shared" si="246"/>
        <v>0</v>
      </c>
      <c r="J346" s="94">
        <f t="shared" si="246"/>
        <v>358</v>
      </c>
      <c r="K346" s="94">
        <f t="shared" si="246"/>
        <v>0</v>
      </c>
      <c r="L346" s="94">
        <f t="shared" si="246"/>
        <v>0</v>
      </c>
      <c r="M346" s="94">
        <f t="shared" si="246"/>
        <v>358</v>
      </c>
      <c r="N346" s="94">
        <f t="shared" si="246"/>
        <v>-358</v>
      </c>
      <c r="O346" s="94">
        <f t="shared" si="246"/>
        <v>0</v>
      </c>
      <c r="P346" s="94">
        <f t="shared" si="246"/>
        <v>0</v>
      </c>
      <c r="Q346" s="94">
        <f t="shared" si="246"/>
        <v>0</v>
      </c>
      <c r="R346" s="130"/>
      <c r="S346" s="130"/>
      <c r="T346" s="130"/>
      <c r="U346" s="130"/>
      <c r="V346" s="130"/>
      <c r="W346" s="130"/>
      <c r="X346" s="130"/>
      <c r="Y346" s="130"/>
      <c r="Z346" s="130"/>
      <c r="AA346" s="174"/>
      <c r="AB346" s="174"/>
      <c r="AC346" s="174"/>
      <c r="AD346" s="174"/>
      <c r="AE346" s="174"/>
      <c r="AF346" s="130"/>
      <c r="AG346" s="130"/>
      <c r="AH346" s="130"/>
      <c r="AI346" s="130"/>
      <c r="AJ346" s="130"/>
      <c r="AK346" s="175"/>
      <c r="AL346" s="175"/>
      <c r="AM346" s="175"/>
      <c r="AN346" s="130"/>
      <c r="AO346" s="130"/>
      <c r="AP346" s="130"/>
      <c r="AQ346" s="130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</row>
    <row r="347" spans="1:68" s="8" customFormat="1" ht="86.25" customHeight="1" hidden="1">
      <c r="A347" s="91" t="s">
        <v>251</v>
      </c>
      <c r="B347" s="92" t="s">
        <v>152</v>
      </c>
      <c r="C347" s="92" t="s">
        <v>127</v>
      </c>
      <c r="D347" s="93" t="s">
        <v>181</v>
      </c>
      <c r="E347" s="92" t="s">
        <v>143</v>
      </c>
      <c r="F347" s="81">
        <v>325</v>
      </c>
      <c r="G347" s="81">
        <f>H347-F347</f>
        <v>9</v>
      </c>
      <c r="H347" s="102">
        <v>334</v>
      </c>
      <c r="I347" s="102"/>
      <c r="J347" s="102">
        <v>358</v>
      </c>
      <c r="K347" s="193"/>
      <c r="L347" s="193"/>
      <c r="M347" s="81">
        <v>358</v>
      </c>
      <c r="N347" s="81">
        <f>O347-M347</f>
        <v>-358</v>
      </c>
      <c r="O347" s="81"/>
      <c r="P347" s="81"/>
      <c r="Q347" s="81"/>
      <c r="R347" s="130"/>
      <c r="S347" s="130"/>
      <c r="T347" s="130"/>
      <c r="U347" s="130"/>
      <c r="V347" s="130"/>
      <c r="W347" s="130"/>
      <c r="X347" s="130"/>
      <c r="Y347" s="130"/>
      <c r="Z347" s="130"/>
      <c r="AA347" s="174"/>
      <c r="AB347" s="174"/>
      <c r="AC347" s="174"/>
      <c r="AD347" s="174"/>
      <c r="AE347" s="174"/>
      <c r="AF347" s="130"/>
      <c r="AG347" s="130"/>
      <c r="AH347" s="130"/>
      <c r="AI347" s="130"/>
      <c r="AJ347" s="130"/>
      <c r="AK347" s="175"/>
      <c r="AL347" s="175"/>
      <c r="AM347" s="175"/>
      <c r="AN347" s="130"/>
      <c r="AO347" s="130"/>
      <c r="AP347" s="130"/>
      <c r="AQ347" s="130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</row>
    <row r="348" spans="1:68" s="8" customFormat="1" ht="19.5" customHeight="1" hidden="1">
      <c r="A348" s="91" t="s">
        <v>121</v>
      </c>
      <c r="B348" s="92" t="s">
        <v>152</v>
      </c>
      <c r="C348" s="92" t="s">
        <v>127</v>
      </c>
      <c r="D348" s="93" t="s">
        <v>122</v>
      </c>
      <c r="E348" s="92"/>
      <c r="F348" s="81">
        <f aca="true" t="shared" si="247" ref="F348:Q348">F349</f>
        <v>0</v>
      </c>
      <c r="G348" s="81">
        <f t="shared" si="247"/>
        <v>7637</v>
      </c>
      <c r="H348" s="81">
        <f t="shared" si="247"/>
        <v>7637</v>
      </c>
      <c r="I348" s="81">
        <f t="shared" si="247"/>
        <v>0</v>
      </c>
      <c r="J348" s="81">
        <f t="shared" si="247"/>
        <v>7502</v>
      </c>
      <c r="K348" s="81">
        <f t="shared" si="247"/>
        <v>0</v>
      </c>
      <c r="L348" s="81">
        <f t="shared" si="247"/>
        <v>0</v>
      </c>
      <c r="M348" s="81">
        <f t="shared" si="247"/>
        <v>7502</v>
      </c>
      <c r="N348" s="81">
        <f t="shared" si="247"/>
        <v>-7502</v>
      </c>
      <c r="O348" s="81">
        <f t="shared" si="247"/>
        <v>0</v>
      </c>
      <c r="P348" s="81">
        <f t="shared" si="247"/>
        <v>0</v>
      </c>
      <c r="Q348" s="81">
        <f t="shared" si="247"/>
        <v>0</v>
      </c>
      <c r="R348" s="130"/>
      <c r="S348" s="130"/>
      <c r="T348" s="130"/>
      <c r="U348" s="130"/>
      <c r="V348" s="130"/>
      <c r="W348" s="130"/>
      <c r="X348" s="130"/>
      <c r="Y348" s="130"/>
      <c r="Z348" s="130"/>
      <c r="AA348" s="174"/>
      <c r="AB348" s="174"/>
      <c r="AC348" s="174"/>
      <c r="AD348" s="174"/>
      <c r="AE348" s="174"/>
      <c r="AF348" s="130"/>
      <c r="AG348" s="130"/>
      <c r="AH348" s="130"/>
      <c r="AI348" s="130"/>
      <c r="AJ348" s="130"/>
      <c r="AK348" s="175"/>
      <c r="AL348" s="175"/>
      <c r="AM348" s="175"/>
      <c r="AN348" s="130"/>
      <c r="AO348" s="130"/>
      <c r="AP348" s="130"/>
      <c r="AQ348" s="130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</row>
    <row r="349" spans="1:68" s="8" customFormat="1" ht="30.75" customHeight="1" hidden="1">
      <c r="A349" s="91" t="s">
        <v>137</v>
      </c>
      <c r="B349" s="92" t="s">
        <v>152</v>
      </c>
      <c r="C349" s="92" t="s">
        <v>127</v>
      </c>
      <c r="D349" s="93" t="s">
        <v>122</v>
      </c>
      <c r="E349" s="92" t="s">
        <v>138</v>
      </c>
      <c r="F349" s="81"/>
      <c r="G349" s="81">
        <f>H349-F349</f>
        <v>7637</v>
      </c>
      <c r="H349" s="102">
        <v>7637</v>
      </c>
      <c r="I349" s="102"/>
      <c r="J349" s="102">
        <v>7502</v>
      </c>
      <c r="K349" s="193"/>
      <c r="L349" s="193"/>
      <c r="M349" s="81">
        <v>7502</v>
      </c>
      <c r="N349" s="81">
        <f>O349-M349</f>
        <v>-7502</v>
      </c>
      <c r="O349" s="81"/>
      <c r="P349" s="81"/>
      <c r="Q349" s="81"/>
      <c r="R349" s="130"/>
      <c r="S349" s="130"/>
      <c r="T349" s="130"/>
      <c r="U349" s="130"/>
      <c r="V349" s="130"/>
      <c r="W349" s="130"/>
      <c r="X349" s="130"/>
      <c r="Y349" s="130"/>
      <c r="Z349" s="130"/>
      <c r="AA349" s="174"/>
      <c r="AB349" s="174"/>
      <c r="AC349" s="174"/>
      <c r="AD349" s="174"/>
      <c r="AE349" s="174"/>
      <c r="AF349" s="130"/>
      <c r="AG349" s="130"/>
      <c r="AH349" s="130"/>
      <c r="AI349" s="130"/>
      <c r="AJ349" s="130"/>
      <c r="AK349" s="175"/>
      <c r="AL349" s="175"/>
      <c r="AM349" s="175"/>
      <c r="AN349" s="130"/>
      <c r="AO349" s="130"/>
      <c r="AP349" s="130"/>
      <c r="AQ349" s="130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</row>
    <row r="350" spans="1:68" s="16" customFormat="1" ht="97.5" customHeight="1">
      <c r="A350" s="113" t="s">
        <v>318</v>
      </c>
      <c r="B350" s="92" t="s">
        <v>152</v>
      </c>
      <c r="C350" s="92" t="s">
        <v>127</v>
      </c>
      <c r="D350" s="93" t="s">
        <v>179</v>
      </c>
      <c r="E350" s="92"/>
      <c r="F350" s="81"/>
      <c r="G350" s="81"/>
      <c r="H350" s="102"/>
      <c r="I350" s="102"/>
      <c r="J350" s="102"/>
      <c r="K350" s="103"/>
      <c r="L350" s="103"/>
      <c r="M350" s="81"/>
      <c r="N350" s="81"/>
      <c r="O350" s="81"/>
      <c r="P350" s="81"/>
      <c r="Q350" s="81"/>
      <c r="R350" s="84"/>
      <c r="S350" s="84"/>
      <c r="T350" s="84"/>
      <c r="U350" s="84"/>
      <c r="V350" s="84"/>
      <c r="W350" s="84"/>
      <c r="X350" s="84"/>
      <c r="Y350" s="84"/>
      <c r="Z350" s="84"/>
      <c r="AA350" s="85"/>
      <c r="AB350" s="85"/>
      <c r="AC350" s="85">
        <f aca="true" t="shared" si="248" ref="AC350:AQ350">AC351</f>
        <v>830</v>
      </c>
      <c r="AD350" s="85">
        <f t="shared" si="248"/>
        <v>0</v>
      </c>
      <c r="AE350" s="85">
        <f t="shared" si="248"/>
        <v>830</v>
      </c>
      <c r="AF350" s="83">
        <f t="shared" si="248"/>
        <v>830</v>
      </c>
      <c r="AG350" s="84">
        <f t="shared" si="248"/>
        <v>0</v>
      </c>
      <c r="AH350" s="83">
        <f t="shared" si="248"/>
        <v>830</v>
      </c>
      <c r="AI350" s="83">
        <f t="shared" si="248"/>
        <v>0</v>
      </c>
      <c r="AJ350" s="83">
        <f t="shared" si="248"/>
        <v>0</v>
      </c>
      <c r="AK350" s="81">
        <f t="shared" si="248"/>
        <v>830</v>
      </c>
      <c r="AL350" s="81">
        <f t="shared" si="248"/>
        <v>0</v>
      </c>
      <c r="AM350" s="81">
        <f t="shared" si="248"/>
        <v>830</v>
      </c>
      <c r="AN350" s="81">
        <f t="shared" si="248"/>
        <v>9944</v>
      </c>
      <c r="AO350" s="81">
        <f t="shared" si="248"/>
        <v>10774</v>
      </c>
      <c r="AP350" s="81">
        <f t="shared" si="248"/>
        <v>0</v>
      </c>
      <c r="AQ350" s="81">
        <f t="shared" si="248"/>
        <v>10774</v>
      </c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</row>
    <row r="351" spans="1:68" s="16" customFormat="1" ht="87.75" customHeight="1">
      <c r="A351" s="91" t="s">
        <v>296</v>
      </c>
      <c r="B351" s="92" t="s">
        <v>152</v>
      </c>
      <c r="C351" s="92" t="s">
        <v>127</v>
      </c>
      <c r="D351" s="93" t="s">
        <v>179</v>
      </c>
      <c r="E351" s="92" t="s">
        <v>237</v>
      </c>
      <c r="F351" s="81"/>
      <c r="G351" s="81"/>
      <c r="H351" s="102"/>
      <c r="I351" s="102"/>
      <c r="J351" s="102"/>
      <c r="K351" s="103"/>
      <c r="L351" s="103"/>
      <c r="M351" s="81"/>
      <c r="N351" s="81"/>
      <c r="O351" s="81"/>
      <c r="P351" s="81"/>
      <c r="Q351" s="81"/>
      <c r="R351" s="84"/>
      <c r="S351" s="84"/>
      <c r="T351" s="84"/>
      <c r="U351" s="84"/>
      <c r="V351" s="84"/>
      <c r="W351" s="84"/>
      <c r="X351" s="84"/>
      <c r="Y351" s="84"/>
      <c r="Z351" s="84"/>
      <c r="AA351" s="85"/>
      <c r="AB351" s="85"/>
      <c r="AC351" s="85">
        <v>830</v>
      </c>
      <c r="AD351" s="85"/>
      <c r="AE351" s="85">
        <v>830</v>
      </c>
      <c r="AF351" s="81">
        <f>AA351+AC351</f>
        <v>830</v>
      </c>
      <c r="AG351" s="84"/>
      <c r="AH351" s="81">
        <f>AB351+AE351</f>
        <v>830</v>
      </c>
      <c r="AI351" s="84"/>
      <c r="AJ351" s="84"/>
      <c r="AK351" s="81">
        <f>AF351+AI351</f>
        <v>830</v>
      </c>
      <c r="AL351" s="81">
        <f>AG351</f>
        <v>0</v>
      </c>
      <c r="AM351" s="81">
        <f>AH351+AJ351</f>
        <v>830</v>
      </c>
      <c r="AN351" s="81">
        <f>AO351-AM351</f>
        <v>9944</v>
      </c>
      <c r="AO351" s="81">
        <f>9944+830</f>
        <v>10774</v>
      </c>
      <c r="AP351" s="81"/>
      <c r="AQ351" s="81">
        <v>10774</v>
      </c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</row>
    <row r="352" spans="1:68" s="8" customFormat="1" ht="20.25">
      <c r="A352" s="91"/>
      <c r="B352" s="92"/>
      <c r="C352" s="92"/>
      <c r="D352" s="93"/>
      <c r="E352" s="92"/>
      <c r="F352" s="81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30"/>
      <c r="S352" s="130"/>
      <c r="T352" s="130"/>
      <c r="U352" s="130"/>
      <c r="V352" s="130"/>
      <c r="W352" s="130"/>
      <c r="X352" s="130"/>
      <c r="Y352" s="130"/>
      <c r="Z352" s="130"/>
      <c r="AA352" s="174"/>
      <c r="AB352" s="174"/>
      <c r="AC352" s="174"/>
      <c r="AD352" s="174"/>
      <c r="AE352" s="174"/>
      <c r="AF352" s="130"/>
      <c r="AG352" s="130"/>
      <c r="AH352" s="130"/>
      <c r="AI352" s="130"/>
      <c r="AJ352" s="130"/>
      <c r="AK352" s="175"/>
      <c r="AL352" s="175"/>
      <c r="AM352" s="175"/>
      <c r="AN352" s="130"/>
      <c r="AO352" s="130"/>
      <c r="AP352" s="130"/>
      <c r="AQ352" s="130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</row>
    <row r="353" spans="1:68" s="16" customFormat="1" ht="18.75">
      <c r="A353" s="74" t="s">
        <v>93</v>
      </c>
      <c r="B353" s="75" t="s">
        <v>152</v>
      </c>
      <c r="C353" s="75" t="s">
        <v>132</v>
      </c>
      <c r="D353" s="88"/>
      <c r="E353" s="75"/>
      <c r="F353" s="77">
        <f aca="true" t="shared" si="249" ref="F353:V354">F354</f>
        <v>4856</v>
      </c>
      <c r="G353" s="77">
        <f t="shared" si="249"/>
        <v>309</v>
      </c>
      <c r="H353" s="77">
        <f t="shared" si="249"/>
        <v>5165</v>
      </c>
      <c r="I353" s="77">
        <f t="shared" si="249"/>
        <v>0</v>
      </c>
      <c r="J353" s="77">
        <f t="shared" si="249"/>
        <v>5552</v>
      </c>
      <c r="K353" s="77">
        <f t="shared" si="249"/>
        <v>0</v>
      </c>
      <c r="L353" s="77">
        <f t="shared" si="249"/>
        <v>0</v>
      </c>
      <c r="M353" s="77">
        <f t="shared" si="249"/>
        <v>5552</v>
      </c>
      <c r="N353" s="77">
        <f t="shared" si="249"/>
        <v>-1461</v>
      </c>
      <c r="O353" s="77">
        <f t="shared" si="249"/>
        <v>4091</v>
      </c>
      <c r="P353" s="77">
        <f t="shared" si="249"/>
        <v>0</v>
      </c>
      <c r="Q353" s="77">
        <f t="shared" si="249"/>
        <v>4091</v>
      </c>
      <c r="R353" s="77">
        <f t="shared" si="249"/>
        <v>0</v>
      </c>
      <c r="S353" s="77">
        <f t="shared" si="249"/>
        <v>0</v>
      </c>
      <c r="T353" s="77">
        <f t="shared" si="249"/>
        <v>4091</v>
      </c>
      <c r="U353" s="77">
        <f t="shared" si="249"/>
        <v>4091</v>
      </c>
      <c r="V353" s="77">
        <f t="shared" si="249"/>
        <v>0</v>
      </c>
      <c r="W353" s="77">
        <f aca="true" t="shared" si="250" ref="V353:AK354">W354</f>
        <v>0</v>
      </c>
      <c r="X353" s="77">
        <f t="shared" si="250"/>
        <v>4091</v>
      </c>
      <c r="Y353" s="77">
        <f t="shared" si="250"/>
        <v>4091</v>
      </c>
      <c r="Z353" s="77">
        <f t="shared" si="250"/>
        <v>0</v>
      </c>
      <c r="AA353" s="78">
        <f t="shared" si="250"/>
        <v>4091</v>
      </c>
      <c r="AB353" s="78">
        <f t="shared" si="250"/>
        <v>4091</v>
      </c>
      <c r="AC353" s="78">
        <f t="shared" si="250"/>
        <v>0</v>
      </c>
      <c r="AD353" s="78">
        <f t="shared" si="250"/>
        <v>0</v>
      </c>
      <c r="AE353" s="78"/>
      <c r="AF353" s="77">
        <f t="shared" si="250"/>
        <v>4091</v>
      </c>
      <c r="AG353" s="77">
        <f t="shared" si="250"/>
        <v>0</v>
      </c>
      <c r="AH353" s="77">
        <f t="shared" si="250"/>
        <v>4091</v>
      </c>
      <c r="AI353" s="77">
        <f t="shared" si="250"/>
        <v>0</v>
      </c>
      <c r="AJ353" s="77">
        <f t="shared" si="250"/>
        <v>0</v>
      </c>
      <c r="AK353" s="77">
        <f t="shared" si="250"/>
        <v>4091</v>
      </c>
      <c r="AL353" s="77">
        <f aca="true" t="shared" si="251" ref="AI353:AQ354">AL354</f>
        <v>0</v>
      </c>
      <c r="AM353" s="77">
        <f t="shared" si="251"/>
        <v>4091</v>
      </c>
      <c r="AN353" s="77">
        <f t="shared" si="251"/>
        <v>-4091</v>
      </c>
      <c r="AO353" s="77">
        <f t="shared" si="251"/>
        <v>0</v>
      </c>
      <c r="AP353" s="77">
        <f t="shared" si="251"/>
        <v>0</v>
      </c>
      <c r="AQ353" s="77">
        <f t="shared" si="251"/>
        <v>0</v>
      </c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</row>
    <row r="354" spans="1:68" s="16" customFormat="1" ht="21.75" customHeight="1">
      <c r="A354" s="91" t="s">
        <v>168</v>
      </c>
      <c r="B354" s="92" t="s">
        <v>152</v>
      </c>
      <c r="C354" s="92" t="s">
        <v>132</v>
      </c>
      <c r="D354" s="93" t="s">
        <v>94</v>
      </c>
      <c r="E354" s="92"/>
      <c r="F354" s="81">
        <f t="shared" si="249"/>
        <v>4856</v>
      </c>
      <c r="G354" s="81">
        <f t="shared" si="249"/>
        <v>309</v>
      </c>
      <c r="H354" s="81">
        <f t="shared" si="249"/>
        <v>5165</v>
      </c>
      <c r="I354" s="81">
        <f t="shared" si="249"/>
        <v>0</v>
      </c>
      <c r="J354" s="81">
        <f t="shared" si="249"/>
        <v>5552</v>
      </c>
      <c r="K354" s="81">
        <f t="shared" si="249"/>
        <v>0</v>
      </c>
      <c r="L354" s="81">
        <f t="shared" si="249"/>
        <v>0</v>
      </c>
      <c r="M354" s="81">
        <f t="shared" si="249"/>
        <v>5552</v>
      </c>
      <c r="N354" s="81">
        <f t="shared" si="249"/>
        <v>-1461</v>
      </c>
      <c r="O354" s="81">
        <f t="shared" si="249"/>
        <v>4091</v>
      </c>
      <c r="P354" s="81">
        <f t="shared" si="249"/>
        <v>0</v>
      </c>
      <c r="Q354" s="81">
        <f t="shared" si="249"/>
        <v>4091</v>
      </c>
      <c r="R354" s="81">
        <f t="shared" si="249"/>
        <v>0</v>
      </c>
      <c r="S354" s="81">
        <f t="shared" si="249"/>
        <v>0</v>
      </c>
      <c r="T354" s="81">
        <f t="shared" si="249"/>
        <v>4091</v>
      </c>
      <c r="U354" s="81">
        <f t="shared" si="249"/>
        <v>4091</v>
      </c>
      <c r="V354" s="81">
        <f t="shared" si="250"/>
        <v>0</v>
      </c>
      <c r="W354" s="81">
        <f t="shared" si="250"/>
        <v>0</v>
      </c>
      <c r="X354" s="81">
        <f t="shared" si="250"/>
        <v>4091</v>
      </c>
      <c r="Y354" s="81">
        <f t="shared" si="250"/>
        <v>4091</v>
      </c>
      <c r="Z354" s="81">
        <f t="shared" si="250"/>
        <v>0</v>
      </c>
      <c r="AA354" s="82">
        <f t="shared" si="250"/>
        <v>4091</v>
      </c>
      <c r="AB354" s="82">
        <f t="shared" si="250"/>
        <v>4091</v>
      </c>
      <c r="AC354" s="82">
        <f t="shared" si="250"/>
        <v>0</v>
      </c>
      <c r="AD354" s="82">
        <f t="shared" si="250"/>
        <v>0</v>
      </c>
      <c r="AE354" s="82"/>
      <c r="AF354" s="81">
        <f t="shared" si="250"/>
        <v>4091</v>
      </c>
      <c r="AG354" s="81">
        <f t="shared" si="250"/>
        <v>0</v>
      </c>
      <c r="AH354" s="81">
        <f t="shared" si="250"/>
        <v>4091</v>
      </c>
      <c r="AI354" s="81">
        <f t="shared" si="251"/>
        <v>0</v>
      </c>
      <c r="AJ354" s="81">
        <f t="shared" si="251"/>
        <v>0</v>
      </c>
      <c r="AK354" s="81">
        <f t="shared" si="251"/>
        <v>4091</v>
      </c>
      <c r="AL354" s="81">
        <f t="shared" si="251"/>
        <v>0</v>
      </c>
      <c r="AM354" s="81">
        <f t="shared" si="251"/>
        <v>4091</v>
      </c>
      <c r="AN354" s="81">
        <f t="shared" si="251"/>
        <v>-4091</v>
      </c>
      <c r="AO354" s="81">
        <f t="shared" si="251"/>
        <v>0</v>
      </c>
      <c r="AP354" s="81">
        <f t="shared" si="251"/>
        <v>0</v>
      </c>
      <c r="AQ354" s="81">
        <f t="shared" si="251"/>
        <v>0</v>
      </c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</row>
    <row r="355" spans="1:68" s="16" customFormat="1" ht="36.75" customHeight="1">
      <c r="A355" s="91" t="s">
        <v>129</v>
      </c>
      <c r="B355" s="92" t="s">
        <v>152</v>
      </c>
      <c r="C355" s="92" t="s">
        <v>132</v>
      </c>
      <c r="D355" s="93" t="s">
        <v>94</v>
      </c>
      <c r="E355" s="92" t="s">
        <v>130</v>
      </c>
      <c r="F355" s="81">
        <v>4856</v>
      </c>
      <c r="G355" s="81">
        <f>H355-F355</f>
        <v>309</v>
      </c>
      <c r="H355" s="96">
        <v>5165</v>
      </c>
      <c r="I355" s="96"/>
      <c r="J355" s="96">
        <v>5552</v>
      </c>
      <c r="K355" s="97"/>
      <c r="L355" s="97"/>
      <c r="M355" s="81">
        <v>5552</v>
      </c>
      <c r="N355" s="81">
        <f>O355-M355</f>
        <v>-1461</v>
      </c>
      <c r="O355" s="81">
        <v>4091</v>
      </c>
      <c r="P355" s="81"/>
      <c r="Q355" s="81">
        <v>4091</v>
      </c>
      <c r="R355" s="84"/>
      <c r="S355" s="84"/>
      <c r="T355" s="81">
        <f>O355+R355</f>
        <v>4091</v>
      </c>
      <c r="U355" s="81">
        <f>Q355+S355</f>
        <v>4091</v>
      </c>
      <c r="V355" s="84"/>
      <c r="W355" s="84"/>
      <c r="X355" s="81">
        <f>T355+V355</f>
        <v>4091</v>
      </c>
      <c r="Y355" s="81">
        <f>U355+W355</f>
        <v>4091</v>
      </c>
      <c r="Z355" s="84"/>
      <c r="AA355" s="82">
        <f>X355+Z355</f>
        <v>4091</v>
      </c>
      <c r="AB355" s="82">
        <f>Y355</f>
        <v>4091</v>
      </c>
      <c r="AC355" s="85"/>
      <c r="AD355" s="85"/>
      <c r="AE355" s="85"/>
      <c r="AF355" s="81">
        <f>AA355+AC355</f>
        <v>4091</v>
      </c>
      <c r="AG355" s="84"/>
      <c r="AH355" s="81">
        <f>AB355</f>
        <v>4091</v>
      </c>
      <c r="AI355" s="84"/>
      <c r="AJ355" s="84"/>
      <c r="AK355" s="81">
        <f>AF355+AI355</f>
        <v>4091</v>
      </c>
      <c r="AL355" s="81">
        <f>AG355</f>
        <v>0</v>
      </c>
      <c r="AM355" s="81">
        <f>AH355+AJ355</f>
        <v>4091</v>
      </c>
      <c r="AN355" s="81">
        <f>AO355-AM355</f>
        <v>-4091</v>
      </c>
      <c r="AO355" s="81"/>
      <c r="AP355" s="81"/>
      <c r="AQ355" s="81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</row>
    <row r="356" spans="1:68" s="16" customFormat="1" ht="16.5">
      <c r="A356" s="91"/>
      <c r="B356" s="92"/>
      <c r="C356" s="92"/>
      <c r="D356" s="93"/>
      <c r="E356" s="92"/>
      <c r="F356" s="194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84"/>
      <c r="S356" s="84"/>
      <c r="T356" s="84"/>
      <c r="U356" s="84"/>
      <c r="V356" s="84"/>
      <c r="W356" s="84"/>
      <c r="X356" s="84"/>
      <c r="Y356" s="84"/>
      <c r="Z356" s="84"/>
      <c r="AA356" s="85"/>
      <c r="AB356" s="85"/>
      <c r="AC356" s="85"/>
      <c r="AD356" s="85"/>
      <c r="AE356" s="85"/>
      <c r="AF356" s="84"/>
      <c r="AG356" s="84"/>
      <c r="AH356" s="84"/>
      <c r="AI356" s="84"/>
      <c r="AJ356" s="84"/>
      <c r="AK356" s="81"/>
      <c r="AL356" s="81"/>
      <c r="AM356" s="81"/>
      <c r="AN356" s="84"/>
      <c r="AO356" s="84"/>
      <c r="AP356" s="84"/>
      <c r="AQ356" s="84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</row>
    <row r="357" spans="1:68" s="16" customFormat="1" ht="54.75" customHeight="1">
      <c r="A357" s="74" t="s">
        <v>175</v>
      </c>
      <c r="B357" s="75" t="s">
        <v>152</v>
      </c>
      <c r="C357" s="75" t="s">
        <v>149</v>
      </c>
      <c r="D357" s="88"/>
      <c r="E357" s="75"/>
      <c r="F357" s="77">
        <f aca="true" t="shared" si="252" ref="F357:V358">F358</f>
        <v>780</v>
      </c>
      <c r="G357" s="77">
        <f t="shared" si="252"/>
        <v>-113</v>
      </c>
      <c r="H357" s="77">
        <f t="shared" si="252"/>
        <v>667</v>
      </c>
      <c r="I357" s="77">
        <f t="shared" si="252"/>
        <v>0</v>
      </c>
      <c r="J357" s="77">
        <f t="shared" si="252"/>
        <v>715</v>
      </c>
      <c r="K357" s="77">
        <f t="shared" si="252"/>
        <v>0</v>
      </c>
      <c r="L357" s="77">
        <f t="shared" si="252"/>
        <v>0</v>
      </c>
      <c r="M357" s="77">
        <f t="shared" si="252"/>
        <v>715</v>
      </c>
      <c r="N357" s="77">
        <f t="shared" si="252"/>
        <v>-319</v>
      </c>
      <c r="O357" s="77">
        <f t="shared" si="252"/>
        <v>396</v>
      </c>
      <c r="P357" s="77">
        <f t="shared" si="252"/>
        <v>0</v>
      </c>
      <c r="Q357" s="77">
        <f t="shared" si="252"/>
        <v>396</v>
      </c>
      <c r="R357" s="77">
        <f t="shared" si="252"/>
        <v>0</v>
      </c>
      <c r="S357" s="77">
        <f t="shared" si="252"/>
        <v>0</v>
      </c>
      <c r="T357" s="77">
        <f t="shared" si="252"/>
        <v>396</v>
      </c>
      <c r="U357" s="77">
        <f t="shared" si="252"/>
        <v>396</v>
      </c>
      <c r="V357" s="77">
        <f t="shared" si="252"/>
        <v>0</v>
      </c>
      <c r="W357" s="77">
        <f aca="true" t="shared" si="253" ref="V357:AK358">W358</f>
        <v>0</v>
      </c>
      <c r="X357" s="77">
        <f t="shared" si="253"/>
        <v>396</v>
      </c>
      <c r="Y357" s="77">
        <f t="shared" si="253"/>
        <v>396</v>
      </c>
      <c r="Z357" s="77">
        <f t="shared" si="253"/>
        <v>0</v>
      </c>
      <c r="AA357" s="78">
        <f t="shared" si="253"/>
        <v>396</v>
      </c>
      <c r="AB357" s="78">
        <f t="shared" si="253"/>
        <v>396</v>
      </c>
      <c r="AC357" s="78">
        <f t="shared" si="253"/>
        <v>0</v>
      </c>
      <c r="AD357" s="78">
        <f t="shared" si="253"/>
        <v>0</v>
      </c>
      <c r="AE357" s="78"/>
      <c r="AF357" s="77">
        <f t="shared" si="253"/>
        <v>396</v>
      </c>
      <c r="AG357" s="77">
        <f t="shared" si="253"/>
        <v>0</v>
      </c>
      <c r="AH357" s="77">
        <f t="shared" si="253"/>
        <v>396</v>
      </c>
      <c r="AI357" s="77">
        <f t="shared" si="253"/>
        <v>0</v>
      </c>
      <c r="AJ357" s="77">
        <f t="shared" si="253"/>
        <v>0</v>
      </c>
      <c r="AK357" s="77">
        <f t="shared" si="253"/>
        <v>396</v>
      </c>
      <c r="AL357" s="77">
        <f aca="true" t="shared" si="254" ref="AI357:AQ358">AL358</f>
        <v>0</v>
      </c>
      <c r="AM357" s="77">
        <f t="shared" si="254"/>
        <v>396</v>
      </c>
      <c r="AN357" s="77">
        <f t="shared" si="254"/>
        <v>-396</v>
      </c>
      <c r="AO357" s="77">
        <f t="shared" si="254"/>
        <v>0</v>
      </c>
      <c r="AP357" s="77">
        <f t="shared" si="254"/>
        <v>0</v>
      </c>
      <c r="AQ357" s="77">
        <f t="shared" si="254"/>
        <v>0</v>
      </c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</row>
    <row r="358" spans="1:68" s="14" customFormat="1" ht="39" customHeight="1">
      <c r="A358" s="91" t="s">
        <v>91</v>
      </c>
      <c r="B358" s="92" t="s">
        <v>152</v>
      </c>
      <c r="C358" s="92" t="s">
        <v>149</v>
      </c>
      <c r="D358" s="93" t="s">
        <v>92</v>
      </c>
      <c r="E358" s="92"/>
      <c r="F358" s="81">
        <f t="shared" si="252"/>
        <v>780</v>
      </c>
      <c r="G358" s="81">
        <f t="shared" si="252"/>
        <v>-113</v>
      </c>
      <c r="H358" s="81">
        <f t="shared" si="252"/>
        <v>667</v>
      </c>
      <c r="I358" s="81">
        <f t="shared" si="252"/>
        <v>0</v>
      </c>
      <c r="J358" s="81">
        <f t="shared" si="252"/>
        <v>715</v>
      </c>
      <c r="K358" s="81">
        <f t="shared" si="252"/>
        <v>0</v>
      </c>
      <c r="L358" s="81">
        <f t="shared" si="252"/>
        <v>0</v>
      </c>
      <c r="M358" s="81">
        <f t="shared" si="252"/>
        <v>715</v>
      </c>
      <c r="N358" s="81">
        <f t="shared" si="252"/>
        <v>-319</v>
      </c>
      <c r="O358" s="81">
        <f t="shared" si="252"/>
        <v>396</v>
      </c>
      <c r="P358" s="81">
        <f t="shared" si="252"/>
        <v>0</v>
      </c>
      <c r="Q358" s="81">
        <f t="shared" si="252"/>
        <v>396</v>
      </c>
      <c r="R358" s="81">
        <f t="shared" si="252"/>
        <v>0</v>
      </c>
      <c r="S358" s="81">
        <f t="shared" si="252"/>
        <v>0</v>
      </c>
      <c r="T358" s="81">
        <f t="shared" si="252"/>
        <v>396</v>
      </c>
      <c r="U358" s="81">
        <f t="shared" si="252"/>
        <v>396</v>
      </c>
      <c r="V358" s="81">
        <f t="shared" si="253"/>
        <v>0</v>
      </c>
      <c r="W358" s="81">
        <f t="shared" si="253"/>
        <v>0</v>
      </c>
      <c r="X358" s="81">
        <f t="shared" si="253"/>
        <v>396</v>
      </c>
      <c r="Y358" s="81">
        <f t="shared" si="253"/>
        <v>396</v>
      </c>
      <c r="Z358" s="81">
        <f t="shared" si="253"/>
        <v>0</v>
      </c>
      <c r="AA358" s="82">
        <f t="shared" si="253"/>
        <v>396</v>
      </c>
      <c r="AB358" s="82">
        <f t="shared" si="253"/>
        <v>396</v>
      </c>
      <c r="AC358" s="82">
        <f t="shared" si="253"/>
        <v>0</v>
      </c>
      <c r="AD358" s="82">
        <f t="shared" si="253"/>
        <v>0</v>
      </c>
      <c r="AE358" s="82"/>
      <c r="AF358" s="81">
        <f t="shared" si="253"/>
        <v>396</v>
      </c>
      <c r="AG358" s="81">
        <f t="shared" si="253"/>
        <v>0</v>
      </c>
      <c r="AH358" s="81">
        <f t="shared" si="253"/>
        <v>396</v>
      </c>
      <c r="AI358" s="81">
        <f t="shared" si="254"/>
        <v>0</v>
      </c>
      <c r="AJ358" s="81">
        <f t="shared" si="254"/>
        <v>0</v>
      </c>
      <c r="AK358" s="81">
        <f t="shared" si="254"/>
        <v>396</v>
      </c>
      <c r="AL358" s="81">
        <f t="shared" si="254"/>
        <v>0</v>
      </c>
      <c r="AM358" s="81">
        <f t="shared" si="254"/>
        <v>396</v>
      </c>
      <c r="AN358" s="81">
        <f t="shared" si="254"/>
        <v>-396</v>
      </c>
      <c r="AO358" s="81">
        <f t="shared" si="254"/>
        <v>0</v>
      </c>
      <c r="AP358" s="81">
        <f t="shared" si="254"/>
        <v>0</v>
      </c>
      <c r="AQ358" s="81">
        <f t="shared" si="254"/>
        <v>0</v>
      </c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</row>
    <row r="359" spans="1:68" s="16" customFormat="1" ht="53.25" customHeight="1">
      <c r="A359" s="91" t="s">
        <v>137</v>
      </c>
      <c r="B359" s="92" t="s">
        <v>152</v>
      </c>
      <c r="C359" s="92" t="s">
        <v>149</v>
      </c>
      <c r="D359" s="93" t="s">
        <v>92</v>
      </c>
      <c r="E359" s="92" t="s">
        <v>138</v>
      </c>
      <c r="F359" s="81">
        <v>780</v>
      </c>
      <c r="G359" s="81">
        <f>H359-F359</f>
        <v>-113</v>
      </c>
      <c r="H359" s="96">
        <v>667</v>
      </c>
      <c r="I359" s="96"/>
      <c r="J359" s="96">
        <v>715</v>
      </c>
      <c r="K359" s="97"/>
      <c r="L359" s="97"/>
      <c r="M359" s="81">
        <v>715</v>
      </c>
      <c r="N359" s="81">
        <f>O359-M359</f>
        <v>-319</v>
      </c>
      <c r="O359" s="81">
        <v>396</v>
      </c>
      <c r="P359" s="81"/>
      <c r="Q359" s="81">
        <v>396</v>
      </c>
      <c r="R359" s="84"/>
      <c r="S359" s="84"/>
      <c r="T359" s="81">
        <f>O359+R359</f>
        <v>396</v>
      </c>
      <c r="U359" s="81">
        <f>Q359+S359</f>
        <v>396</v>
      </c>
      <c r="V359" s="84"/>
      <c r="W359" s="84"/>
      <c r="X359" s="81">
        <f>T359+V359</f>
        <v>396</v>
      </c>
      <c r="Y359" s="81">
        <f>U359+W359</f>
        <v>396</v>
      </c>
      <c r="Z359" s="84"/>
      <c r="AA359" s="82">
        <f>X359+Z359</f>
        <v>396</v>
      </c>
      <c r="AB359" s="82">
        <f>Y359</f>
        <v>396</v>
      </c>
      <c r="AC359" s="85"/>
      <c r="AD359" s="85"/>
      <c r="AE359" s="85"/>
      <c r="AF359" s="81">
        <f>AA359+AC359</f>
        <v>396</v>
      </c>
      <c r="AG359" s="84"/>
      <c r="AH359" s="81">
        <f>AB359</f>
        <v>396</v>
      </c>
      <c r="AI359" s="84"/>
      <c r="AJ359" s="84"/>
      <c r="AK359" s="81">
        <f>AF359+AI359</f>
        <v>396</v>
      </c>
      <c r="AL359" s="81">
        <f>AG359</f>
        <v>0</v>
      </c>
      <c r="AM359" s="81">
        <f>AH359+AJ359</f>
        <v>396</v>
      </c>
      <c r="AN359" s="81">
        <f>AO359-AM359</f>
        <v>-396</v>
      </c>
      <c r="AO359" s="83"/>
      <c r="AP359" s="83"/>
      <c r="AQ359" s="83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</row>
    <row r="360" spans="1:43" ht="15">
      <c r="A360" s="110"/>
      <c r="B360" s="111"/>
      <c r="C360" s="111"/>
      <c r="D360" s="112"/>
      <c r="E360" s="111"/>
      <c r="F360" s="61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4"/>
      <c r="AB360" s="64"/>
      <c r="AC360" s="64"/>
      <c r="AD360" s="64"/>
      <c r="AE360" s="64"/>
      <c r="AF360" s="63"/>
      <c r="AG360" s="63"/>
      <c r="AH360" s="63"/>
      <c r="AI360" s="63"/>
      <c r="AJ360" s="63"/>
      <c r="AK360" s="65"/>
      <c r="AL360" s="65"/>
      <c r="AM360" s="65"/>
      <c r="AN360" s="63"/>
      <c r="AO360" s="63"/>
      <c r="AP360" s="63"/>
      <c r="AQ360" s="63"/>
    </row>
    <row r="361" spans="1:68" s="8" customFormat="1" ht="31.5" customHeight="1">
      <c r="A361" s="66" t="s">
        <v>365</v>
      </c>
      <c r="B361" s="67" t="s">
        <v>95</v>
      </c>
      <c r="C361" s="67"/>
      <c r="D361" s="68"/>
      <c r="E361" s="67"/>
      <c r="F361" s="176" t="e">
        <f aca="true" t="shared" si="255" ref="F361:AD361">F363+F369+F375+F379+F383+F405</f>
        <v>#REF!</v>
      </c>
      <c r="G361" s="176" t="e">
        <f t="shared" si="255"/>
        <v>#REF!</v>
      </c>
      <c r="H361" s="176" t="e">
        <f t="shared" si="255"/>
        <v>#REF!</v>
      </c>
      <c r="I361" s="176" t="e">
        <f t="shared" si="255"/>
        <v>#REF!</v>
      </c>
      <c r="J361" s="176" t="e">
        <f t="shared" si="255"/>
        <v>#REF!</v>
      </c>
      <c r="K361" s="176" t="e">
        <f t="shared" si="255"/>
        <v>#REF!</v>
      </c>
      <c r="L361" s="176" t="e">
        <f t="shared" si="255"/>
        <v>#REF!</v>
      </c>
      <c r="M361" s="176" t="e">
        <f t="shared" si="255"/>
        <v>#REF!</v>
      </c>
      <c r="N361" s="176" t="e">
        <f t="shared" si="255"/>
        <v>#REF!</v>
      </c>
      <c r="O361" s="176" t="e">
        <f t="shared" si="255"/>
        <v>#REF!</v>
      </c>
      <c r="P361" s="176" t="e">
        <f t="shared" si="255"/>
        <v>#REF!</v>
      </c>
      <c r="Q361" s="176" t="e">
        <f t="shared" si="255"/>
        <v>#REF!</v>
      </c>
      <c r="R361" s="176" t="e">
        <f t="shared" si="255"/>
        <v>#REF!</v>
      </c>
      <c r="S361" s="176" t="e">
        <f t="shared" si="255"/>
        <v>#REF!</v>
      </c>
      <c r="T361" s="176" t="e">
        <f t="shared" si="255"/>
        <v>#REF!</v>
      </c>
      <c r="U361" s="176" t="e">
        <f t="shared" si="255"/>
        <v>#REF!</v>
      </c>
      <c r="V361" s="176" t="e">
        <f t="shared" si="255"/>
        <v>#REF!</v>
      </c>
      <c r="W361" s="176" t="e">
        <f t="shared" si="255"/>
        <v>#REF!</v>
      </c>
      <c r="X361" s="176" t="e">
        <f t="shared" si="255"/>
        <v>#REF!</v>
      </c>
      <c r="Y361" s="176" t="e">
        <f t="shared" si="255"/>
        <v>#REF!</v>
      </c>
      <c r="Z361" s="176" t="e">
        <f t="shared" si="255"/>
        <v>#REF!</v>
      </c>
      <c r="AA361" s="177" t="e">
        <f t="shared" si="255"/>
        <v>#REF!</v>
      </c>
      <c r="AB361" s="177" t="e">
        <f t="shared" si="255"/>
        <v>#REF!</v>
      </c>
      <c r="AC361" s="177" t="e">
        <f t="shared" si="255"/>
        <v>#REF!</v>
      </c>
      <c r="AD361" s="177" t="e">
        <f t="shared" si="255"/>
        <v>#REF!</v>
      </c>
      <c r="AE361" s="177"/>
      <c r="AF361" s="176" t="e">
        <f aca="true" t="shared" si="256" ref="AF361:AM361">AF363+AF369+AF375+AF379+AF383+AF405</f>
        <v>#REF!</v>
      </c>
      <c r="AG361" s="176" t="e">
        <f t="shared" si="256"/>
        <v>#REF!</v>
      </c>
      <c r="AH361" s="176" t="e">
        <f t="shared" si="256"/>
        <v>#REF!</v>
      </c>
      <c r="AI361" s="176" t="e">
        <f t="shared" si="256"/>
        <v>#REF!</v>
      </c>
      <c r="AJ361" s="176" t="e">
        <f t="shared" si="256"/>
        <v>#REF!</v>
      </c>
      <c r="AK361" s="176" t="e">
        <f t="shared" si="256"/>
        <v>#REF!</v>
      </c>
      <c r="AL361" s="176" t="e">
        <f t="shared" si="256"/>
        <v>#REF!</v>
      </c>
      <c r="AM361" s="176" t="e">
        <f t="shared" si="256"/>
        <v>#REF!</v>
      </c>
      <c r="AN361" s="176">
        <f>AN363+AN369+AN375+AN379+AN383+AN405+AN397</f>
        <v>73235</v>
      </c>
      <c r="AO361" s="176">
        <f>AO363+AO369+AO375+AO379+AO383+AO405+AO397</f>
        <v>976028</v>
      </c>
      <c r="AP361" s="176">
        <f>AP363+AP369+AP375+AP379+AP383+AP405+AP397</f>
        <v>0</v>
      </c>
      <c r="AQ361" s="176">
        <f>AQ363+AQ369+AQ375+AQ379+AQ383+AQ405+AQ397</f>
        <v>974131</v>
      </c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</row>
    <row r="362" spans="1:43" ht="19.5" customHeight="1">
      <c r="A362" s="110"/>
      <c r="B362" s="111"/>
      <c r="C362" s="111"/>
      <c r="D362" s="112"/>
      <c r="E362" s="11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2"/>
      <c r="AB362" s="82"/>
      <c r="AC362" s="82"/>
      <c r="AD362" s="82"/>
      <c r="AE362" s="82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</row>
    <row r="363" spans="1:68" s="12" customFormat="1" ht="27.75" customHeight="1">
      <c r="A363" s="74" t="s">
        <v>169</v>
      </c>
      <c r="B363" s="75" t="s">
        <v>146</v>
      </c>
      <c r="C363" s="75" t="s">
        <v>127</v>
      </c>
      <c r="D363" s="88"/>
      <c r="E363" s="75"/>
      <c r="F363" s="89">
        <f aca="true" t="shared" si="257" ref="F363:O363">F364+F366</f>
        <v>456040</v>
      </c>
      <c r="G363" s="89">
        <f t="shared" si="257"/>
        <v>183629</v>
      </c>
      <c r="H363" s="89">
        <f t="shared" si="257"/>
        <v>639669</v>
      </c>
      <c r="I363" s="89">
        <f t="shared" si="257"/>
        <v>0</v>
      </c>
      <c r="J363" s="89">
        <f t="shared" si="257"/>
        <v>710554</v>
      </c>
      <c r="K363" s="89">
        <f t="shared" si="257"/>
        <v>0</v>
      </c>
      <c r="L363" s="89">
        <f t="shared" si="257"/>
        <v>0</v>
      </c>
      <c r="M363" s="89">
        <f t="shared" si="257"/>
        <v>710554</v>
      </c>
      <c r="N363" s="89">
        <f t="shared" si="257"/>
        <v>-352038</v>
      </c>
      <c r="O363" s="89">
        <f t="shared" si="257"/>
        <v>358516</v>
      </c>
      <c r="P363" s="89">
        <f aca="true" t="shared" si="258" ref="P363:U363">P364+P366</f>
        <v>0</v>
      </c>
      <c r="Q363" s="89">
        <f t="shared" si="258"/>
        <v>383048</v>
      </c>
      <c r="R363" s="89">
        <f t="shared" si="258"/>
        <v>0</v>
      </c>
      <c r="S363" s="89">
        <f t="shared" si="258"/>
        <v>0</v>
      </c>
      <c r="T363" s="89">
        <f t="shared" si="258"/>
        <v>358516</v>
      </c>
      <c r="U363" s="89">
        <f t="shared" si="258"/>
        <v>383048</v>
      </c>
      <c r="V363" s="89">
        <f aca="true" t="shared" si="259" ref="V363:AB363">V364+V366</f>
        <v>0</v>
      </c>
      <c r="W363" s="89">
        <f t="shared" si="259"/>
        <v>0</v>
      </c>
      <c r="X363" s="89">
        <f t="shared" si="259"/>
        <v>358516</v>
      </c>
      <c r="Y363" s="89">
        <f t="shared" si="259"/>
        <v>383048</v>
      </c>
      <c r="Z363" s="89">
        <f t="shared" si="259"/>
        <v>0</v>
      </c>
      <c r="AA363" s="90">
        <f t="shared" si="259"/>
        <v>358516</v>
      </c>
      <c r="AB363" s="90">
        <f t="shared" si="259"/>
        <v>383048</v>
      </c>
      <c r="AC363" s="90">
        <f>AC364+AC366</f>
        <v>0</v>
      </c>
      <c r="AD363" s="90">
        <f>AD364+AD366</f>
        <v>0</v>
      </c>
      <c r="AE363" s="90"/>
      <c r="AF363" s="89">
        <f aca="true" t="shared" si="260" ref="AF363:AM363">AF364+AF366</f>
        <v>358516</v>
      </c>
      <c r="AG363" s="89">
        <f t="shared" si="260"/>
        <v>0</v>
      </c>
      <c r="AH363" s="89">
        <f t="shared" si="260"/>
        <v>383048</v>
      </c>
      <c r="AI363" s="89">
        <f t="shared" si="260"/>
        <v>0</v>
      </c>
      <c r="AJ363" s="89">
        <f t="shared" si="260"/>
        <v>0</v>
      </c>
      <c r="AK363" s="89">
        <f t="shared" si="260"/>
        <v>358516</v>
      </c>
      <c r="AL363" s="89">
        <f t="shared" si="260"/>
        <v>0</v>
      </c>
      <c r="AM363" s="89">
        <f t="shared" si="260"/>
        <v>383048</v>
      </c>
      <c r="AN363" s="89">
        <f>AN364+AN366</f>
        <v>19424</v>
      </c>
      <c r="AO363" s="89">
        <f>AO364+AO366</f>
        <v>402472</v>
      </c>
      <c r="AP363" s="89">
        <f>AP364+AP366</f>
        <v>0</v>
      </c>
      <c r="AQ363" s="89">
        <f>AQ364+AQ366</f>
        <v>405778</v>
      </c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</row>
    <row r="364" spans="1:68" s="12" customFormat="1" ht="50.25">
      <c r="A364" s="91" t="s">
        <v>150</v>
      </c>
      <c r="B364" s="92" t="s">
        <v>146</v>
      </c>
      <c r="C364" s="92" t="s">
        <v>127</v>
      </c>
      <c r="D364" s="93" t="s">
        <v>38</v>
      </c>
      <c r="E364" s="92"/>
      <c r="F364" s="94">
        <f aca="true" t="shared" si="261" ref="F364:AH364">F365</f>
        <v>10425</v>
      </c>
      <c r="G364" s="94">
        <f t="shared" si="261"/>
        <v>5711</v>
      </c>
      <c r="H364" s="94">
        <f t="shared" si="261"/>
        <v>16136</v>
      </c>
      <c r="I364" s="94">
        <f t="shared" si="261"/>
        <v>0</v>
      </c>
      <c r="J364" s="94">
        <f t="shared" si="261"/>
        <v>14288</v>
      </c>
      <c r="K364" s="94">
        <f t="shared" si="261"/>
        <v>0</v>
      </c>
      <c r="L364" s="94">
        <f t="shared" si="261"/>
        <v>0</v>
      </c>
      <c r="M364" s="94">
        <f t="shared" si="261"/>
        <v>14288</v>
      </c>
      <c r="N364" s="94">
        <f t="shared" si="261"/>
        <v>-14288</v>
      </c>
      <c r="O364" s="94">
        <f t="shared" si="261"/>
        <v>0</v>
      </c>
      <c r="P364" s="94">
        <f t="shared" si="261"/>
        <v>0</v>
      </c>
      <c r="Q364" s="94">
        <f t="shared" si="261"/>
        <v>0</v>
      </c>
      <c r="R364" s="94">
        <f t="shared" si="261"/>
        <v>0</v>
      </c>
      <c r="S364" s="94">
        <f t="shared" si="261"/>
        <v>0</v>
      </c>
      <c r="T364" s="94">
        <f t="shared" si="261"/>
        <v>0</v>
      </c>
      <c r="U364" s="94">
        <f t="shared" si="261"/>
        <v>0</v>
      </c>
      <c r="V364" s="94">
        <f t="shared" si="261"/>
        <v>0</v>
      </c>
      <c r="W364" s="94">
        <f t="shared" si="261"/>
        <v>0</v>
      </c>
      <c r="X364" s="94">
        <f t="shared" si="261"/>
        <v>0</v>
      </c>
      <c r="Y364" s="94">
        <f t="shared" si="261"/>
        <v>0</v>
      </c>
      <c r="Z364" s="94">
        <f t="shared" si="261"/>
        <v>0</v>
      </c>
      <c r="AA364" s="95">
        <f t="shared" si="261"/>
        <v>0</v>
      </c>
      <c r="AB364" s="95">
        <f t="shared" si="261"/>
        <v>0</v>
      </c>
      <c r="AC364" s="95">
        <f t="shared" si="261"/>
        <v>0</v>
      </c>
      <c r="AD364" s="95">
        <f t="shared" si="261"/>
        <v>0</v>
      </c>
      <c r="AE364" s="95"/>
      <c r="AF364" s="94">
        <f t="shared" si="261"/>
        <v>0</v>
      </c>
      <c r="AG364" s="94">
        <f t="shared" si="261"/>
        <v>0</v>
      </c>
      <c r="AH364" s="94">
        <f t="shared" si="261"/>
        <v>0</v>
      </c>
      <c r="AI364" s="109"/>
      <c r="AJ364" s="109"/>
      <c r="AK364" s="147"/>
      <c r="AL364" s="147"/>
      <c r="AM364" s="147"/>
      <c r="AN364" s="81">
        <f>AN365</f>
        <v>3400</v>
      </c>
      <c r="AO364" s="81">
        <f>AO365</f>
        <v>3400</v>
      </c>
      <c r="AP364" s="109">
        <f>AP365</f>
        <v>0</v>
      </c>
      <c r="AQ364" s="81">
        <f>AQ365</f>
        <v>6706</v>
      </c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</row>
    <row r="365" spans="1:68" s="12" customFormat="1" ht="83.25">
      <c r="A365" s="91" t="s">
        <v>250</v>
      </c>
      <c r="B365" s="92" t="s">
        <v>146</v>
      </c>
      <c r="C365" s="92" t="s">
        <v>127</v>
      </c>
      <c r="D365" s="93" t="s">
        <v>38</v>
      </c>
      <c r="E365" s="92" t="s">
        <v>151</v>
      </c>
      <c r="F365" s="81">
        <v>10425</v>
      </c>
      <c r="G365" s="81">
        <f>H365-F365</f>
        <v>5711</v>
      </c>
      <c r="H365" s="81">
        <v>16136</v>
      </c>
      <c r="I365" s="81"/>
      <c r="J365" s="81">
        <v>14288</v>
      </c>
      <c r="K365" s="195"/>
      <c r="L365" s="195"/>
      <c r="M365" s="81">
        <v>14288</v>
      </c>
      <c r="N365" s="81">
        <f>O365-M365</f>
        <v>-14288</v>
      </c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2"/>
      <c r="AB365" s="82"/>
      <c r="AC365" s="82"/>
      <c r="AD365" s="82"/>
      <c r="AE365" s="82"/>
      <c r="AF365" s="81"/>
      <c r="AG365" s="81"/>
      <c r="AH365" s="81"/>
      <c r="AI365" s="109"/>
      <c r="AJ365" s="109"/>
      <c r="AK365" s="147"/>
      <c r="AL365" s="147"/>
      <c r="AM365" s="147"/>
      <c r="AN365" s="81">
        <f>AO365-AM365</f>
        <v>3400</v>
      </c>
      <c r="AO365" s="81">
        <v>3400</v>
      </c>
      <c r="AP365" s="109"/>
      <c r="AQ365" s="81">
        <v>6706</v>
      </c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</row>
    <row r="366" spans="1:68" s="14" customFormat="1" ht="36.75" customHeight="1">
      <c r="A366" s="91" t="s">
        <v>370</v>
      </c>
      <c r="B366" s="92" t="s">
        <v>146</v>
      </c>
      <c r="C366" s="92" t="s">
        <v>127</v>
      </c>
      <c r="D366" s="93" t="s">
        <v>98</v>
      </c>
      <c r="E366" s="92"/>
      <c r="F366" s="94">
        <f aca="true" t="shared" si="262" ref="F366:AQ366">F367</f>
        <v>445615</v>
      </c>
      <c r="G366" s="94">
        <f t="shared" si="262"/>
        <v>177918</v>
      </c>
      <c r="H366" s="94">
        <f t="shared" si="262"/>
        <v>623533</v>
      </c>
      <c r="I366" s="94">
        <f t="shared" si="262"/>
        <v>0</v>
      </c>
      <c r="J366" s="94">
        <f t="shared" si="262"/>
        <v>696266</v>
      </c>
      <c r="K366" s="94">
        <f t="shared" si="262"/>
        <v>0</v>
      </c>
      <c r="L366" s="94">
        <f t="shared" si="262"/>
        <v>0</v>
      </c>
      <c r="M366" s="94">
        <f t="shared" si="262"/>
        <v>696266</v>
      </c>
      <c r="N366" s="94">
        <f t="shared" si="262"/>
        <v>-337750</v>
      </c>
      <c r="O366" s="94">
        <f t="shared" si="262"/>
        <v>358516</v>
      </c>
      <c r="P366" s="94">
        <f t="shared" si="262"/>
        <v>0</v>
      </c>
      <c r="Q366" s="94">
        <f t="shared" si="262"/>
        <v>383048</v>
      </c>
      <c r="R366" s="94">
        <f t="shared" si="262"/>
        <v>0</v>
      </c>
      <c r="S366" s="94">
        <f t="shared" si="262"/>
        <v>0</v>
      </c>
      <c r="T366" s="94">
        <f t="shared" si="262"/>
        <v>358516</v>
      </c>
      <c r="U366" s="94">
        <f t="shared" si="262"/>
        <v>383048</v>
      </c>
      <c r="V366" s="94">
        <f t="shared" si="262"/>
        <v>0</v>
      </c>
      <c r="W366" s="94">
        <f t="shared" si="262"/>
        <v>0</v>
      </c>
      <c r="X366" s="94">
        <f t="shared" si="262"/>
        <v>358516</v>
      </c>
      <c r="Y366" s="94">
        <f t="shared" si="262"/>
        <v>383048</v>
      </c>
      <c r="Z366" s="94">
        <f t="shared" si="262"/>
        <v>0</v>
      </c>
      <c r="AA366" s="95">
        <f t="shared" si="262"/>
        <v>358516</v>
      </c>
      <c r="AB366" s="95">
        <f t="shared" si="262"/>
        <v>383048</v>
      </c>
      <c r="AC366" s="95">
        <f t="shared" si="262"/>
        <v>0</v>
      </c>
      <c r="AD366" s="95">
        <f t="shared" si="262"/>
        <v>0</v>
      </c>
      <c r="AE366" s="95"/>
      <c r="AF366" s="94">
        <f t="shared" si="262"/>
        <v>358516</v>
      </c>
      <c r="AG366" s="94">
        <f t="shared" si="262"/>
        <v>0</v>
      </c>
      <c r="AH366" s="94">
        <f t="shared" si="262"/>
        <v>383048</v>
      </c>
      <c r="AI366" s="94">
        <f t="shared" si="262"/>
        <v>0</v>
      </c>
      <c r="AJ366" s="94">
        <f t="shared" si="262"/>
        <v>0</v>
      </c>
      <c r="AK366" s="94">
        <f t="shared" si="262"/>
        <v>358516</v>
      </c>
      <c r="AL366" s="94">
        <f t="shared" si="262"/>
        <v>0</v>
      </c>
      <c r="AM366" s="94">
        <f t="shared" si="262"/>
        <v>383048</v>
      </c>
      <c r="AN366" s="94">
        <f t="shared" si="262"/>
        <v>16024</v>
      </c>
      <c r="AO366" s="94">
        <f t="shared" si="262"/>
        <v>399072</v>
      </c>
      <c r="AP366" s="94">
        <f t="shared" si="262"/>
        <v>0</v>
      </c>
      <c r="AQ366" s="94">
        <f t="shared" si="262"/>
        <v>399072</v>
      </c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</row>
    <row r="367" spans="1:68" s="16" customFormat="1" ht="36.75" customHeight="1">
      <c r="A367" s="91" t="s">
        <v>129</v>
      </c>
      <c r="B367" s="92" t="s">
        <v>146</v>
      </c>
      <c r="C367" s="92" t="s">
        <v>127</v>
      </c>
      <c r="D367" s="93" t="s">
        <v>98</v>
      </c>
      <c r="E367" s="92" t="s">
        <v>130</v>
      </c>
      <c r="F367" s="81">
        <v>445615</v>
      </c>
      <c r="G367" s="81">
        <f>H367-F367</f>
        <v>177918</v>
      </c>
      <c r="H367" s="81">
        <v>623533</v>
      </c>
      <c r="I367" s="83"/>
      <c r="J367" s="81">
        <v>696266</v>
      </c>
      <c r="K367" s="83"/>
      <c r="L367" s="83"/>
      <c r="M367" s="81">
        <v>696266</v>
      </c>
      <c r="N367" s="81">
        <f>O367-M367</f>
        <v>-337750</v>
      </c>
      <c r="O367" s="81">
        <v>358516</v>
      </c>
      <c r="P367" s="81"/>
      <c r="Q367" s="81">
        <v>383048</v>
      </c>
      <c r="R367" s="84"/>
      <c r="S367" s="84"/>
      <c r="T367" s="81">
        <f>O367+R367</f>
        <v>358516</v>
      </c>
      <c r="U367" s="81">
        <f>Q367+S367</f>
        <v>383048</v>
      </c>
      <c r="V367" s="84"/>
      <c r="W367" s="84"/>
      <c r="X367" s="81">
        <f>T367+V367</f>
        <v>358516</v>
      </c>
      <c r="Y367" s="81">
        <f>U367+W367</f>
        <v>383048</v>
      </c>
      <c r="Z367" s="84"/>
      <c r="AA367" s="82">
        <f>X367+Z367</f>
        <v>358516</v>
      </c>
      <c r="AB367" s="82">
        <f>Y367</f>
        <v>383048</v>
      </c>
      <c r="AC367" s="85"/>
      <c r="AD367" s="85"/>
      <c r="AE367" s="85"/>
      <c r="AF367" s="81">
        <f>AA367+AC367</f>
        <v>358516</v>
      </c>
      <c r="AG367" s="84"/>
      <c r="AH367" s="81">
        <f>AB367</f>
        <v>383048</v>
      </c>
      <c r="AI367" s="84"/>
      <c r="AJ367" s="84"/>
      <c r="AK367" s="81">
        <f>AF367+AI367</f>
        <v>358516</v>
      </c>
      <c r="AL367" s="81">
        <f>AG367</f>
        <v>0</v>
      </c>
      <c r="AM367" s="81">
        <f>AH367+AJ367</f>
        <v>383048</v>
      </c>
      <c r="AN367" s="81">
        <f>AO367-AM367</f>
        <v>16024</v>
      </c>
      <c r="AO367" s="81">
        <v>399072</v>
      </c>
      <c r="AP367" s="81"/>
      <c r="AQ367" s="81">
        <v>399072</v>
      </c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</row>
    <row r="368" spans="1:68" s="16" customFormat="1" ht="21.75" customHeight="1">
      <c r="A368" s="91"/>
      <c r="B368" s="92"/>
      <c r="C368" s="92"/>
      <c r="D368" s="93"/>
      <c r="E368" s="92"/>
      <c r="F368" s="81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4"/>
      <c r="S368" s="84"/>
      <c r="T368" s="84"/>
      <c r="U368" s="84"/>
      <c r="V368" s="84"/>
      <c r="W368" s="84"/>
      <c r="X368" s="84"/>
      <c r="Y368" s="84"/>
      <c r="Z368" s="84"/>
      <c r="AA368" s="85"/>
      <c r="AB368" s="85"/>
      <c r="AC368" s="85"/>
      <c r="AD368" s="85"/>
      <c r="AE368" s="85"/>
      <c r="AF368" s="84"/>
      <c r="AG368" s="84"/>
      <c r="AH368" s="84"/>
      <c r="AI368" s="84"/>
      <c r="AJ368" s="84"/>
      <c r="AK368" s="81"/>
      <c r="AL368" s="81"/>
      <c r="AM368" s="81"/>
      <c r="AN368" s="84"/>
      <c r="AO368" s="84"/>
      <c r="AP368" s="84"/>
      <c r="AQ368" s="84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</row>
    <row r="369" spans="1:68" s="10" customFormat="1" ht="18.75">
      <c r="A369" s="74" t="s">
        <v>170</v>
      </c>
      <c r="B369" s="75" t="s">
        <v>146</v>
      </c>
      <c r="C369" s="75" t="s">
        <v>128</v>
      </c>
      <c r="D369" s="88"/>
      <c r="E369" s="75"/>
      <c r="F369" s="89">
        <f aca="true" t="shared" si="263" ref="F369:O369">F372+F370</f>
        <v>176479</v>
      </c>
      <c r="G369" s="89">
        <f t="shared" si="263"/>
        <v>81172</v>
      </c>
      <c r="H369" s="89">
        <f t="shared" si="263"/>
        <v>257651</v>
      </c>
      <c r="I369" s="89">
        <f t="shared" si="263"/>
        <v>0</v>
      </c>
      <c r="J369" s="89">
        <f t="shared" si="263"/>
        <v>275294</v>
      </c>
      <c r="K369" s="89">
        <f t="shared" si="263"/>
        <v>0</v>
      </c>
      <c r="L369" s="89">
        <f t="shared" si="263"/>
        <v>0</v>
      </c>
      <c r="M369" s="89">
        <f t="shared" si="263"/>
        <v>275294</v>
      </c>
      <c r="N369" s="89">
        <f t="shared" si="263"/>
        <v>-151829</v>
      </c>
      <c r="O369" s="89">
        <f t="shared" si="263"/>
        <v>123465</v>
      </c>
      <c r="P369" s="89">
        <f aca="true" t="shared" si="264" ref="P369:U369">P372+P370</f>
        <v>0</v>
      </c>
      <c r="Q369" s="89">
        <f t="shared" si="264"/>
        <v>121078</v>
      </c>
      <c r="R369" s="89">
        <f t="shared" si="264"/>
        <v>-669</v>
      </c>
      <c r="S369" s="89">
        <f t="shared" si="264"/>
        <v>0</v>
      </c>
      <c r="T369" s="89">
        <f t="shared" si="264"/>
        <v>122796</v>
      </c>
      <c r="U369" s="89">
        <f t="shared" si="264"/>
        <v>121078</v>
      </c>
      <c r="V369" s="89">
        <f aca="true" t="shared" si="265" ref="V369:AB369">V372+V370</f>
        <v>0</v>
      </c>
      <c r="W369" s="89">
        <f t="shared" si="265"/>
        <v>0</v>
      </c>
      <c r="X369" s="89">
        <f t="shared" si="265"/>
        <v>122796</v>
      </c>
      <c r="Y369" s="89">
        <f t="shared" si="265"/>
        <v>121078</v>
      </c>
      <c r="Z369" s="89">
        <f t="shared" si="265"/>
        <v>0</v>
      </c>
      <c r="AA369" s="90">
        <f t="shared" si="265"/>
        <v>122796</v>
      </c>
      <c r="AB369" s="90">
        <f t="shared" si="265"/>
        <v>121078</v>
      </c>
      <c r="AC369" s="90">
        <f>AC372+AC370</f>
        <v>0</v>
      </c>
      <c r="AD369" s="90">
        <f>AD372+AD370</f>
        <v>0</v>
      </c>
      <c r="AE369" s="90"/>
      <c r="AF369" s="89">
        <f aca="true" t="shared" si="266" ref="AF369:AM369">AF372+AF370</f>
        <v>122796</v>
      </c>
      <c r="AG369" s="89">
        <f t="shared" si="266"/>
        <v>0</v>
      </c>
      <c r="AH369" s="89">
        <f t="shared" si="266"/>
        <v>121078</v>
      </c>
      <c r="AI369" s="89">
        <f t="shared" si="266"/>
        <v>0</v>
      </c>
      <c r="AJ369" s="89">
        <f t="shared" si="266"/>
        <v>0</v>
      </c>
      <c r="AK369" s="89">
        <f t="shared" si="266"/>
        <v>122796</v>
      </c>
      <c r="AL369" s="89">
        <f t="shared" si="266"/>
        <v>0</v>
      </c>
      <c r="AM369" s="89">
        <f t="shared" si="266"/>
        <v>121078</v>
      </c>
      <c r="AN369" s="89">
        <f>AN372+AN370</f>
        <v>35211</v>
      </c>
      <c r="AO369" s="89">
        <f>AO372+AO370</f>
        <v>156289</v>
      </c>
      <c r="AP369" s="89">
        <f>AP372+AP370</f>
        <v>0</v>
      </c>
      <c r="AQ369" s="89">
        <f>AQ372+AQ370</f>
        <v>151086</v>
      </c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</row>
    <row r="370" spans="1:68" s="10" customFormat="1" ht="54" customHeight="1">
      <c r="A370" s="91" t="s">
        <v>150</v>
      </c>
      <c r="B370" s="92" t="s">
        <v>146</v>
      </c>
      <c r="C370" s="92" t="s">
        <v>128</v>
      </c>
      <c r="D370" s="93" t="s">
        <v>38</v>
      </c>
      <c r="E370" s="92"/>
      <c r="F370" s="94">
        <f aca="true" t="shared" si="267" ref="F370:AQ370">F371</f>
        <v>0</v>
      </c>
      <c r="G370" s="94">
        <f t="shared" si="267"/>
        <v>7008</v>
      </c>
      <c r="H370" s="94">
        <f t="shared" si="267"/>
        <v>7008</v>
      </c>
      <c r="I370" s="94">
        <f t="shared" si="267"/>
        <v>0</v>
      </c>
      <c r="J370" s="94">
        <f t="shared" si="267"/>
        <v>0</v>
      </c>
      <c r="K370" s="94">
        <f t="shared" si="267"/>
        <v>0</v>
      </c>
      <c r="L370" s="94">
        <f t="shared" si="267"/>
        <v>0</v>
      </c>
      <c r="M370" s="94">
        <f t="shared" si="267"/>
        <v>0</v>
      </c>
      <c r="N370" s="94">
        <f t="shared" si="267"/>
        <v>3000</v>
      </c>
      <c r="O370" s="94">
        <f t="shared" si="267"/>
        <v>3000</v>
      </c>
      <c r="P370" s="94">
        <f t="shared" si="267"/>
        <v>0</v>
      </c>
      <c r="Q370" s="94">
        <f t="shared" si="267"/>
        <v>2500</v>
      </c>
      <c r="R370" s="94">
        <f t="shared" si="267"/>
        <v>-669</v>
      </c>
      <c r="S370" s="94">
        <f t="shared" si="267"/>
        <v>0</v>
      </c>
      <c r="T370" s="94">
        <f t="shared" si="267"/>
        <v>2331</v>
      </c>
      <c r="U370" s="94">
        <f t="shared" si="267"/>
        <v>2500</v>
      </c>
      <c r="V370" s="94">
        <f t="shared" si="267"/>
        <v>0</v>
      </c>
      <c r="W370" s="94">
        <f t="shared" si="267"/>
        <v>0</v>
      </c>
      <c r="X370" s="94">
        <f t="shared" si="267"/>
        <v>2331</v>
      </c>
      <c r="Y370" s="94">
        <f t="shared" si="267"/>
        <v>2500</v>
      </c>
      <c r="Z370" s="94">
        <f t="shared" si="267"/>
        <v>0</v>
      </c>
      <c r="AA370" s="95">
        <f t="shared" si="267"/>
        <v>2331</v>
      </c>
      <c r="AB370" s="95">
        <f t="shared" si="267"/>
        <v>2500</v>
      </c>
      <c r="AC370" s="95">
        <f t="shared" si="267"/>
        <v>0</v>
      </c>
      <c r="AD370" s="95">
        <f t="shared" si="267"/>
        <v>0</v>
      </c>
      <c r="AE370" s="95"/>
      <c r="AF370" s="94">
        <f t="shared" si="267"/>
        <v>2331</v>
      </c>
      <c r="AG370" s="94">
        <f t="shared" si="267"/>
        <v>0</v>
      </c>
      <c r="AH370" s="94">
        <f t="shared" si="267"/>
        <v>2500</v>
      </c>
      <c r="AI370" s="94">
        <f t="shared" si="267"/>
        <v>0</v>
      </c>
      <c r="AJ370" s="94">
        <f t="shared" si="267"/>
        <v>0</v>
      </c>
      <c r="AK370" s="94">
        <f t="shared" si="267"/>
        <v>2331</v>
      </c>
      <c r="AL370" s="94">
        <f t="shared" si="267"/>
        <v>0</v>
      </c>
      <c r="AM370" s="94">
        <f t="shared" si="267"/>
        <v>2500</v>
      </c>
      <c r="AN370" s="94">
        <f t="shared" si="267"/>
        <v>10284</v>
      </c>
      <c r="AO370" s="94">
        <f t="shared" si="267"/>
        <v>12784</v>
      </c>
      <c r="AP370" s="94">
        <f t="shared" si="267"/>
        <v>0</v>
      </c>
      <c r="AQ370" s="94">
        <f t="shared" si="267"/>
        <v>7581</v>
      </c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</row>
    <row r="371" spans="1:68" s="10" customFormat="1" ht="84" customHeight="1">
      <c r="A371" s="91" t="s">
        <v>250</v>
      </c>
      <c r="B371" s="92" t="s">
        <v>146</v>
      </c>
      <c r="C371" s="92" t="s">
        <v>128</v>
      </c>
      <c r="D371" s="93" t="s">
        <v>38</v>
      </c>
      <c r="E371" s="92" t="s">
        <v>151</v>
      </c>
      <c r="F371" s="81"/>
      <c r="G371" s="81">
        <f>H371-F371</f>
        <v>7008</v>
      </c>
      <c r="H371" s="81">
        <v>7008</v>
      </c>
      <c r="I371" s="87"/>
      <c r="J371" s="87"/>
      <c r="K371" s="87"/>
      <c r="L371" s="87"/>
      <c r="M371" s="81"/>
      <c r="N371" s="81">
        <f>O371-M371</f>
        <v>3000</v>
      </c>
      <c r="O371" s="81">
        <v>3000</v>
      </c>
      <c r="P371" s="81"/>
      <c r="Q371" s="81">
        <v>2500</v>
      </c>
      <c r="R371" s="83">
        <v>-669</v>
      </c>
      <c r="S371" s="72"/>
      <c r="T371" s="81">
        <f>O371+R371</f>
        <v>2331</v>
      </c>
      <c r="U371" s="81">
        <f>Q371+S371</f>
        <v>2500</v>
      </c>
      <c r="V371" s="72"/>
      <c r="W371" s="72"/>
      <c r="X371" s="81">
        <f>T371+V371</f>
        <v>2331</v>
      </c>
      <c r="Y371" s="81">
        <f>U371+W371</f>
        <v>2500</v>
      </c>
      <c r="Z371" s="72"/>
      <c r="AA371" s="82">
        <f>X371+Z371</f>
        <v>2331</v>
      </c>
      <c r="AB371" s="82">
        <f>Y371</f>
        <v>2500</v>
      </c>
      <c r="AC371" s="73"/>
      <c r="AD371" s="73"/>
      <c r="AE371" s="73"/>
      <c r="AF371" s="81">
        <f>AA371+AC371</f>
        <v>2331</v>
      </c>
      <c r="AG371" s="72"/>
      <c r="AH371" s="81">
        <f>AB371</f>
        <v>2500</v>
      </c>
      <c r="AI371" s="72"/>
      <c r="AJ371" s="72"/>
      <c r="AK371" s="81">
        <f>AF371+AI371</f>
        <v>2331</v>
      </c>
      <c r="AL371" s="81">
        <f>AG371</f>
        <v>0</v>
      </c>
      <c r="AM371" s="81">
        <f>AH371+AJ371</f>
        <v>2500</v>
      </c>
      <c r="AN371" s="81">
        <f>AO371-AM371</f>
        <v>10284</v>
      </c>
      <c r="AO371" s="81">
        <v>12784</v>
      </c>
      <c r="AP371" s="81"/>
      <c r="AQ371" s="81">
        <v>7581</v>
      </c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</row>
    <row r="372" spans="1:68" s="14" customFormat="1" ht="32.25" customHeight="1">
      <c r="A372" s="91" t="s">
        <v>99</v>
      </c>
      <c r="B372" s="92" t="s">
        <v>146</v>
      </c>
      <c r="C372" s="92" t="s">
        <v>128</v>
      </c>
      <c r="D372" s="93" t="s">
        <v>100</v>
      </c>
      <c r="E372" s="92"/>
      <c r="F372" s="94">
        <f aca="true" t="shared" si="268" ref="F372:AQ372">F373</f>
        <v>176479</v>
      </c>
      <c r="G372" s="94">
        <f t="shared" si="268"/>
        <v>74164</v>
      </c>
      <c r="H372" s="94">
        <f t="shared" si="268"/>
        <v>250643</v>
      </c>
      <c r="I372" s="94">
        <f t="shared" si="268"/>
        <v>0</v>
      </c>
      <c r="J372" s="94">
        <f t="shared" si="268"/>
        <v>275294</v>
      </c>
      <c r="K372" s="94">
        <f t="shared" si="268"/>
        <v>0</v>
      </c>
      <c r="L372" s="94">
        <f t="shared" si="268"/>
        <v>0</v>
      </c>
      <c r="M372" s="94">
        <f t="shared" si="268"/>
        <v>275294</v>
      </c>
      <c r="N372" s="94">
        <f t="shared" si="268"/>
        <v>-154829</v>
      </c>
      <c r="O372" s="94">
        <f t="shared" si="268"/>
        <v>120465</v>
      </c>
      <c r="P372" s="94">
        <f t="shared" si="268"/>
        <v>0</v>
      </c>
      <c r="Q372" s="94">
        <f t="shared" si="268"/>
        <v>118578</v>
      </c>
      <c r="R372" s="94">
        <f t="shared" si="268"/>
        <v>0</v>
      </c>
      <c r="S372" s="94">
        <f t="shared" si="268"/>
        <v>0</v>
      </c>
      <c r="T372" s="94">
        <f t="shared" si="268"/>
        <v>120465</v>
      </c>
      <c r="U372" s="94">
        <f t="shared" si="268"/>
        <v>118578</v>
      </c>
      <c r="V372" s="94">
        <f t="shared" si="268"/>
        <v>0</v>
      </c>
      <c r="W372" s="94">
        <f t="shared" si="268"/>
        <v>0</v>
      </c>
      <c r="X372" s="94">
        <f t="shared" si="268"/>
        <v>120465</v>
      </c>
      <c r="Y372" s="94">
        <f t="shared" si="268"/>
        <v>118578</v>
      </c>
      <c r="Z372" s="94">
        <f t="shared" si="268"/>
        <v>0</v>
      </c>
      <c r="AA372" s="95">
        <f t="shared" si="268"/>
        <v>120465</v>
      </c>
      <c r="AB372" s="95">
        <f t="shared" si="268"/>
        <v>118578</v>
      </c>
      <c r="AC372" s="95">
        <f t="shared" si="268"/>
        <v>0</v>
      </c>
      <c r="AD372" s="95">
        <f t="shared" si="268"/>
        <v>0</v>
      </c>
      <c r="AE372" s="95"/>
      <c r="AF372" s="94">
        <f t="shared" si="268"/>
        <v>120465</v>
      </c>
      <c r="AG372" s="94">
        <f t="shared" si="268"/>
        <v>0</v>
      </c>
      <c r="AH372" s="94">
        <f t="shared" si="268"/>
        <v>118578</v>
      </c>
      <c r="AI372" s="94">
        <f t="shared" si="268"/>
        <v>0</v>
      </c>
      <c r="AJ372" s="94">
        <f t="shared" si="268"/>
        <v>0</v>
      </c>
      <c r="AK372" s="94">
        <f t="shared" si="268"/>
        <v>120465</v>
      </c>
      <c r="AL372" s="94">
        <f t="shared" si="268"/>
        <v>0</v>
      </c>
      <c r="AM372" s="94">
        <f t="shared" si="268"/>
        <v>118578</v>
      </c>
      <c r="AN372" s="94">
        <f t="shared" si="268"/>
        <v>24927</v>
      </c>
      <c r="AO372" s="94">
        <f t="shared" si="268"/>
        <v>143505</v>
      </c>
      <c r="AP372" s="94">
        <f t="shared" si="268"/>
        <v>0</v>
      </c>
      <c r="AQ372" s="94">
        <f t="shared" si="268"/>
        <v>143505</v>
      </c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</row>
    <row r="373" spans="1:68" s="16" customFormat="1" ht="35.25" customHeight="1">
      <c r="A373" s="91" t="s">
        <v>129</v>
      </c>
      <c r="B373" s="92" t="s">
        <v>146</v>
      </c>
      <c r="C373" s="92" t="s">
        <v>128</v>
      </c>
      <c r="D373" s="93" t="s">
        <v>100</v>
      </c>
      <c r="E373" s="92" t="s">
        <v>130</v>
      </c>
      <c r="F373" s="81">
        <v>176479</v>
      </c>
      <c r="G373" s="81">
        <f>H373-F373</f>
        <v>74164</v>
      </c>
      <c r="H373" s="81">
        <v>250643</v>
      </c>
      <c r="I373" s="81"/>
      <c r="J373" s="81">
        <v>275294</v>
      </c>
      <c r="K373" s="83"/>
      <c r="L373" s="83"/>
      <c r="M373" s="81">
        <v>275294</v>
      </c>
      <c r="N373" s="81">
        <f>O373-M373</f>
        <v>-154829</v>
      </c>
      <c r="O373" s="81">
        <v>120465</v>
      </c>
      <c r="P373" s="81"/>
      <c r="Q373" s="81">
        <v>118578</v>
      </c>
      <c r="R373" s="84"/>
      <c r="S373" s="84"/>
      <c r="T373" s="81">
        <f>O373+R373</f>
        <v>120465</v>
      </c>
      <c r="U373" s="81">
        <f>Q373+S373</f>
        <v>118578</v>
      </c>
      <c r="V373" s="84"/>
      <c r="W373" s="84"/>
      <c r="X373" s="81">
        <f>T373+V373</f>
        <v>120465</v>
      </c>
      <c r="Y373" s="81">
        <f>U373+W373</f>
        <v>118578</v>
      </c>
      <c r="Z373" s="84"/>
      <c r="AA373" s="82">
        <f>X373+Z373</f>
        <v>120465</v>
      </c>
      <c r="AB373" s="82">
        <f>Y373</f>
        <v>118578</v>
      </c>
      <c r="AC373" s="85"/>
      <c r="AD373" s="85"/>
      <c r="AE373" s="85"/>
      <c r="AF373" s="81">
        <f>AA373+AC373</f>
        <v>120465</v>
      </c>
      <c r="AG373" s="84"/>
      <c r="AH373" s="81">
        <f>AB373</f>
        <v>118578</v>
      </c>
      <c r="AI373" s="84"/>
      <c r="AJ373" s="84"/>
      <c r="AK373" s="81">
        <f>AF373+AI373</f>
        <v>120465</v>
      </c>
      <c r="AL373" s="81">
        <f>AG373</f>
        <v>0</v>
      </c>
      <c r="AM373" s="81">
        <f>AH373+AJ373</f>
        <v>118578</v>
      </c>
      <c r="AN373" s="81">
        <f>AO373-AM373</f>
        <v>24927</v>
      </c>
      <c r="AO373" s="81">
        <v>143505</v>
      </c>
      <c r="AP373" s="81"/>
      <c r="AQ373" s="81">
        <v>143505</v>
      </c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</row>
    <row r="374" spans="1:68" s="16" customFormat="1" ht="16.5">
      <c r="A374" s="91"/>
      <c r="B374" s="92"/>
      <c r="C374" s="92"/>
      <c r="D374" s="93"/>
      <c r="E374" s="92"/>
      <c r="F374" s="81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4"/>
      <c r="S374" s="84"/>
      <c r="T374" s="84"/>
      <c r="U374" s="84"/>
      <c r="V374" s="84"/>
      <c r="W374" s="84"/>
      <c r="X374" s="84"/>
      <c r="Y374" s="84"/>
      <c r="Z374" s="84"/>
      <c r="AA374" s="85"/>
      <c r="AB374" s="85"/>
      <c r="AC374" s="85"/>
      <c r="AD374" s="85"/>
      <c r="AE374" s="85"/>
      <c r="AF374" s="84"/>
      <c r="AG374" s="84"/>
      <c r="AH374" s="84"/>
      <c r="AI374" s="84"/>
      <c r="AJ374" s="84"/>
      <c r="AK374" s="81"/>
      <c r="AL374" s="81"/>
      <c r="AM374" s="81"/>
      <c r="AN374" s="84"/>
      <c r="AO374" s="84"/>
      <c r="AP374" s="84"/>
      <c r="AQ374" s="84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</row>
    <row r="375" spans="1:68" s="16" customFormat="1" ht="24.75" customHeight="1">
      <c r="A375" s="74" t="s">
        <v>0</v>
      </c>
      <c r="B375" s="75" t="s">
        <v>146</v>
      </c>
      <c r="C375" s="75" t="s">
        <v>135</v>
      </c>
      <c r="D375" s="88"/>
      <c r="E375" s="75"/>
      <c r="F375" s="89">
        <f aca="true" t="shared" si="269" ref="F375:V376">F376</f>
        <v>229141</v>
      </c>
      <c r="G375" s="89">
        <f t="shared" si="269"/>
        <v>28032</v>
      </c>
      <c r="H375" s="89">
        <f t="shared" si="269"/>
        <v>257173</v>
      </c>
      <c r="I375" s="89">
        <f t="shared" si="269"/>
        <v>0</v>
      </c>
      <c r="J375" s="89">
        <f t="shared" si="269"/>
        <v>275614</v>
      </c>
      <c r="K375" s="89">
        <f t="shared" si="269"/>
        <v>0</v>
      </c>
      <c r="L375" s="89">
        <f t="shared" si="269"/>
        <v>0</v>
      </c>
      <c r="M375" s="89">
        <f t="shared" si="269"/>
        <v>275614</v>
      </c>
      <c r="N375" s="89">
        <f t="shared" si="269"/>
        <v>-60549</v>
      </c>
      <c r="O375" s="89">
        <f t="shared" si="269"/>
        <v>215065</v>
      </c>
      <c r="P375" s="89">
        <f t="shared" si="269"/>
        <v>0</v>
      </c>
      <c r="Q375" s="89">
        <f t="shared" si="269"/>
        <v>200287</v>
      </c>
      <c r="R375" s="89">
        <f t="shared" si="269"/>
        <v>0</v>
      </c>
      <c r="S375" s="89">
        <f t="shared" si="269"/>
        <v>0</v>
      </c>
      <c r="T375" s="89">
        <f t="shared" si="269"/>
        <v>215065</v>
      </c>
      <c r="U375" s="89">
        <f t="shared" si="269"/>
        <v>200287</v>
      </c>
      <c r="V375" s="89">
        <f t="shared" si="269"/>
        <v>0</v>
      </c>
      <c r="W375" s="89">
        <f aca="true" t="shared" si="270" ref="V375:AK376">W376</f>
        <v>0</v>
      </c>
      <c r="X375" s="89">
        <f t="shared" si="270"/>
        <v>215065</v>
      </c>
      <c r="Y375" s="89">
        <f t="shared" si="270"/>
        <v>200287</v>
      </c>
      <c r="Z375" s="89">
        <f t="shared" si="270"/>
        <v>0</v>
      </c>
      <c r="AA375" s="90">
        <f t="shared" si="270"/>
        <v>215065</v>
      </c>
      <c r="AB375" s="90">
        <f t="shared" si="270"/>
        <v>200287</v>
      </c>
      <c r="AC375" s="90">
        <f t="shared" si="270"/>
        <v>0</v>
      </c>
      <c r="AD375" s="90">
        <f t="shared" si="270"/>
        <v>0</v>
      </c>
      <c r="AE375" s="90"/>
      <c r="AF375" s="89">
        <f t="shared" si="270"/>
        <v>215065</v>
      </c>
      <c r="AG375" s="89">
        <f t="shared" si="270"/>
        <v>0</v>
      </c>
      <c r="AH375" s="89">
        <f t="shared" si="270"/>
        <v>200287</v>
      </c>
      <c r="AI375" s="89">
        <f t="shared" si="270"/>
        <v>0</v>
      </c>
      <c r="AJ375" s="89">
        <f t="shared" si="270"/>
        <v>0</v>
      </c>
      <c r="AK375" s="89">
        <f t="shared" si="270"/>
        <v>215065</v>
      </c>
      <c r="AL375" s="89">
        <f aca="true" t="shared" si="271" ref="AI375:AQ376">AL376</f>
        <v>0</v>
      </c>
      <c r="AM375" s="89">
        <f t="shared" si="271"/>
        <v>200287</v>
      </c>
      <c r="AN375" s="89">
        <f t="shared" si="271"/>
        <v>38710</v>
      </c>
      <c r="AO375" s="89">
        <f t="shared" si="271"/>
        <v>238997</v>
      </c>
      <c r="AP375" s="89">
        <f t="shared" si="271"/>
        <v>0</v>
      </c>
      <c r="AQ375" s="89">
        <f t="shared" si="271"/>
        <v>238997</v>
      </c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</row>
    <row r="376" spans="1:68" s="16" customFormat="1" ht="22.5" customHeight="1">
      <c r="A376" s="91" t="s">
        <v>103</v>
      </c>
      <c r="B376" s="92" t="s">
        <v>146</v>
      </c>
      <c r="C376" s="92" t="s">
        <v>135</v>
      </c>
      <c r="D376" s="93" t="s">
        <v>104</v>
      </c>
      <c r="E376" s="92"/>
      <c r="F376" s="94">
        <f t="shared" si="269"/>
        <v>229141</v>
      </c>
      <c r="G376" s="94">
        <f t="shared" si="269"/>
        <v>28032</v>
      </c>
      <c r="H376" s="94">
        <f t="shared" si="269"/>
        <v>257173</v>
      </c>
      <c r="I376" s="94">
        <f t="shared" si="269"/>
        <v>0</v>
      </c>
      <c r="J376" s="94">
        <f t="shared" si="269"/>
        <v>275614</v>
      </c>
      <c r="K376" s="94">
        <f t="shared" si="269"/>
        <v>0</v>
      </c>
      <c r="L376" s="94">
        <f t="shared" si="269"/>
        <v>0</v>
      </c>
      <c r="M376" s="94">
        <f t="shared" si="269"/>
        <v>275614</v>
      </c>
      <c r="N376" s="94">
        <f t="shared" si="269"/>
        <v>-60549</v>
      </c>
      <c r="O376" s="94">
        <f t="shared" si="269"/>
        <v>215065</v>
      </c>
      <c r="P376" s="94">
        <f t="shared" si="269"/>
        <v>0</v>
      </c>
      <c r="Q376" s="94">
        <f t="shared" si="269"/>
        <v>200287</v>
      </c>
      <c r="R376" s="94">
        <f t="shared" si="269"/>
        <v>0</v>
      </c>
      <c r="S376" s="94">
        <f t="shared" si="269"/>
        <v>0</v>
      </c>
      <c r="T376" s="94">
        <f t="shared" si="269"/>
        <v>215065</v>
      </c>
      <c r="U376" s="94">
        <f t="shared" si="269"/>
        <v>200287</v>
      </c>
      <c r="V376" s="94">
        <f t="shared" si="270"/>
        <v>0</v>
      </c>
      <c r="W376" s="94">
        <f t="shared" si="270"/>
        <v>0</v>
      </c>
      <c r="X376" s="94">
        <f t="shared" si="270"/>
        <v>215065</v>
      </c>
      <c r="Y376" s="94">
        <f t="shared" si="270"/>
        <v>200287</v>
      </c>
      <c r="Z376" s="94">
        <f t="shared" si="270"/>
        <v>0</v>
      </c>
      <c r="AA376" s="95">
        <f t="shared" si="270"/>
        <v>215065</v>
      </c>
      <c r="AB376" s="95">
        <f t="shared" si="270"/>
        <v>200287</v>
      </c>
      <c r="AC376" s="95">
        <f t="shared" si="270"/>
        <v>0</v>
      </c>
      <c r="AD376" s="95">
        <f t="shared" si="270"/>
        <v>0</v>
      </c>
      <c r="AE376" s="95"/>
      <c r="AF376" s="94">
        <f t="shared" si="270"/>
        <v>215065</v>
      </c>
      <c r="AG376" s="94">
        <f t="shared" si="270"/>
        <v>0</v>
      </c>
      <c r="AH376" s="94">
        <f t="shared" si="270"/>
        <v>200287</v>
      </c>
      <c r="AI376" s="94">
        <f t="shared" si="271"/>
        <v>0</v>
      </c>
      <c r="AJ376" s="94">
        <f t="shared" si="271"/>
        <v>0</v>
      </c>
      <c r="AK376" s="94">
        <f t="shared" si="271"/>
        <v>215065</v>
      </c>
      <c r="AL376" s="94">
        <f t="shared" si="271"/>
        <v>0</v>
      </c>
      <c r="AM376" s="94">
        <f t="shared" si="271"/>
        <v>200287</v>
      </c>
      <c r="AN376" s="94">
        <f t="shared" si="271"/>
        <v>38710</v>
      </c>
      <c r="AO376" s="94">
        <f t="shared" si="271"/>
        <v>238997</v>
      </c>
      <c r="AP376" s="94">
        <f t="shared" si="271"/>
        <v>0</v>
      </c>
      <c r="AQ376" s="94">
        <f t="shared" si="271"/>
        <v>238997</v>
      </c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</row>
    <row r="377" spans="1:68" s="16" customFormat="1" ht="36" customHeight="1">
      <c r="A377" s="91" t="s">
        <v>129</v>
      </c>
      <c r="B377" s="92" t="s">
        <v>146</v>
      </c>
      <c r="C377" s="92" t="s">
        <v>135</v>
      </c>
      <c r="D377" s="93" t="s">
        <v>104</v>
      </c>
      <c r="E377" s="92" t="s">
        <v>130</v>
      </c>
      <c r="F377" s="81">
        <v>229141</v>
      </c>
      <c r="G377" s="81">
        <f>H377-F377</f>
        <v>28032</v>
      </c>
      <c r="H377" s="81">
        <v>257173</v>
      </c>
      <c r="I377" s="81"/>
      <c r="J377" s="81">
        <v>275614</v>
      </c>
      <c r="K377" s="83"/>
      <c r="L377" s="83"/>
      <c r="M377" s="81">
        <v>275614</v>
      </c>
      <c r="N377" s="81">
        <f>O377-M377</f>
        <v>-60549</v>
      </c>
      <c r="O377" s="81">
        <v>215065</v>
      </c>
      <c r="P377" s="81"/>
      <c r="Q377" s="81">
        <v>200287</v>
      </c>
      <c r="R377" s="84"/>
      <c r="S377" s="84"/>
      <c r="T377" s="81">
        <f>O377+R377</f>
        <v>215065</v>
      </c>
      <c r="U377" s="81">
        <f>Q377+S377</f>
        <v>200287</v>
      </c>
      <c r="V377" s="84"/>
      <c r="W377" s="84"/>
      <c r="X377" s="81">
        <f>T377+V377</f>
        <v>215065</v>
      </c>
      <c r="Y377" s="81">
        <f>U377+W377</f>
        <v>200287</v>
      </c>
      <c r="Z377" s="84"/>
      <c r="AA377" s="82">
        <f>X377+Z377</f>
        <v>215065</v>
      </c>
      <c r="AB377" s="82">
        <f>Y377</f>
        <v>200287</v>
      </c>
      <c r="AC377" s="85"/>
      <c r="AD377" s="85"/>
      <c r="AE377" s="85"/>
      <c r="AF377" s="81">
        <f>AA377+AC377</f>
        <v>215065</v>
      </c>
      <c r="AG377" s="84"/>
      <c r="AH377" s="81">
        <f>AB377</f>
        <v>200287</v>
      </c>
      <c r="AI377" s="84"/>
      <c r="AJ377" s="84"/>
      <c r="AK377" s="81">
        <f>AF377+AI377</f>
        <v>215065</v>
      </c>
      <c r="AL377" s="81">
        <f>AG377</f>
        <v>0</v>
      </c>
      <c r="AM377" s="81">
        <f>AH377+AJ377</f>
        <v>200287</v>
      </c>
      <c r="AN377" s="81">
        <f>AO377-AM377</f>
        <v>38710</v>
      </c>
      <c r="AO377" s="81">
        <v>238997</v>
      </c>
      <c r="AP377" s="81"/>
      <c r="AQ377" s="81">
        <v>238997</v>
      </c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</row>
    <row r="378" spans="1:68" s="16" customFormat="1" ht="23.25" customHeight="1">
      <c r="A378" s="91"/>
      <c r="B378" s="92"/>
      <c r="C378" s="92"/>
      <c r="D378" s="93"/>
      <c r="E378" s="92"/>
      <c r="F378" s="81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4"/>
      <c r="S378" s="84"/>
      <c r="T378" s="84"/>
      <c r="U378" s="84"/>
      <c r="V378" s="84"/>
      <c r="W378" s="84"/>
      <c r="X378" s="84"/>
      <c r="Y378" s="84"/>
      <c r="Z378" s="84"/>
      <c r="AA378" s="85"/>
      <c r="AB378" s="85"/>
      <c r="AC378" s="85"/>
      <c r="AD378" s="85"/>
      <c r="AE378" s="85"/>
      <c r="AF378" s="84"/>
      <c r="AG378" s="84"/>
      <c r="AH378" s="84"/>
      <c r="AI378" s="84"/>
      <c r="AJ378" s="84"/>
      <c r="AK378" s="81"/>
      <c r="AL378" s="81"/>
      <c r="AM378" s="81"/>
      <c r="AN378" s="84"/>
      <c r="AO378" s="84"/>
      <c r="AP378" s="84"/>
      <c r="AQ378" s="84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</row>
    <row r="379" spans="1:68" s="10" customFormat="1" ht="22.5" customHeight="1">
      <c r="A379" s="74" t="s">
        <v>1</v>
      </c>
      <c r="B379" s="75" t="s">
        <v>146</v>
      </c>
      <c r="C379" s="75" t="s">
        <v>157</v>
      </c>
      <c r="D379" s="88"/>
      <c r="E379" s="75"/>
      <c r="F379" s="89">
        <f aca="true" t="shared" si="272" ref="F379:V380">F380</f>
        <v>90724</v>
      </c>
      <c r="G379" s="89">
        <f t="shared" si="272"/>
        <v>20756</v>
      </c>
      <c r="H379" s="89">
        <f t="shared" si="272"/>
        <v>111480</v>
      </c>
      <c r="I379" s="89">
        <f t="shared" si="272"/>
        <v>0</v>
      </c>
      <c r="J379" s="89">
        <f t="shared" si="272"/>
        <v>120990</v>
      </c>
      <c r="K379" s="89">
        <f t="shared" si="272"/>
        <v>0</v>
      </c>
      <c r="L379" s="89">
        <f t="shared" si="272"/>
        <v>0</v>
      </c>
      <c r="M379" s="89">
        <f t="shared" si="272"/>
        <v>120990</v>
      </c>
      <c r="N379" s="89">
        <f t="shared" si="272"/>
        <v>-44708</v>
      </c>
      <c r="O379" s="89">
        <f t="shared" si="272"/>
        <v>76282</v>
      </c>
      <c r="P379" s="89">
        <f t="shared" si="272"/>
        <v>0</v>
      </c>
      <c r="Q379" s="89">
        <f t="shared" si="272"/>
        <v>73821</v>
      </c>
      <c r="R379" s="89">
        <f t="shared" si="272"/>
        <v>0</v>
      </c>
      <c r="S379" s="89">
        <f t="shared" si="272"/>
        <v>0</v>
      </c>
      <c r="T379" s="89">
        <f t="shared" si="272"/>
        <v>76282</v>
      </c>
      <c r="U379" s="89">
        <f t="shared" si="272"/>
        <v>73821</v>
      </c>
      <c r="V379" s="89">
        <f t="shared" si="272"/>
        <v>0</v>
      </c>
      <c r="W379" s="89">
        <f aca="true" t="shared" si="273" ref="V379:AK380">W380</f>
        <v>0</v>
      </c>
      <c r="X379" s="89">
        <f t="shared" si="273"/>
        <v>76282</v>
      </c>
      <c r="Y379" s="89">
        <f t="shared" si="273"/>
        <v>73821</v>
      </c>
      <c r="Z379" s="89">
        <f t="shared" si="273"/>
        <v>0</v>
      </c>
      <c r="AA379" s="90">
        <f t="shared" si="273"/>
        <v>76282</v>
      </c>
      <c r="AB379" s="90">
        <f t="shared" si="273"/>
        <v>73821</v>
      </c>
      <c r="AC379" s="90">
        <f t="shared" si="273"/>
        <v>0</v>
      </c>
      <c r="AD379" s="90">
        <f t="shared" si="273"/>
        <v>0</v>
      </c>
      <c r="AE379" s="90"/>
      <c r="AF379" s="89">
        <f t="shared" si="273"/>
        <v>76282</v>
      </c>
      <c r="AG379" s="89">
        <f t="shared" si="273"/>
        <v>0</v>
      </c>
      <c r="AH379" s="89">
        <f t="shared" si="273"/>
        <v>73821</v>
      </c>
      <c r="AI379" s="89">
        <f t="shared" si="273"/>
        <v>0</v>
      </c>
      <c r="AJ379" s="89">
        <f t="shared" si="273"/>
        <v>0</v>
      </c>
      <c r="AK379" s="89">
        <f t="shared" si="273"/>
        <v>76282</v>
      </c>
      <c r="AL379" s="89">
        <f aca="true" t="shared" si="274" ref="AI379:AQ380">AL380</f>
        <v>0</v>
      </c>
      <c r="AM379" s="89">
        <f t="shared" si="274"/>
        <v>73821</v>
      </c>
      <c r="AN379" s="89">
        <f t="shared" si="274"/>
        <v>14564</v>
      </c>
      <c r="AO379" s="89">
        <f t="shared" si="274"/>
        <v>88385</v>
      </c>
      <c r="AP379" s="89">
        <f t="shared" si="274"/>
        <v>0</v>
      </c>
      <c r="AQ379" s="89">
        <f t="shared" si="274"/>
        <v>88385</v>
      </c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</row>
    <row r="380" spans="1:68" s="24" customFormat="1" ht="22.5" customHeight="1">
      <c r="A380" s="91" t="s">
        <v>101</v>
      </c>
      <c r="B380" s="92" t="s">
        <v>146</v>
      </c>
      <c r="C380" s="92" t="s">
        <v>157</v>
      </c>
      <c r="D380" s="93" t="s">
        <v>102</v>
      </c>
      <c r="E380" s="92"/>
      <c r="F380" s="94">
        <f t="shared" si="272"/>
        <v>90724</v>
      </c>
      <c r="G380" s="94">
        <f t="shared" si="272"/>
        <v>20756</v>
      </c>
      <c r="H380" s="94">
        <f t="shared" si="272"/>
        <v>111480</v>
      </c>
      <c r="I380" s="94">
        <f t="shared" si="272"/>
        <v>0</v>
      </c>
      <c r="J380" s="94">
        <f t="shared" si="272"/>
        <v>120990</v>
      </c>
      <c r="K380" s="94">
        <f t="shared" si="272"/>
        <v>0</v>
      </c>
      <c r="L380" s="94">
        <f t="shared" si="272"/>
        <v>0</v>
      </c>
      <c r="M380" s="94">
        <f t="shared" si="272"/>
        <v>120990</v>
      </c>
      <c r="N380" s="94">
        <f t="shared" si="272"/>
        <v>-44708</v>
      </c>
      <c r="O380" s="94">
        <f t="shared" si="272"/>
        <v>76282</v>
      </c>
      <c r="P380" s="94">
        <f t="shared" si="272"/>
        <v>0</v>
      </c>
      <c r="Q380" s="94">
        <f t="shared" si="272"/>
        <v>73821</v>
      </c>
      <c r="R380" s="94">
        <f t="shared" si="272"/>
        <v>0</v>
      </c>
      <c r="S380" s="94">
        <f t="shared" si="272"/>
        <v>0</v>
      </c>
      <c r="T380" s="94">
        <f t="shared" si="272"/>
        <v>76282</v>
      </c>
      <c r="U380" s="94">
        <f t="shared" si="272"/>
        <v>73821</v>
      </c>
      <c r="V380" s="94">
        <f t="shared" si="273"/>
        <v>0</v>
      </c>
      <c r="W380" s="94">
        <f t="shared" si="273"/>
        <v>0</v>
      </c>
      <c r="X380" s="94">
        <f t="shared" si="273"/>
        <v>76282</v>
      </c>
      <c r="Y380" s="94">
        <f t="shared" si="273"/>
        <v>73821</v>
      </c>
      <c r="Z380" s="94">
        <f t="shared" si="273"/>
        <v>0</v>
      </c>
      <c r="AA380" s="95">
        <f t="shared" si="273"/>
        <v>76282</v>
      </c>
      <c r="AB380" s="95">
        <f t="shared" si="273"/>
        <v>73821</v>
      </c>
      <c r="AC380" s="95">
        <f t="shared" si="273"/>
        <v>0</v>
      </c>
      <c r="AD380" s="95">
        <f t="shared" si="273"/>
        <v>0</v>
      </c>
      <c r="AE380" s="95"/>
      <c r="AF380" s="94">
        <f t="shared" si="273"/>
        <v>76282</v>
      </c>
      <c r="AG380" s="94">
        <f t="shared" si="273"/>
        <v>0</v>
      </c>
      <c r="AH380" s="94">
        <f t="shared" si="273"/>
        <v>73821</v>
      </c>
      <c r="AI380" s="94">
        <f t="shared" si="274"/>
        <v>0</v>
      </c>
      <c r="AJ380" s="94">
        <f t="shared" si="274"/>
        <v>0</v>
      </c>
      <c r="AK380" s="94">
        <f t="shared" si="274"/>
        <v>76282</v>
      </c>
      <c r="AL380" s="94">
        <f t="shared" si="274"/>
        <v>0</v>
      </c>
      <c r="AM380" s="94">
        <f t="shared" si="274"/>
        <v>73821</v>
      </c>
      <c r="AN380" s="94">
        <f t="shared" si="274"/>
        <v>14564</v>
      </c>
      <c r="AO380" s="94">
        <f t="shared" si="274"/>
        <v>88385</v>
      </c>
      <c r="AP380" s="94">
        <f t="shared" si="274"/>
        <v>0</v>
      </c>
      <c r="AQ380" s="94">
        <f t="shared" si="274"/>
        <v>88385</v>
      </c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</row>
    <row r="381" spans="1:68" s="10" customFormat="1" ht="33">
      <c r="A381" s="91" t="s">
        <v>129</v>
      </c>
      <c r="B381" s="92" t="s">
        <v>146</v>
      </c>
      <c r="C381" s="92" t="s">
        <v>157</v>
      </c>
      <c r="D381" s="93" t="s">
        <v>102</v>
      </c>
      <c r="E381" s="92" t="s">
        <v>130</v>
      </c>
      <c r="F381" s="81">
        <v>90724</v>
      </c>
      <c r="G381" s="81">
        <f>H381-F381</f>
        <v>20756</v>
      </c>
      <c r="H381" s="81">
        <v>111480</v>
      </c>
      <c r="I381" s="81"/>
      <c r="J381" s="81">
        <v>120990</v>
      </c>
      <c r="K381" s="87"/>
      <c r="L381" s="87"/>
      <c r="M381" s="81">
        <v>120990</v>
      </c>
      <c r="N381" s="81">
        <f>O381-M381</f>
        <v>-44708</v>
      </c>
      <c r="O381" s="81">
        <v>76282</v>
      </c>
      <c r="P381" s="81"/>
      <c r="Q381" s="81">
        <v>73821</v>
      </c>
      <c r="R381" s="72"/>
      <c r="S381" s="72"/>
      <c r="T381" s="81">
        <f>O381+R381</f>
        <v>76282</v>
      </c>
      <c r="U381" s="81">
        <f>Q381+S381</f>
        <v>73821</v>
      </c>
      <c r="V381" s="72"/>
      <c r="W381" s="72"/>
      <c r="X381" s="81">
        <f>T381+V381</f>
        <v>76282</v>
      </c>
      <c r="Y381" s="81">
        <f>U381+W381</f>
        <v>73821</v>
      </c>
      <c r="Z381" s="72"/>
      <c r="AA381" s="82">
        <f>X381+Z381</f>
        <v>76282</v>
      </c>
      <c r="AB381" s="82">
        <f>Y381</f>
        <v>73821</v>
      </c>
      <c r="AC381" s="73"/>
      <c r="AD381" s="73"/>
      <c r="AE381" s="73"/>
      <c r="AF381" s="81">
        <f>AA381+AC381</f>
        <v>76282</v>
      </c>
      <c r="AG381" s="72"/>
      <c r="AH381" s="81">
        <f>AB381</f>
        <v>73821</v>
      </c>
      <c r="AI381" s="72"/>
      <c r="AJ381" s="72"/>
      <c r="AK381" s="81">
        <f>AF381+AI381</f>
        <v>76282</v>
      </c>
      <c r="AL381" s="81">
        <f>AG381</f>
        <v>0</v>
      </c>
      <c r="AM381" s="81">
        <f>AH381+AJ381</f>
        <v>73821</v>
      </c>
      <c r="AN381" s="81">
        <f>AO381-AM381</f>
        <v>14564</v>
      </c>
      <c r="AO381" s="81">
        <v>88385</v>
      </c>
      <c r="AP381" s="81"/>
      <c r="AQ381" s="81">
        <v>88385</v>
      </c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</row>
    <row r="382" spans="1:68" s="10" customFormat="1" ht="16.5">
      <c r="A382" s="91"/>
      <c r="B382" s="92"/>
      <c r="C382" s="92"/>
      <c r="D382" s="93"/>
      <c r="E382" s="92"/>
      <c r="F382" s="71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72"/>
      <c r="S382" s="72"/>
      <c r="T382" s="72"/>
      <c r="U382" s="72"/>
      <c r="V382" s="72"/>
      <c r="W382" s="72"/>
      <c r="X382" s="72"/>
      <c r="Y382" s="72"/>
      <c r="Z382" s="72"/>
      <c r="AA382" s="73"/>
      <c r="AB382" s="73"/>
      <c r="AC382" s="73"/>
      <c r="AD382" s="73"/>
      <c r="AE382" s="73"/>
      <c r="AF382" s="72"/>
      <c r="AG382" s="72"/>
      <c r="AH382" s="72"/>
      <c r="AI382" s="72"/>
      <c r="AJ382" s="72"/>
      <c r="AK382" s="71"/>
      <c r="AL382" s="71"/>
      <c r="AM382" s="71"/>
      <c r="AN382" s="72"/>
      <c r="AO382" s="72"/>
      <c r="AP382" s="72"/>
      <c r="AQ382" s="72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</row>
    <row r="383" spans="1:68" s="10" customFormat="1" ht="18" customHeight="1">
      <c r="A383" s="74" t="s">
        <v>4</v>
      </c>
      <c r="B383" s="75" t="s">
        <v>146</v>
      </c>
      <c r="C383" s="75" t="s">
        <v>152</v>
      </c>
      <c r="D383" s="88"/>
      <c r="E383" s="75"/>
      <c r="F383" s="89" t="e">
        <f aca="true" t="shared" si="275" ref="F383:O383">F384+F386+F388+F390</f>
        <v>#REF!</v>
      </c>
      <c r="G383" s="89" t="e">
        <f t="shared" si="275"/>
        <v>#REF!</v>
      </c>
      <c r="H383" s="89" t="e">
        <f t="shared" si="275"/>
        <v>#REF!</v>
      </c>
      <c r="I383" s="89" t="e">
        <f t="shared" si="275"/>
        <v>#REF!</v>
      </c>
      <c r="J383" s="89" t="e">
        <f t="shared" si="275"/>
        <v>#REF!</v>
      </c>
      <c r="K383" s="89" t="e">
        <f t="shared" si="275"/>
        <v>#REF!</v>
      </c>
      <c r="L383" s="89" t="e">
        <f t="shared" si="275"/>
        <v>#REF!</v>
      </c>
      <c r="M383" s="89" t="e">
        <f t="shared" si="275"/>
        <v>#REF!</v>
      </c>
      <c r="N383" s="89" t="e">
        <f t="shared" si="275"/>
        <v>#REF!</v>
      </c>
      <c r="O383" s="89" t="e">
        <f t="shared" si="275"/>
        <v>#REF!</v>
      </c>
      <c r="P383" s="89" t="e">
        <f aca="true" t="shared" si="276" ref="P383:Y383">P384+P386+P388+P390</f>
        <v>#REF!</v>
      </c>
      <c r="Q383" s="89" t="e">
        <f t="shared" si="276"/>
        <v>#REF!</v>
      </c>
      <c r="R383" s="89" t="e">
        <f t="shared" si="276"/>
        <v>#REF!</v>
      </c>
      <c r="S383" s="89" t="e">
        <f t="shared" si="276"/>
        <v>#REF!</v>
      </c>
      <c r="T383" s="89" t="e">
        <f t="shared" si="276"/>
        <v>#REF!</v>
      </c>
      <c r="U383" s="89" t="e">
        <f t="shared" si="276"/>
        <v>#REF!</v>
      </c>
      <c r="V383" s="89" t="e">
        <f t="shared" si="276"/>
        <v>#REF!</v>
      </c>
      <c r="W383" s="89" t="e">
        <f t="shared" si="276"/>
        <v>#REF!</v>
      </c>
      <c r="X383" s="89" t="e">
        <f t="shared" si="276"/>
        <v>#REF!</v>
      </c>
      <c r="Y383" s="89" t="e">
        <f t="shared" si="276"/>
        <v>#REF!</v>
      </c>
      <c r="Z383" s="89" t="e">
        <f>Z384+Z386+Z388+Z390</f>
        <v>#REF!</v>
      </c>
      <c r="AA383" s="89" t="e">
        <f>AA384+AA386+AA388+AA390</f>
        <v>#REF!</v>
      </c>
      <c r="AB383" s="89" t="e">
        <f>AB384+AB386+AB388+AB390</f>
        <v>#REF!</v>
      </c>
      <c r="AC383" s="89" t="e">
        <f>AC384+AC386+AC388+AC390</f>
        <v>#REF!</v>
      </c>
      <c r="AD383" s="89" t="e">
        <f>AD384+AD386+AD388+AD390</f>
        <v>#REF!</v>
      </c>
      <c r="AE383" s="89"/>
      <c r="AF383" s="89" t="e">
        <f aca="true" t="shared" si="277" ref="AF383:AQ383">AF384+AF386+AF388+AF390</f>
        <v>#REF!</v>
      </c>
      <c r="AG383" s="89" t="e">
        <f t="shared" si="277"/>
        <v>#REF!</v>
      </c>
      <c r="AH383" s="89" t="e">
        <f t="shared" si="277"/>
        <v>#REF!</v>
      </c>
      <c r="AI383" s="89" t="e">
        <f t="shared" si="277"/>
        <v>#REF!</v>
      </c>
      <c r="AJ383" s="89" t="e">
        <f t="shared" si="277"/>
        <v>#REF!</v>
      </c>
      <c r="AK383" s="89" t="e">
        <f t="shared" si="277"/>
        <v>#REF!</v>
      </c>
      <c r="AL383" s="89" t="e">
        <f t="shared" si="277"/>
        <v>#REF!</v>
      </c>
      <c r="AM383" s="89" t="e">
        <f t="shared" si="277"/>
        <v>#REF!</v>
      </c>
      <c r="AN383" s="89">
        <f t="shared" si="277"/>
        <v>-56644</v>
      </c>
      <c r="AO383" s="89">
        <f t="shared" si="277"/>
        <v>0</v>
      </c>
      <c r="AP383" s="89">
        <f t="shared" si="277"/>
        <v>0</v>
      </c>
      <c r="AQ383" s="89">
        <f t="shared" si="277"/>
        <v>0</v>
      </c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</row>
    <row r="384" spans="1:68" s="10" customFormat="1" ht="53.25" customHeight="1" hidden="1">
      <c r="A384" s="91" t="s">
        <v>150</v>
      </c>
      <c r="B384" s="92" t="s">
        <v>146</v>
      </c>
      <c r="C384" s="92" t="s">
        <v>152</v>
      </c>
      <c r="D384" s="93" t="s">
        <v>5</v>
      </c>
      <c r="E384" s="92"/>
      <c r="F384" s="94">
        <f aca="true" t="shared" si="278" ref="F384:AQ384">F385</f>
        <v>6269</v>
      </c>
      <c r="G384" s="94">
        <f t="shared" si="278"/>
        <v>6880</v>
      </c>
      <c r="H384" s="94">
        <f t="shared" si="278"/>
        <v>13149</v>
      </c>
      <c r="I384" s="94">
        <f t="shared" si="278"/>
        <v>0</v>
      </c>
      <c r="J384" s="94">
        <f t="shared" si="278"/>
        <v>0</v>
      </c>
      <c r="K384" s="94">
        <f t="shared" si="278"/>
        <v>0</v>
      </c>
      <c r="L384" s="94">
        <f t="shared" si="278"/>
        <v>0</v>
      </c>
      <c r="M384" s="94">
        <f t="shared" si="278"/>
        <v>0</v>
      </c>
      <c r="N384" s="94">
        <f t="shared" si="278"/>
        <v>0</v>
      </c>
      <c r="O384" s="94">
        <f t="shared" si="278"/>
        <v>0</v>
      </c>
      <c r="P384" s="94">
        <f t="shared" si="278"/>
        <v>0</v>
      </c>
      <c r="Q384" s="94">
        <f t="shared" si="278"/>
        <v>0</v>
      </c>
      <c r="R384" s="94">
        <f t="shared" si="278"/>
        <v>1869</v>
      </c>
      <c r="S384" s="94">
        <f t="shared" si="278"/>
        <v>0</v>
      </c>
      <c r="T384" s="94">
        <f t="shared" si="278"/>
        <v>1869</v>
      </c>
      <c r="U384" s="94">
        <f t="shared" si="278"/>
        <v>0</v>
      </c>
      <c r="V384" s="94">
        <f t="shared" si="278"/>
        <v>0</v>
      </c>
      <c r="W384" s="94">
        <f t="shared" si="278"/>
        <v>0</v>
      </c>
      <c r="X384" s="94">
        <f t="shared" si="278"/>
        <v>1869</v>
      </c>
      <c r="Y384" s="94">
        <f t="shared" si="278"/>
        <v>0</v>
      </c>
      <c r="Z384" s="94">
        <f t="shared" si="278"/>
        <v>0</v>
      </c>
      <c r="AA384" s="94">
        <f t="shared" si="278"/>
        <v>1869</v>
      </c>
      <c r="AB384" s="94">
        <f t="shared" si="278"/>
        <v>0</v>
      </c>
      <c r="AC384" s="94">
        <f t="shared" si="278"/>
        <v>0</v>
      </c>
      <c r="AD384" s="94">
        <f t="shared" si="278"/>
        <v>0</v>
      </c>
      <c r="AE384" s="94"/>
      <c r="AF384" s="94">
        <f t="shared" si="278"/>
        <v>1869</v>
      </c>
      <c r="AG384" s="94">
        <f t="shared" si="278"/>
        <v>0</v>
      </c>
      <c r="AH384" s="94">
        <f t="shared" si="278"/>
        <v>0</v>
      </c>
      <c r="AI384" s="94">
        <f t="shared" si="278"/>
        <v>0</v>
      </c>
      <c r="AJ384" s="94">
        <f t="shared" si="278"/>
        <v>0</v>
      </c>
      <c r="AK384" s="94">
        <f t="shared" si="278"/>
        <v>1869</v>
      </c>
      <c r="AL384" s="94">
        <f t="shared" si="278"/>
        <v>0</v>
      </c>
      <c r="AM384" s="94">
        <f t="shared" si="278"/>
        <v>0</v>
      </c>
      <c r="AN384" s="94">
        <f t="shared" si="278"/>
        <v>0</v>
      </c>
      <c r="AO384" s="94">
        <f t="shared" si="278"/>
        <v>0</v>
      </c>
      <c r="AP384" s="94">
        <f t="shared" si="278"/>
        <v>0</v>
      </c>
      <c r="AQ384" s="94">
        <f t="shared" si="278"/>
        <v>0</v>
      </c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</row>
    <row r="385" spans="1:68" s="10" customFormat="1" ht="83.25" customHeight="1" hidden="1">
      <c r="A385" s="91" t="s">
        <v>250</v>
      </c>
      <c r="B385" s="92" t="s">
        <v>146</v>
      </c>
      <c r="C385" s="92" t="s">
        <v>152</v>
      </c>
      <c r="D385" s="93" t="s">
        <v>38</v>
      </c>
      <c r="E385" s="92" t="s">
        <v>151</v>
      </c>
      <c r="F385" s="81">
        <v>6269</v>
      </c>
      <c r="G385" s="81">
        <f>H385-F385</f>
        <v>6880</v>
      </c>
      <c r="H385" s="81">
        <v>13149</v>
      </c>
      <c r="I385" s="87"/>
      <c r="J385" s="87"/>
      <c r="K385" s="87"/>
      <c r="L385" s="87"/>
      <c r="M385" s="81"/>
      <c r="N385" s="81">
        <f>O385-M385</f>
        <v>0</v>
      </c>
      <c r="O385" s="81"/>
      <c r="P385" s="81"/>
      <c r="Q385" s="81"/>
      <c r="R385" s="81">
        <v>1869</v>
      </c>
      <c r="S385" s="81"/>
      <c r="T385" s="81">
        <f>O385+R385</f>
        <v>1869</v>
      </c>
      <c r="U385" s="81">
        <f>Q385+S385</f>
        <v>0</v>
      </c>
      <c r="V385" s="72"/>
      <c r="W385" s="72"/>
      <c r="X385" s="81">
        <f>T385+V385</f>
        <v>1869</v>
      </c>
      <c r="Y385" s="81">
        <f>U385+W385</f>
        <v>0</v>
      </c>
      <c r="Z385" s="72"/>
      <c r="AA385" s="81">
        <f>X385+Z385</f>
        <v>1869</v>
      </c>
      <c r="AB385" s="81">
        <f>Y385</f>
        <v>0</v>
      </c>
      <c r="AC385" s="72"/>
      <c r="AD385" s="72"/>
      <c r="AE385" s="72"/>
      <c r="AF385" s="81">
        <f>AA385+AC385</f>
        <v>1869</v>
      </c>
      <c r="AG385" s="72"/>
      <c r="AH385" s="81">
        <f>AB385</f>
        <v>0</v>
      </c>
      <c r="AI385" s="72"/>
      <c r="AJ385" s="72"/>
      <c r="AK385" s="81">
        <f>AF385+AI385</f>
        <v>1869</v>
      </c>
      <c r="AL385" s="81">
        <f>AG385</f>
        <v>0</v>
      </c>
      <c r="AM385" s="81">
        <f>AH385+AJ385</f>
        <v>0</v>
      </c>
      <c r="AN385" s="81">
        <f>AO385-AM385</f>
        <v>0</v>
      </c>
      <c r="AO385" s="72"/>
      <c r="AP385" s="72"/>
      <c r="AQ385" s="72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</row>
    <row r="386" spans="1:68" s="10" customFormat="1" ht="33">
      <c r="A386" s="91" t="s">
        <v>107</v>
      </c>
      <c r="B386" s="92" t="s">
        <v>146</v>
      </c>
      <c r="C386" s="92" t="s">
        <v>152</v>
      </c>
      <c r="D386" s="93" t="s">
        <v>108</v>
      </c>
      <c r="E386" s="92"/>
      <c r="F386" s="94">
        <f aca="true" t="shared" si="279" ref="F386:AQ386">F387</f>
        <v>26085</v>
      </c>
      <c r="G386" s="94">
        <f t="shared" si="279"/>
        <v>1792</v>
      </c>
      <c r="H386" s="94">
        <f t="shared" si="279"/>
        <v>27877</v>
      </c>
      <c r="I386" s="94">
        <f t="shared" si="279"/>
        <v>0</v>
      </c>
      <c r="J386" s="94">
        <f t="shared" si="279"/>
        <v>31107</v>
      </c>
      <c r="K386" s="94">
        <f t="shared" si="279"/>
        <v>0</v>
      </c>
      <c r="L386" s="94">
        <f t="shared" si="279"/>
        <v>0</v>
      </c>
      <c r="M386" s="94">
        <f t="shared" si="279"/>
        <v>31107</v>
      </c>
      <c r="N386" s="94">
        <f t="shared" si="279"/>
        <v>25537</v>
      </c>
      <c r="O386" s="94">
        <f t="shared" si="279"/>
        <v>56644</v>
      </c>
      <c r="P386" s="94">
        <f t="shared" si="279"/>
        <v>0</v>
      </c>
      <c r="Q386" s="94">
        <f t="shared" si="279"/>
        <v>56644</v>
      </c>
      <c r="R386" s="94">
        <f t="shared" si="279"/>
        <v>0</v>
      </c>
      <c r="S386" s="94">
        <f t="shared" si="279"/>
        <v>0</v>
      </c>
      <c r="T386" s="94">
        <f t="shared" si="279"/>
        <v>56644</v>
      </c>
      <c r="U386" s="94">
        <f t="shared" si="279"/>
        <v>56644</v>
      </c>
      <c r="V386" s="94">
        <f t="shared" si="279"/>
        <v>0</v>
      </c>
      <c r="W386" s="94">
        <f t="shared" si="279"/>
        <v>0</v>
      </c>
      <c r="X386" s="94">
        <f t="shared" si="279"/>
        <v>56644</v>
      </c>
      <c r="Y386" s="94">
        <f t="shared" si="279"/>
        <v>56644</v>
      </c>
      <c r="Z386" s="94">
        <f t="shared" si="279"/>
        <v>0</v>
      </c>
      <c r="AA386" s="94">
        <f t="shared" si="279"/>
        <v>56644</v>
      </c>
      <c r="AB386" s="94">
        <f t="shared" si="279"/>
        <v>56644</v>
      </c>
      <c r="AC386" s="94">
        <f t="shared" si="279"/>
        <v>0</v>
      </c>
      <c r="AD386" s="94">
        <f t="shared" si="279"/>
        <v>0</v>
      </c>
      <c r="AE386" s="94"/>
      <c r="AF386" s="94">
        <f t="shared" si="279"/>
        <v>56644</v>
      </c>
      <c r="AG386" s="94">
        <f t="shared" si="279"/>
        <v>0</v>
      </c>
      <c r="AH386" s="94">
        <f t="shared" si="279"/>
        <v>56644</v>
      </c>
      <c r="AI386" s="94">
        <f t="shared" si="279"/>
        <v>0</v>
      </c>
      <c r="AJ386" s="94">
        <f t="shared" si="279"/>
        <v>0</v>
      </c>
      <c r="AK386" s="94">
        <f t="shared" si="279"/>
        <v>56644</v>
      </c>
      <c r="AL386" s="94">
        <f t="shared" si="279"/>
        <v>0</v>
      </c>
      <c r="AM386" s="94">
        <f t="shared" si="279"/>
        <v>56644</v>
      </c>
      <c r="AN386" s="94">
        <f t="shared" si="279"/>
        <v>-56644</v>
      </c>
      <c r="AO386" s="94">
        <f t="shared" si="279"/>
        <v>0</v>
      </c>
      <c r="AP386" s="94">
        <f t="shared" si="279"/>
        <v>0</v>
      </c>
      <c r="AQ386" s="94">
        <f t="shared" si="279"/>
        <v>0</v>
      </c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</row>
    <row r="387" spans="1:68" s="10" customFormat="1" ht="33">
      <c r="A387" s="91" t="s">
        <v>129</v>
      </c>
      <c r="B387" s="92" t="s">
        <v>146</v>
      </c>
      <c r="C387" s="92" t="s">
        <v>152</v>
      </c>
      <c r="D387" s="93" t="s">
        <v>108</v>
      </c>
      <c r="E387" s="92" t="s">
        <v>130</v>
      </c>
      <c r="F387" s="81">
        <v>26085</v>
      </c>
      <c r="G387" s="81">
        <f>H387-F387</f>
        <v>1792</v>
      </c>
      <c r="H387" s="81">
        <v>27877</v>
      </c>
      <c r="I387" s="81"/>
      <c r="J387" s="81">
        <v>31107</v>
      </c>
      <c r="K387" s="87"/>
      <c r="L387" s="87"/>
      <c r="M387" s="81">
        <v>31107</v>
      </c>
      <c r="N387" s="81">
        <f>O387-M387</f>
        <v>25537</v>
      </c>
      <c r="O387" s="81">
        <v>56644</v>
      </c>
      <c r="P387" s="81"/>
      <c r="Q387" s="81">
        <v>56644</v>
      </c>
      <c r="R387" s="72"/>
      <c r="S387" s="72"/>
      <c r="T387" s="81">
        <f>O387+R387</f>
        <v>56644</v>
      </c>
      <c r="U387" s="81">
        <f>Q387+S387</f>
        <v>56644</v>
      </c>
      <c r="V387" s="72"/>
      <c r="W387" s="72"/>
      <c r="X387" s="81">
        <f>T387+V387</f>
        <v>56644</v>
      </c>
      <c r="Y387" s="81">
        <f>U387+W387</f>
        <v>56644</v>
      </c>
      <c r="Z387" s="72"/>
      <c r="AA387" s="81">
        <f>X387+Z387</f>
        <v>56644</v>
      </c>
      <c r="AB387" s="81">
        <f>Y387</f>
        <v>56644</v>
      </c>
      <c r="AC387" s="72"/>
      <c r="AD387" s="72"/>
      <c r="AE387" s="72"/>
      <c r="AF387" s="81">
        <f>AA387+AC387</f>
        <v>56644</v>
      </c>
      <c r="AG387" s="72"/>
      <c r="AH387" s="81">
        <f>AB387</f>
        <v>56644</v>
      </c>
      <c r="AI387" s="72"/>
      <c r="AJ387" s="72"/>
      <c r="AK387" s="81">
        <f>AF387+AI387</f>
        <v>56644</v>
      </c>
      <c r="AL387" s="81">
        <f>AG387</f>
        <v>0</v>
      </c>
      <c r="AM387" s="81">
        <f>AH387+AJ387</f>
        <v>56644</v>
      </c>
      <c r="AN387" s="81">
        <f>AO387-AM387</f>
        <v>-56644</v>
      </c>
      <c r="AO387" s="81"/>
      <c r="AP387" s="81"/>
      <c r="AQ387" s="81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</row>
    <row r="388" spans="1:68" s="10" customFormat="1" ht="33" hidden="1">
      <c r="A388" s="115" t="s">
        <v>109</v>
      </c>
      <c r="B388" s="116" t="s">
        <v>146</v>
      </c>
      <c r="C388" s="116" t="s">
        <v>152</v>
      </c>
      <c r="D388" s="117" t="s">
        <v>110</v>
      </c>
      <c r="E388" s="116"/>
      <c r="F388" s="143">
        <f aca="true" t="shared" si="280" ref="F388:Q388">F389</f>
        <v>23949</v>
      </c>
      <c r="G388" s="143">
        <f t="shared" si="280"/>
        <v>-6765</v>
      </c>
      <c r="H388" s="143">
        <f t="shared" si="280"/>
        <v>17184</v>
      </c>
      <c r="I388" s="143">
        <f t="shared" si="280"/>
        <v>0</v>
      </c>
      <c r="J388" s="143">
        <f t="shared" si="280"/>
        <v>18327</v>
      </c>
      <c r="K388" s="143">
        <f t="shared" si="280"/>
        <v>0</v>
      </c>
      <c r="L388" s="143">
        <f t="shared" si="280"/>
        <v>0</v>
      </c>
      <c r="M388" s="143">
        <f t="shared" si="280"/>
        <v>18327</v>
      </c>
      <c r="N388" s="143">
        <f t="shared" si="280"/>
        <v>-18327</v>
      </c>
      <c r="O388" s="143">
        <f t="shared" si="280"/>
        <v>0</v>
      </c>
      <c r="P388" s="143">
        <f t="shared" si="280"/>
        <v>0</v>
      </c>
      <c r="Q388" s="143">
        <f t="shared" si="280"/>
        <v>0</v>
      </c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7"/>
      <c r="AL388" s="197"/>
      <c r="AM388" s="197"/>
      <c r="AN388" s="118">
        <f>AN389</f>
        <v>0</v>
      </c>
      <c r="AO388" s="118">
        <f>AO389</f>
        <v>0</v>
      </c>
      <c r="AP388" s="118">
        <f>AP389</f>
        <v>0</v>
      </c>
      <c r="AQ388" s="118">
        <f>AQ389</f>
        <v>0</v>
      </c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</row>
    <row r="389" spans="1:68" s="10" customFormat="1" ht="51" customHeight="1" hidden="1">
      <c r="A389" s="115" t="s">
        <v>137</v>
      </c>
      <c r="B389" s="116" t="s">
        <v>146</v>
      </c>
      <c r="C389" s="116" t="s">
        <v>152</v>
      </c>
      <c r="D389" s="117" t="s">
        <v>6</v>
      </c>
      <c r="E389" s="116" t="s">
        <v>138</v>
      </c>
      <c r="F389" s="118">
        <v>23949</v>
      </c>
      <c r="G389" s="118">
        <f>H389-F389</f>
        <v>-6765</v>
      </c>
      <c r="H389" s="118">
        <v>17184</v>
      </c>
      <c r="I389" s="118"/>
      <c r="J389" s="118">
        <v>18327</v>
      </c>
      <c r="K389" s="198"/>
      <c r="L389" s="198"/>
      <c r="M389" s="118">
        <v>18327</v>
      </c>
      <c r="N389" s="118">
        <f>O389-M389</f>
        <v>-18327</v>
      </c>
      <c r="O389" s="118"/>
      <c r="P389" s="118"/>
      <c r="Q389" s="118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7"/>
      <c r="AL389" s="197"/>
      <c r="AM389" s="197"/>
      <c r="AN389" s="118">
        <f>AO389-AM389</f>
        <v>0</v>
      </c>
      <c r="AO389" s="118"/>
      <c r="AP389" s="118"/>
      <c r="AQ389" s="118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</row>
    <row r="390" spans="1:68" s="50" customFormat="1" ht="23.25" customHeight="1" hidden="1">
      <c r="A390" s="115" t="s">
        <v>121</v>
      </c>
      <c r="B390" s="116" t="s">
        <v>146</v>
      </c>
      <c r="C390" s="116" t="s">
        <v>152</v>
      </c>
      <c r="D390" s="117" t="s">
        <v>123</v>
      </c>
      <c r="E390" s="116"/>
      <c r="F390" s="143" t="e">
        <f>#REF!+#REF!</f>
        <v>#REF!</v>
      </c>
      <c r="G390" s="143" t="e">
        <f>#REF!+#REF!</f>
        <v>#REF!</v>
      </c>
      <c r="H390" s="143" t="e">
        <f>#REF!+#REF!</f>
        <v>#REF!</v>
      </c>
      <c r="I390" s="143" t="e">
        <f>#REF!+#REF!</f>
        <v>#REF!</v>
      </c>
      <c r="J390" s="143" t="e">
        <f>#REF!+#REF!</f>
        <v>#REF!</v>
      </c>
      <c r="K390" s="143" t="e">
        <f>#REF!+#REF!</f>
        <v>#REF!</v>
      </c>
      <c r="L390" s="143" t="e">
        <f>#REF!+#REF!</f>
        <v>#REF!</v>
      </c>
      <c r="M390" s="143" t="e">
        <f>#REF!+#REF!</f>
        <v>#REF!</v>
      </c>
      <c r="N390" s="143" t="e">
        <f>#REF!+#REF!+N391</f>
        <v>#REF!</v>
      </c>
      <c r="O390" s="143" t="e">
        <f>#REF!+#REF!+O391</f>
        <v>#REF!</v>
      </c>
      <c r="P390" s="143" t="e">
        <f>#REF!+#REF!+P391</f>
        <v>#REF!</v>
      </c>
      <c r="Q390" s="143" t="e">
        <f>#REF!+#REF!+Q391</f>
        <v>#REF!</v>
      </c>
      <c r="R390" s="143" t="e">
        <f>#REF!+#REF!+R391</f>
        <v>#REF!</v>
      </c>
      <c r="S390" s="143" t="e">
        <f>#REF!+#REF!+S391</f>
        <v>#REF!</v>
      </c>
      <c r="T390" s="143" t="e">
        <f>#REF!+#REF!+T391</f>
        <v>#REF!</v>
      </c>
      <c r="U390" s="143" t="e">
        <f>#REF!+#REF!+U391</f>
        <v>#REF!</v>
      </c>
      <c r="V390" s="143" t="e">
        <f>#REF!+#REF!+V391</f>
        <v>#REF!</v>
      </c>
      <c r="W390" s="143" t="e">
        <f>#REF!+#REF!+W391</f>
        <v>#REF!</v>
      </c>
      <c r="X390" s="143" t="e">
        <f>#REF!+#REF!+X391</f>
        <v>#REF!</v>
      </c>
      <c r="Y390" s="143" t="e">
        <f>#REF!+#REF!+Y391</f>
        <v>#REF!</v>
      </c>
      <c r="Z390" s="143" t="e">
        <f>#REF!+#REF!+Z391</f>
        <v>#REF!</v>
      </c>
      <c r="AA390" s="143" t="e">
        <f>#REF!+#REF!+AA391</f>
        <v>#REF!</v>
      </c>
      <c r="AB390" s="143" t="e">
        <f>#REF!+#REF!+AB391</f>
        <v>#REF!</v>
      </c>
      <c r="AC390" s="143" t="e">
        <f>#REF!+#REF!+AC391</f>
        <v>#REF!</v>
      </c>
      <c r="AD390" s="143" t="e">
        <f>#REF!+#REF!+AD391</f>
        <v>#REF!</v>
      </c>
      <c r="AE390" s="143"/>
      <c r="AF390" s="143" t="e">
        <f>#REF!+#REF!+AF391</f>
        <v>#REF!</v>
      </c>
      <c r="AG390" s="143" t="e">
        <f>#REF!+#REF!+AG391</f>
        <v>#REF!</v>
      </c>
      <c r="AH390" s="143" t="e">
        <f>#REF!+#REF!+AH391</f>
        <v>#REF!</v>
      </c>
      <c r="AI390" s="143" t="e">
        <f>#REF!+#REF!+AI391</f>
        <v>#REF!</v>
      </c>
      <c r="AJ390" s="143" t="e">
        <f>#REF!+#REF!+AJ391</f>
        <v>#REF!</v>
      </c>
      <c r="AK390" s="143" t="e">
        <f>#REF!+#REF!+AK391</f>
        <v>#REF!</v>
      </c>
      <c r="AL390" s="143" t="e">
        <f>#REF!+#REF!+AL391</f>
        <v>#REF!</v>
      </c>
      <c r="AM390" s="143" t="e">
        <f>#REF!+#REF!+AM391</f>
        <v>#REF!</v>
      </c>
      <c r="AN390" s="118">
        <f>AN394</f>
        <v>0</v>
      </c>
      <c r="AO390" s="118">
        <f>AO394</f>
        <v>0</v>
      </c>
      <c r="AP390" s="118">
        <f>AP394</f>
        <v>0</v>
      </c>
      <c r="AQ390" s="118">
        <f>AQ394</f>
        <v>0</v>
      </c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</row>
    <row r="391" spans="1:68" s="50" customFormat="1" ht="82.5" hidden="1">
      <c r="A391" s="115" t="s">
        <v>276</v>
      </c>
      <c r="B391" s="116" t="s">
        <v>146</v>
      </c>
      <c r="C391" s="116" t="s">
        <v>152</v>
      </c>
      <c r="D391" s="117" t="s">
        <v>274</v>
      </c>
      <c r="E391" s="116"/>
      <c r="F391" s="118"/>
      <c r="G391" s="118"/>
      <c r="H391" s="118"/>
      <c r="I391" s="118"/>
      <c r="J391" s="118"/>
      <c r="K391" s="198"/>
      <c r="L391" s="198"/>
      <c r="M391" s="118"/>
      <c r="N391" s="118">
        <f>N392</f>
        <v>606</v>
      </c>
      <c r="O391" s="118">
        <f aca="true" t="shared" si="281" ref="O391:AG392">O392</f>
        <v>606</v>
      </c>
      <c r="P391" s="118">
        <f t="shared" si="281"/>
        <v>0</v>
      </c>
      <c r="Q391" s="118">
        <f t="shared" si="281"/>
        <v>606</v>
      </c>
      <c r="R391" s="118">
        <f t="shared" si="281"/>
        <v>0</v>
      </c>
      <c r="S391" s="118">
        <f t="shared" si="281"/>
        <v>0</v>
      </c>
      <c r="T391" s="118">
        <f t="shared" si="281"/>
        <v>606</v>
      </c>
      <c r="U391" s="118">
        <f t="shared" si="281"/>
        <v>606</v>
      </c>
      <c r="V391" s="118">
        <f t="shared" si="281"/>
        <v>0</v>
      </c>
      <c r="W391" s="118">
        <f t="shared" si="281"/>
        <v>0</v>
      </c>
      <c r="X391" s="118">
        <f t="shared" si="281"/>
        <v>606</v>
      </c>
      <c r="Y391" s="118">
        <f t="shared" si="281"/>
        <v>606</v>
      </c>
      <c r="Z391" s="118">
        <f t="shared" si="281"/>
        <v>0</v>
      </c>
      <c r="AA391" s="118">
        <f t="shared" si="281"/>
        <v>606</v>
      </c>
      <c r="AB391" s="118">
        <f t="shared" si="281"/>
        <v>606</v>
      </c>
      <c r="AC391" s="118">
        <f t="shared" si="281"/>
        <v>0</v>
      </c>
      <c r="AD391" s="118">
        <f t="shared" si="281"/>
        <v>0</v>
      </c>
      <c r="AE391" s="118"/>
      <c r="AF391" s="118">
        <f t="shared" si="281"/>
        <v>606</v>
      </c>
      <c r="AG391" s="118">
        <f t="shared" si="281"/>
        <v>0</v>
      </c>
      <c r="AH391" s="118">
        <f aca="true" t="shared" si="282" ref="AC391:AM392">AH392</f>
        <v>606</v>
      </c>
      <c r="AI391" s="118">
        <f t="shared" si="282"/>
        <v>-606</v>
      </c>
      <c r="AJ391" s="118">
        <f t="shared" si="282"/>
        <v>-606</v>
      </c>
      <c r="AK391" s="118">
        <f t="shared" si="282"/>
        <v>0</v>
      </c>
      <c r="AL391" s="118">
        <f t="shared" si="282"/>
        <v>0</v>
      </c>
      <c r="AM391" s="118">
        <f t="shared" si="282"/>
        <v>0</v>
      </c>
      <c r="AN391" s="118"/>
      <c r="AO391" s="118"/>
      <c r="AP391" s="118"/>
      <c r="AQ391" s="11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</row>
    <row r="392" spans="1:68" s="50" customFormat="1" ht="51.75" customHeight="1" hidden="1">
      <c r="A392" s="115" t="s">
        <v>277</v>
      </c>
      <c r="B392" s="116" t="s">
        <v>146</v>
      </c>
      <c r="C392" s="116" t="s">
        <v>152</v>
      </c>
      <c r="D392" s="117" t="s">
        <v>275</v>
      </c>
      <c r="E392" s="116"/>
      <c r="F392" s="118"/>
      <c r="G392" s="118"/>
      <c r="H392" s="118"/>
      <c r="I392" s="118"/>
      <c r="J392" s="118"/>
      <c r="K392" s="198"/>
      <c r="L392" s="198"/>
      <c r="M392" s="118"/>
      <c r="N392" s="118">
        <f>N393</f>
        <v>606</v>
      </c>
      <c r="O392" s="118">
        <f t="shared" si="281"/>
        <v>606</v>
      </c>
      <c r="P392" s="118">
        <f t="shared" si="281"/>
        <v>0</v>
      </c>
      <c r="Q392" s="118">
        <f t="shared" si="281"/>
        <v>606</v>
      </c>
      <c r="R392" s="118">
        <f t="shared" si="281"/>
        <v>0</v>
      </c>
      <c r="S392" s="118">
        <f t="shared" si="281"/>
        <v>0</v>
      </c>
      <c r="T392" s="118">
        <f t="shared" si="281"/>
        <v>606</v>
      </c>
      <c r="U392" s="118">
        <f t="shared" si="281"/>
        <v>606</v>
      </c>
      <c r="V392" s="118">
        <f t="shared" si="281"/>
        <v>0</v>
      </c>
      <c r="W392" s="118">
        <f t="shared" si="281"/>
        <v>0</v>
      </c>
      <c r="X392" s="118">
        <f t="shared" si="281"/>
        <v>606</v>
      </c>
      <c r="Y392" s="118">
        <f t="shared" si="281"/>
        <v>606</v>
      </c>
      <c r="Z392" s="118">
        <f t="shared" si="281"/>
        <v>0</v>
      </c>
      <c r="AA392" s="118">
        <f t="shared" si="281"/>
        <v>606</v>
      </c>
      <c r="AB392" s="118">
        <f t="shared" si="281"/>
        <v>606</v>
      </c>
      <c r="AC392" s="118">
        <f t="shared" si="282"/>
        <v>0</v>
      </c>
      <c r="AD392" s="118">
        <f t="shared" si="282"/>
        <v>0</v>
      </c>
      <c r="AE392" s="118"/>
      <c r="AF392" s="118">
        <f t="shared" si="282"/>
        <v>606</v>
      </c>
      <c r="AG392" s="118">
        <f t="shared" si="282"/>
        <v>0</v>
      </c>
      <c r="AH392" s="118">
        <f t="shared" si="282"/>
        <v>606</v>
      </c>
      <c r="AI392" s="118">
        <f t="shared" si="282"/>
        <v>-606</v>
      </c>
      <c r="AJ392" s="118">
        <f t="shared" si="282"/>
        <v>-606</v>
      </c>
      <c r="AK392" s="118">
        <f t="shared" si="282"/>
        <v>0</v>
      </c>
      <c r="AL392" s="118">
        <f t="shared" si="282"/>
        <v>0</v>
      </c>
      <c r="AM392" s="118">
        <f t="shared" si="282"/>
        <v>0</v>
      </c>
      <c r="AN392" s="118"/>
      <c r="AO392" s="118"/>
      <c r="AP392" s="118"/>
      <c r="AQ392" s="11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</row>
    <row r="393" spans="1:68" s="50" customFormat="1" ht="16.5" hidden="1">
      <c r="A393" s="115" t="s">
        <v>10</v>
      </c>
      <c r="B393" s="116" t="s">
        <v>146</v>
      </c>
      <c r="C393" s="116" t="s">
        <v>152</v>
      </c>
      <c r="D393" s="117" t="s">
        <v>275</v>
      </c>
      <c r="E393" s="116" t="s">
        <v>17</v>
      </c>
      <c r="F393" s="118"/>
      <c r="G393" s="118"/>
      <c r="H393" s="118"/>
      <c r="I393" s="118"/>
      <c r="J393" s="118"/>
      <c r="K393" s="198"/>
      <c r="L393" s="198"/>
      <c r="M393" s="118"/>
      <c r="N393" s="118">
        <f>O393-M393</f>
        <v>606</v>
      </c>
      <c r="O393" s="118">
        <v>606</v>
      </c>
      <c r="P393" s="118"/>
      <c r="Q393" s="118">
        <v>606</v>
      </c>
      <c r="R393" s="196"/>
      <c r="S393" s="196"/>
      <c r="T393" s="118">
        <f>O393+R393</f>
        <v>606</v>
      </c>
      <c r="U393" s="118">
        <f>Q393+S393</f>
        <v>606</v>
      </c>
      <c r="V393" s="196"/>
      <c r="W393" s="196"/>
      <c r="X393" s="118">
        <f>T393+V393</f>
        <v>606</v>
      </c>
      <c r="Y393" s="118">
        <f>U393+W393</f>
        <v>606</v>
      </c>
      <c r="Z393" s="196"/>
      <c r="AA393" s="118">
        <f>X393+Z393</f>
        <v>606</v>
      </c>
      <c r="AB393" s="118">
        <f>Y393</f>
        <v>606</v>
      </c>
      <c r="AC393" s="196"/>
      <c r="AD393" s="196"/>
      <c r="AE393" s="196"/>
      <c r="AF393" s="118">
        <f>AA393+AC393</f>
        <v>606</v>
      </c>
      <c r="AG393" s="196"/>
      <c r="AH393" s="118">
        <f>AB393</f>
        <v>606</v>
      </c>
      <c r="AI393" s="199">
        <v>-606</v>
      </c>
      <c r="AJ393" s="199">
        <v>-606</v>
      </c>
      <c r="AK393" s="118">
        <f>AF393+AI393</f>
        <v>0</v>
      </c>
      <c r="AL393" s="118">
        <f>AG393</f>
        <v>0</v>
      </c>
      <c r="AM393" s="118">
        <f>AH393+AJ393</f>
        <v>0</v>
      </c>
      <c r="AN393" s="118"/>
      <c r="AO393" s="118"/>
      <c r="AP393" s="118"/>
      <c r="AQ393" s="11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</row>
    <row r="394" spans="1:68" s="50" customFormat="1" ht="56.25" customHeight="1" hidden="1">
      <c r="A394" s="115" t="s">
        <v>341</v>
      </c>
      <c r="B394" s="116" t="s">
        <v>146</v>
      </c>
      <c r="C394" s="116" t="s">
        <v>152</v>
      </c>
      <c r="D394" s="117" t="s">
        <v>340</v>
      </c>
      <c r="E394" s="116"/>
      <c r="F394" s="118"/>
      <c r="G394" s="118"/>
      <c r="H394" s="118"/>
      <c r="I394" s="118"/>
      <c r="J394" s="118"/>
      <c r="K394" s="198"/>
      <c r="L394" s="198"/>
      <c r="M394" s="118"/>
      <c r="N394" s="118"/>
      <c r="O394" s="118"/>
      <c r="P394" s="118"/>
      <c r="Q394" s="118"/>
      <c r="R394" s="196"/>
      <c r="S394" s="196"/>
      <c r="T394" s="118"/>
      <c r="U394" s="118"/>
      <c r="V394" s="196"/>
      <c r="W394" s="196"/>
      <c r="X394" s="118"/>
      <c r="Y394" s="118"/>
      <c r="Z394" s="196"/>
      <c r="AA394" s="118"/>
      <c r="AB394" s="118"/>
      <c r="AC394" s="196"/>
      <c r="AD394" s="196"/>
      <c r="AE394" s="196"/>
      <c r="AF394" s="118"/>
      <c r="AG394" s="196"/>
      <c r="AH394" s="118"/>
      <c r="AI394" s="199"/>
      <c r="AJ394" s="199"/>
      <c r="AK394" s="118"/>
      <c r="AL394" s="118"/>
      <c r="AM394" s="118"/>
      <c r="AN394" s="118">
        <f>AN395</f>
        <v>0</v>
      </c>
      <c r="AO394" s="118">
        <f>AO395</f>
        <v>0</v>
      </c>
      <c r="AP394" s="118">
        <f>AP395</f>
        <v>0</v>
      </c>
      <c r="AQ394" s="118">
        <f>AQ395</f>
        <v>0</v>
      </c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</row>
    <row r="395" spans="1:68" s="50" customFormat="1" ht="82.5" hidden="1">
      <c r="A395" s="115" t="s">
        <v>250</v>
      </c>
      <c r="B395" s="116" t="s">
        <v>146</v>
      </c>
      <c r="C395" s="116" t="s">
        <v>152</v>
      </c>
      <c r="D395" s="117" t="s">
        <v>340</v>
      </c>
      <c r="E395" s="116" t="s">
        <v>151</v>
      </c>
      <c r="F395" s="118"/>
      <c r="G395" s="118"/>
      <c r="H395" s="118"/>
      <c r="I395" s="118"/>
      <c r="J395" s="118"/>
      <c r="K395" s="198"/>
      <c r="L395" s="198"/>
      <c r="M395" s="118"/>
      <c r="N395" s="118"/>
      <c r="O395" s="118"/>
      <c r="P395" s="118"/>
      <c r="Q395" s="118"/>
      <c r="R395" s="196"/>
      <c r="S395" s="196"/>
      <c r="T395" s="118"/>
      <c r="U395" s="118"/>
      <c r="V395" s="196"/>
      <c r="W395" s="196"/>
      <c r="X395" s="118"/>
      <c r="Y395" s="118"/>
      <c r="Z395" s="196"/>
      <c r="AA395" s="118"/>
      <c r="AB395" s="118"/>
      <c r="AC395" s="196"/>
      <c r="AD395" s="196"/>
      <c r="AE395" s="196"/>
      <c r="AF395" s="118"/>
      <c r="AG395" s="196"/>
      <c r="AH395" s="118"/>
      <c r="AI395" s="199"/>
      <c r="AJ395" s="199"/>
      <c r="AK395" s="118"/>
      <c r="AL395" s="118"/>
      <c r="AM395" s="118"/>
      <c r="AN395" s="118">
        <f>AO395-AM395</f>
        <v>0</v>
      </c>
      <c r="AO395" s="118"/>
      <c r="AP395" s="118"/>
      <c r="AQ395" s="11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</row>
    <row r="396" spans="1:68" s="10" customFormat="1" ht="16.5">
      <c r="A396" s="91"/>
      <c r="B396" s="92"/>
      <c r="C396" s="92"/>
      <c r="D396" s="93"/>
      <c r="E396" s="92"/>
      <c r="F396" s="71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72"/>
      <c r="S396" s="72"/>
      <c r="T396" s="72"/>
      <c r="U396" s="72"/>
      <c r="V396" s="72"/>
      <c r="W396" s="72"/>
      <c r="X396" s="72"/>
      <c r="Y396" s="72"/>
      <c r="Z396" s="72"/>
      <c r="AA396" s="73"/>
      <c r="AB396" s="73"/>
      <c r="AC396" s="73"/>
      <c r="AD396" s="73"/>
      <c r="AE396" s="73"/>
      <c r="AF396" s="72"/>
      <c r="AG396" s="72"/>
      <c r="AH396" s="72"/>
      <c r="AI396" s="72"/>
      <c r="AJ396" s="72"/>
      <c r="AK396" s="71"/>
      <c r="AL396" s="71"/>
      <c r="AM396" s="71"/>
      <c r="AN396" s="72"/>
      <c r="AO396" s="72"/>
      <c r="AP396" s="72"/>
      <c r="AQ396" s="72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</row>
    <row r="397" spans="1:68" s="10" customFormat="1" ht="37.5">
      <c r="A397" s="74" t="s">
        <v>364</v>
      </c>
      <c r="B397" s="75" t="s">
        <v>146</v>
      </c>
      <c r="C397" s="75" t="s">
        <v>146</v>
      </c>
      <c r="D397" s="88"/>
      <c r="E397" s="75"/>
      <c r="F397" s="71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1"/>
      <c r="AL397" s="71"/>
      <c r="AM397" s="71"/>
      <c r="AN397" s="77">
        <f>AN398+AN402</f>
        <v>89885</v>
      </c>
      <c r="AO397" s="77">
        <f>AO398+AO402</f>
        <v>89885</v>
      </c>
      <c r="AP397" s="77"/>
      <c r="AQ397" s="77">
        <f>AQ398+AQ402</f>
        <v>89885</v>
      </c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</row>
    <row r="398" spans="1:68" s="10" customFormat="1" ht="33">
      <c r="A398" s="91" t="s">
        <v>96</v>
      </c>
      <c r="B398" s="92" t="s">
        <v>146</v>
      </c>
      <c r="C398" s="92" t="s">
        <v>146</v>
      </c>
      <c r="D398" s="93" t="s">
        <v>97</v>
      </c>
      <c r="E398" s="92"/>
      <c r="F398" s="71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1"/>
      <c r="AL398" s="71"/>
      <c r="AM398" s="71"/>
      <c r="AN398" s="81">
        <f>AN399+AN400</f>
        <v>41768</v>
      </c>
      <c r="AO398" s="81">
        <f>AO399+AO400</f>
        <v>41768</v>
      </c>
      <c r="AP398" s="81"/>
      <c r="AQ398" s="81">
        <f>AQ399+AQ400</f>
        <v>41768</v>
      </c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</row>
    <row r="399" spans="1:68" s="10" customFormat="1" ht="33">
      <c r="A399" s="91" t="s">
        <v>129</v>
      </c>
      <c r="B399" s="92" t="s">
        <v>146</v>
      </c>
      <c r="C399" s="92" t="s">
        <v>146</v>
      </c>
      <c r="D399" s="93" t="s">
        <v>97</v>
      </c>
      <c r="E399" s="92" t="s">
        <v>130</v>
      </c>
      <c r="F399" s="71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1"/>
      <c r="AL399" s="71"/>
      <c r="AM399" s="71"/>
      <c r="AN399" s="81">
        <f>AO399-AM399</f>
        <v>41768</v>
      </c>
      <c r="AO399" s="81">
        <v>41768</v>
      </c>
      <c r="AP399" s="81"/>
      <c r="AQ399" s="81">
        <v>41768</v>
      </c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</row>
    <row r="400" spans="1:68" s="50" customFormat="1" ht="103.5" customHeight="1" hidden="1">
      <c r="A400" s="119" t="s">
        <v>348</v>
      </c>
      <c r="B400" s="116" t="s">
        <v>146</v>
      </c>
      <c r="C400" s="116" t="s">
        <v>146</v>
      </c>
      <c r="D400" s="117" t="s">
        <v>347</v>
      </c>
      <c r="E400" s="116"/>
      <c r="F400" s="197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7"/>
      <c r="AL400" s="197"/>
      <c r="AM400" s="197"/>
      <c r="AN400" s="118">
        <f>AN401</f>
        <v>0</v>
      </c>
      <c r="AO400" s="118">
        <f>AO401</f>
        <v>0</v>
      </c>
      <c r="AP400" s="118"/>
      <c r="AQ400" s="118">
        <f>AQ401</f>
        <v>0</v>
      </c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</row>
    <row r="401" spans="1:68" s="50" customFormat="1" ht="82.5" hidden="1">
      <c r="A401" s="115" t="s">
        <v>296</v>
      </c>
      <c r="B401" s="116" t="s">
        <v>146</v>
      </c>
      <c r="C401" s="116" t="s">
        <v>146</v>
      </c>
      <c r="D401" s="117" t="s">
        <v>347</v>
      </c>
      <c r="E401" s="116" t="s">
        <v>237</v>
      </c>
      <c r="F401" s="197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7"/>
      <c r="AL401" s="197"/>
      <c r="AM401" s="197"/>
      <c r="AN401" s="118">
        <f>AO401-AM401</f>
        <v>0</v>
      </c>
      <c r="AO401" s="118"/>
      <c r="AP401" s="118"/>
      <c r="AQ401" s="11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</row>
    <row r="402" spans="1:68" s="10" customFormat="1" ht="16.5">
      <c r="A402" s="91" t="s">
        <v>105</v>
      </c>
      <c r="B402" s="92" t="s">
        <v>146</v>
      </c>
      <c r="C402" s="92" t="s">
        <v>146</v>
      </c>
      <c r="D402" s="93" t="s">
        <v>106</v>
      </c>
      <c r="E402" s="92"/>
      <c r="F402" s="71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1"/>
      <c r="AL402" s="71"/>
      <c r="AM402" s="71"/>
      <c r="AN402" s="81">
        <f>AN403</f>
        <v>48117</v>
      </c>
      <c r="AO402" s="81">
        <f>AO403</f>
        <v>48117</v>
      </c>
      <c r="AP402" s="81"/>
      <c r="AQ402" s="81">
        <f>AQ403</f>
        <v>48117</v>
      </c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</row>
    <row r="403" spans="1:68" s="10" customFormat="1" ht="33">
      <c r="A403" s="91" t="s">
        <v>129</v>
      </c>
      <c r="B403" s="92" t="s">
        <v>146</v>
      </c>
      <c r="C403" s="92" t="s">
        <v>146</v>
      </c>
      <c r="D403" s="93" t="s">
        <v>106</v>
      </c>
      <c r="E403" s="92" t="s">
        <v>130</v>
      </c>
      <c r="F403" s="71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1"/>
      <c r="AL403" s="71"/>
      <c r="AM403" s="71"/>
      <c r="AN403" s="81">
        <f>AO403-AM403</f>
        <v>48117</v>
      </c>
      <c r="AO403" s="81">
        <v>48117</v>
      </c>
      <c r="AP403" s="81"/>
      <c r="AQ403" s="81">
        <v>48117</v>
      </c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</row>
    <row r="404" spans="1:68" s="10" customFormat="1" ht="16.5">
      <c r="A404" s="91"/>
      <c r="B404" s="92"/>
      <c r="C404" s="92"/>
      <c r="D404" s="93"/>
      <c r="E404" s="92"/>
      <c r="F404" s="71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72"/>
      <c r="S404" s="72"/>
      <c r="T404" s="72"/>
      <c r="U404" s="72"/>
      <c r="V404" s="72"/>
      <c r="W404" s="72"/>
      <c r="X404" s="72"/>
      <c r="Y404" s="72"/>
      <c r="Z404" s="72"/>
      <c r="AA404" s="73"/>
      <c r="AB404" s="73"/>
      <c r="AC404" s="73"/>
      <c r="AD404" s="73"/>
      <c r="AE404" s="73"/>
      <c r="AF404" s="72"/>
      <c r="AG404" s="72"/>
      <c r="AH404" s="72"/>
      <c r="AI404" s="72"/>
      <c r="AJ404" s="72"/>
      <c r="AK404" s="71"/>
      <c r="AL404" s="71"/>
      <c r="AM404" s="71"/>
      <c r="AN404" s="72"/>
      <c r="AO404" s="72"/>
      <c r="AP404" s="72"/>
      <c r="AQ404" s="72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</row>
    <row r="405" spans="1:68" s="16" customFormat="1" ht="56.25">
      <c r="A405" s="74" t="s">
        <v>2</v>
      </c>
      <c r="B405" s="75" t="s">
        <v>146</v>
      </c>
      <c r="C405" s="75" t="s">
        <v>3</v>
      </c>
      <c r="D405" s="88"/>
      <c r="E405" s="75"/>
      <c r="F405" s="89">
        <f>F406+F410</f>
        <v>229448</v>
      </c>
      <c r="G405" s="89">
        <f aca="true" t="shared" si="283" ref="G405:AD405">G406+G410+G412</f>
        <v>-114217</v>
      </c>
      <c r="H405" s="89">
        <f t="shared" si="283"/>
        <v>115231</v>
      </c>
      <c r="I405" s="89">
        <f t="shared" si="283"/>
        <v>0</v>
      </c>
      <c r="J405" s="89">
        <f t="shared" si="283"/>
        <v>123866</v>
      </c>
      <c r="K405" s="89">
        <f t="shared" si="283"/>
        <v>0</v>
      </c>
      <c r="L405" s="89">
        <f t="shared" si="283"/>
        <v>0</v>
      </c>
      <c r="M405" s="89">
        <f t="shared" si="283"/>
        <v>123866</v>
      </c>
      <c r="N405" s="89">
        <f t="shared" si="283"/>
        <v>-50730</v>
      </c>
      <c r="O405" s="89">
        <f t="shared" si="283"/>
        <v>73136</v>
      </c>
      <c r="P405" s="89">
        <f t="shared" si="283"/>
        <v>0</v>
      </c>
      <c r="Q405" s="89">
        <f t="shared" si="283"/>
        <v>67915</v>
      </c>
      <c r="R405" s="89">
        <f t="shared" si="283"/>
        <v>0</v>
      </c>
      <c r="S405" s="89">
        <f t="shared" si="283"/>
        <v>0</v>
      </c>
      <c r="T405" s="89">
        <f t="shared" si="283"/>
        <v>73136</v>
      </c>
      <c r="U405" s="89">
        <f t="shared" si="283"/>
        <v>67915</v>
      </c>
      <c r="V405" s="89">
        <f t="shared" si="283"/>
        <v>0</v>
      </c>
      <c r="W405" s="89">
        <f t="shared" si="283"/>
        <v>0</v>
      </c>
      <c r="X405" s="89">
        <f t="shared" si="283"/>
        <v>73136</v>
      </c>
      <c r="Y405" s="89">
        <f t="shared" si="283"/>
        <v>67915</v>
      </c>
      <c r="Z405" s="89">
        <f t="shared" si="283"/>
        <v>0</v>
      </c>
      <c r="AA405" s="89">
        <f t="shared" si="283"/>
        <v>73136</v>
      </c>
      <c r="AB405" s="89">
        <f t="shared" si="283"/>
        <v>67915</v>
      </c>
      <c r="AC405" s="89">
        <f t="shared" si="283"/>
        <v>0</v>
      </c>
      <c r="AD405" s="89">
        <f t="shared" si="283"/>
        <v>0</v>
      </c>
      <c r="AE405" s="89"/>
      <c r="AF405" s="89">
        <f aca="true" t="shared" si="284" ref="AF405:AQ405">AF406+AF410+AF412</f>
        <v>73136</v>
      </c>
      <c r="AG405" s="89">
        <f t="shared" si="284"/>
        <v>0</v>
      </c>
      <c r="AH405" s="89">
        <f t="shared" si="284"/>
        <v>67915</v>
      </c>
      <c r="AI405" s="89">
        <f t="shared" si="284"/>
        <v>0</v>
      </c>
      <c r="AJ405" s="89">
        <f t="shared" si="284"/>
        <v>0</v>
      </c>
      <c r="AK405" s="89">
        <f t="shared" si="284"/>
        <v>73136</v>
      </c>
      <c r="AL405" s="89">
        <f t="shared" si="284"/>
        <v>0</v>
      </c>
      <c r="AM405" s="89">
        <f t="shared" si="284"/>
        <v>67915</v>
      </c>
      <c r="AN405" s="89">
        <f t="shared" si="284"/>
        <v>-67915</v>
      </c>
      <c r="AO405" s="89">
        <f t="shared" si="284"/>
        <v>0</v>
      </c>
      <c r="AP405" s="89">
        <f t="shared" si="284"/>
        <v>0</v>
      </c>
      <c r="AQ405" s="89">
        <f t="shared" si="284"/>
        <v>0</v>
      </c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</row>
    <row r="406" spans="1:68" s="22" customFormat="1" ht="35.25" customHeight="1">
      <c r="A406" s="91" t="s">
        <v>96</v>
      </c>
      <c r="B406" s="92" t="s">
        <v>146</v>
      </c>
      <c r="C406" s="92" t="s">
        <v>3</v>
      </c>
      <c r="D406" s="93" t="s">
        <v>97</v>
      </c>
      <c r="E406" s="92"/>
      <c r="F406" s="94">
        <f aca="true" t="shared" si="285" ref="F406:AM406">F407</f>
        <v>187028</v>
      </c>
      <c r="G406" s="94">
        <f t="shared" si="285"/>
        <v>-135458</v>
      </c>
      <c r="H406" s="94">
        <f t="shared" si="285"/>
        <v>51570</v>
      </c>
      <c r="I406" s="94">
        <f t="shared" si="285"/>
        <v>0</v>
      </c>
      <c r="J406" s="94">
        <f t="shared" si="285"/>
        <v>55314</v>
      </c>
      <c r="K406" s="94">
        <f t="shared" si="285"/>
        <v>0</v>
      </c>
      <c r="L406" s="94">
        <f t="shared" si="285"/>
        <v>0</v>
      </c>
      <c r="M406" s="94">
        <f t="shared" si="285"/>
        <v>55314</v>
      </c>
      <c r="N406" s="94">
        <f t="shared" si="285"/>
        <v>-23136</v>
      </c>
      <c r="O406" s="94">
        <f t="shared" si="285"/>
        <v>32178</v>
      </c>
      <c r="P406" s="94">
        <f t="shared" si="285"/>
        <v>0</v>
      </c>
      <c r="Q406" s="94">
        <f t="shared" si="285"/>
        <v>27969</v>
      </c>
      <c r="R406" s="94">
        <f t="shared" si="285"/>
        <v>0</v>
      </c>
      <c r="S406" s="94">
        <f t="shared" si="285"/>
        <v>0</v>
      </c>
      <c r="T406" s="94">
        <f t="shared" si="285"/>
        <v>32178</v>
      </c>
      <c r="U406" s="94">
        <f t="shared" si="285"/>
        <v>27969</v>
      </c>
      <c r="V406" s="94">
        <f t="shared" si="285"/>
        <v>0</v>
      </c>
      <c r="W406" s="94">
        <f t="shared" si="285"/>
        <v>0</v>
      </c>
      <c r="X406" s="94">
        <f t="shared" si="285"/>
        <v>32178</v>
      </c>
      <c r="Y406" s="94">
        <f t="shared" si="285"/>
        <v>27969</v>
      </c>
      <c r="Z406" s="94">
        <f t="shared" si="285"/>
        <v>0</v>
      </c>
      <c r="AA406" s="94">
        <f t="shared" si="285"/>
        <v>32178</v>
      </c>
      <c r="AB406" s="94">
        <f t="shared" si="285"/>
        <v>27969</v>
      </c>
      <c r="AC406" s="94">
        <f t="shared" si="285"/>
        <v>0</v>
      </c>
      <c r="AD406" s="94">
        <f t="shared" si="285"/>
        <v>0</v>
      </c>
      <c r="AE406" s="94"/>
      <c r="AF406" s="94">
        <f t="shared" si="285"/>
        <v>32178</v>
      </c>
      <c r="AG406" s="94">
        <f t="shared" si="285"/>
        <v>0</v>
      </c>
      <c r="AH406" s="94">
        <f t="shared" si="285"/>
        <v>27969</v>
      </c>
      <c r="AI406" s="94">
        <f t="shared" si="285"/>
        <v>0</v>
      </c>
      <c r="AJ406" s="94">
        <f t="shared" si="285"/>
        <v>0</v>
      </c>
      <c r="AK406" s="94">
        <f t="shared" si="285"/>
        <v>32178</v>
      </c>
      <c r="AL406" s="94">
        <f t="shared" si="285"/>
        <v>0</v>
      </c>
      <c r="AM406" s="94">
        <f t="shared" si="285"/>
        <v>27969</v>
      </c>
      <c r="AN406" s="94">
        <f>AN407+AN408</f>
        <v>-27969</v>
      </c>
      <c r="AO406" s="94">
        <f>AO407+AO408</f>
        <v>0</v>
      </c>
      <c r="AP406" s="94">
        <f>AP407+AP408</f>
        <v>0</v>
      </c>
      <c r="AQ406" s="94">
        <f>AQ407+AQ408</f>
        <v>0</v>
      </c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</row>
    <row r="407" spans="1:68" s="16" customFormat="1" ht="35.25" customHeight="1">
      <c r="A407" s="91" t="s">
        <v>129</v>
      </c>
      <c r="B407" s="92" t="s">
        <v>146</v>
      </c>
      <c r="C407" s="92" t="s">
        <v>3</v>
      </c>
      <c r="D407" s="93" t="s">
        <v>97</v>
      </c>
      <c r="E407" s="92" t="s">
        <v>130</v>
      </c>
      <c r="F407" s="81">
        <v>187028</v>
      </c>
      <c r="G407" s="81">
        <f>H407-F407</f>
        <v>-135458</v>
      </c>
      <c r="H407" s="81">
        <v>51570</v>
      </c>
      <c r="I407" s="81"/>
      <c r="J407" s="81">
        <v>55314</v>
      </c>
      <c r="K407" s="83"/>
      <c r="L407" s="83"/>
      <c r="M407" s="81">
        <v>55314</v>
      </c>
      <c r="N407" s="81">
        <f>O407-M407</f>
        <v>-23136</v>
      </c>
      <c r="O407" s="81">
        <v>32178</v>
      </c>
      <c r="P407" s="81"/>
      <c r="Q407" s="81">
        <v>27969</v>
      </c>
      <c r="R407" s="84"/>
      <c r="S407" s="84"/>
      <c r="T407" s="81">
        <f>O407+R407</f>
        <v>32178</v>
      </c>
      <c r="U407" s="81">
        <f>Q407+S407</f>
        <v>27969</v>
      </c>
      <c r="V407" s="84"/>
      <c r="W407" s="84"/>
      <c r="X407" s="81">
        <f>T407+V407</f>
        <v>32178</v>
      </c>
      <c r="Y407" s="81">
        <f>U407+W407</f>
        <v>27969</v>
      </c>
      <c r="Z407" s="84"/>
      <c r="AA407" s="81">
        <f>X407+Z407</f>
        <v>32178</v>
      </c>
      <c r="AB407" s="81">
        <f>Y407</f>
        <v>27969</v>
      </c>
      <c r="AC407" s="84"/>
      <c r="AD407" s="84"/>
      <c r="AE407" s="84"/>
      <c r="AF407" s="81">
        <f>AA407+AC407</f>
        <v>32178</v>
      </c>
      <c r="AG407" s="84"/>
      <c r="AH407" s="81">
        <f>AB407</f>
        <v>27969</v>
      </c>
      <c r="AI407" s="84"/>
      <c r="AJ407" s="84"/>
      <c r="AK407" s="81">
        <f>AF407+AI407</f>
        <v>32178</v>
      </c>
      <c r="AL407" s="81">
        <f>AG407</f>
        <v>0</v>
      </c>
      <c r="AM407" s="81">
        <f>AH407+AJ407</f>
        <v>27969</v>
      </c>
      <c r="AN407" s="81">
        <f>AO407-AM407</f>
        <v>-27969</v>
      </c>
      <c r="AO407" s="81"/>
      <c r="AP407" s="81"/>
      <c r="AQ407" s="81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</row>
    <row r="408" spans="1:68" s="16" customFormat="1" ht="102" customHeight="1" hidden="1">
      <c r="A408" s="119" t="s">
        <v>348</v>
      </c>
      <c r="B408" s="116" t="s">
        <v>146</v>
      </c>
      <c r="C408" s="116" t="s">
        <v>3</v>
      </c>
      <c r="D408" s="117" t="s">
        <v>347</v>
      </c>
      <c r="E408" s="116"/>
      <c r="F408" s="118"/>
      <c r="G408" s="118"/>
      <c r="H408" s="118"/>
      <c r="I408" s="118"/>
      <c r="J408" s="118"/>
      <c r="K408" s="199"/>
      <c r="L408" s="199"/>
      <c r="M408" s="118"/>
      <c r="N408" s="118"/>
      <c r="O408" s="118"/>
      <c r="P408" s="118"/>
      <c r="Q408" s="118"/>
      <c r="R408" s="141"/>
      <c r="S408" s="141"/>
      <c r="T408" s="118"/>
      <c r="U408" s="118"/>
      <c r="V408" s="141"/>
      <c r="W408" s="141"/>
      <c r="X408" s="118"/>
      <c r="Y408" s="118"/>
      <c r="Z408" s="141"/>
      <c r="AA408" s="118"/>
      <c r="AB408" s="118"/>
      <c r="AC408" s="141"/>
      <c r="AD408" s="141"/>
      <c r="AE408" s="141"/>
      <c r="AF408" s="118"/>
      <c r="AG408" s="141"/>
      <c r="AH408" s="118"/>
      <c r="AI408" s="141"/>
      <c r="AJ408" s="141"/>
      <c r="AK408" s="118"/>
      <c r="AL408" s="118"/>
      <c r="AM408" s="118"/>
      <c r="AN408" s="118">
        <f>AN409</f>
        <v>0</v>
      </c>
      <c r="AO408" s="118">
        <f>AO409</f>
        <v>0</v>
      </c>
      <c r="AP408" s="118"/>
      <c r="AQ408" s="118">
        <f>AQ409</f>
        <v>0</v>
      </c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</row>
    <row r="409" spans="1:68" s="16" customFormat="1" ht="6" customHeight="1" hidden="1">
      <c r="A409" s="115" t="s">
        <v>296</v>
      </c>
      <c r="B409" s="116" t="s">
        <v>146</v>
      </c>
      <c r="C409" s="116" t="s">
        <v>3</v>
      </c>
      <c r="D409" s="117" t="s">
        <v>347</v>
      </c>
      <c r="E409" s="116" t="s">
        <v>237</v>
      </c>
      <c r="F409" s="118"/>
      <c r="G409" s="118"/>
      <c r="H409" s="118"/>
      <c r="I409" s="118"/>
      <c r="J409" s="118"/>
      <c r="K409" s="199"/>
      <c r="L409" s="199"/>
      <c r="M409" s="118"/>
      <c r="N409" s="118"/>
      <c r="O409" s="118"/>
      <c r="P409" s="118"/>
      <c r="Q409" s="118"/>
      <c r="R409" s="141"/>
      <c r="S409" s="141"/>
      <c r="T409" s="118"/>
      <c r="U409" s="118"/>
      <c r="V409" s="141"/>
      <c r="W409" s="141"/>
      <c r="X409" s="118"/>
      <c r="Y409" s="118"/>
      <c r="Z409" s="141"/>
      <c r="AA409" s="118"/>
      <c r="AB409" s="118"/>
      <c r="AC409" s="141"/>
      <c r="AD409" s="141"/>
      <c r="AE409" s="141"/>
      <c r="AF409" s="118"/>
      <c r="AG409" s="141"/>
      <c r="AH409" s="118"/>
      <c r="AI409" s="141"/>
      <c r="AJ409" s="141"/>
      <c r="AK409" s="118"/>
      <c r="AL409" s="118"/>
      <c r="AM409" s="118"/>
      <c r="AN409" s="118">
        <f>AO409-AM409</f>
        <v>0</v>
      </c>
      <c r="AO409" s="118"/>
      <c r="AP409" s="118"/>
      <c r="AQ409" s="118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</row>
    <row r="410" spans="1:68" s="10" customFormat="1" ht="21.75" customHeight="1">
      <c r="A410" s="91" t="s">
        <v>105</v>
      </c>
      <c r="B410" s="92" t="s">
        <v>146</v>
      </c>
      <c r="C410" s="92" t="s">
        <v>3</v>
      </c>
      <c r="D410" s="93" t="s">
        <v>106</v>
      </c>
      <c r="E410" s="92"/>
      <c r="F410" s="94">
        <f aca="true" t="shared" si="286" ref="F410:AQ410">F411</f>
        <v>42420</v>
      </c>
      <c r="G410" s="94">
        <f t="shared" si="286"/>
        <v>8013</v>
      </c>
      <c r="H410" s="94">
        <f t="shared" si="286"/>
        <v>50433</v>
      </c>
      <c r="I410" s="94">
        <f t="shared" si="286"/>
        <v>0</v>
      </c>
      <c r="J410" s="94">
        <f t="shared" si="286"/>
        <v>54197</v>
      </c>
      <c r="K410" s="94">
        <f t="shared" si="286"/>
        <v>0</v>
      </c>
      <c r="L410" s="94">
        <f t="shared" si="286"/>
        <v>0</v>
      </c>
      <c r="M410" s="94">
        <f t="shared" si="286"/>
        <v>54197</v>
      </c>
      <c r="N410" s="94">
        <f t="shared" si="286"/>
        <v>-13239</v>
      </c>
      <c r="O410" s="94">
        <f t="shared" si="286"/>
        <v>40958</v>
      </c>
      <c r="P410" s="94">
        <f t="shared" si="286"/>
        <v>0</v>
      </c>
      <c r="Q410" s="94">
        <f t="shared" si="286"/>
        <v>39946</v>
      </c>
      <c r="R410" s="94">
        <f t="shared" si="286"/>
        <v>0</v>
      </c>
      <c r="S410" s="94">
        <f t="shared" si="286"/>
        <v>0</v>
      </c>
      <c r="T410" s="94">
        <f t="shared" si="286"/>
        <v>40958</v>
      </c>
      <c r="U410" s="94">
        <f t="shared" si="286"/>
        <v>39946</v>
      </c>
      <c r="V410" s="94">
        <f t="shared" si="286"/>
        <v>0</v>
      </c>
      <c r="W410" s="94">
        <f t="shared" si="286"/>
        <v>0</v>
      </c>
      <c r="X410" s="94">
        <f t="shared" si="286"/>
        <v>40958</v>
      </c>
      <c r="Y410" s="94">
        <f t="shared" si="286"/>
        <v>39946</v>
      </c>
      <c r="Z410" s="94">
        <f t="shared" si="286"/>
        <v>0</v>
      </c>
      <c r="AA410" s="94">
        <f t="shared" si="286"/>
        <v>40958</v>
      </c>
      <c r="AB410" s="94">
        <f t="shared" si="286"/>
        <v>39946</v>
      </c>
      <c r="AC410" s="94">
        <f t="shared" si="286"/>
        <v>0</v>
      </c>
      <c r="AD410" s="94">
        <f t="shared" si="286"/>
        <v>0</v>
      </c>
      <c r="AE410" s="94"/>
      <c r="AF410" s="94">
        <f t="shared" si="286"/>
        <v>40958</v>
      </c>
      <c r="AG410" s="94">
        <f t="shared" si="286"/>
        <v>0</v>
      </c>
      <c r="AH410" s="94">
        <f t="shared" si="286"/>
        <v>39946</v>
      </c>
      <c r="AI410" s="94">
        <f t="shared" si="286"/>
        <v>0</v>
      </c>
      <c r="AJ410" s="94">
        <f t="shared" si="286"/>
        <v>0</v>
      </c>
      <c r="AK410" s="94">
        <f t="shared" si="286"/>
        <v>40958</v>
      </c>
      <c r="AL410" s="94">
        <f t="shared" si="286"/>
        <v>0</v>
      </c>
      <c r="AM410" s="94">
        <f t="shared" si="286"/>
        <v>39946</v>
      </c>
      <c r="AN410" s="94">
        <f t="shared" si="286"/>
        <v>-39946</v>
      </c>
      <c r="AO410" s="94">
        <f t="shared" si="286"/>
        <v>0</v>
      </c>
      <c r="AP410" s="94">
        <f t="shared" si="286"/>
        <v>0</v>
      </c>
      <c r="AQ410" s="94">
        <f t="shared" si="286"/>
        <v>0</v>
      </c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</row>
    <row r="411" spans="1:68" s="16" customFormat="1" ht="36" customHeight="1">
      <c r="A411" s="91" t="s">
        <v>129</v>
      </c>
      <c r="B411" s="92" t="s">
        <v>146</v>
      </c>
      <c r="C411" s="92" t="s">
        <v>3</v>
      </c>
      <c r="D411" s="93" t="s">
        <v>106</v>
      </c>
      <c r="E411" s="92" t="s">
        <v>130</v>
      </c>
      <c r="F411" s="81">
        <v>42420</v>
      </c>
      <c r="G411" s="81">
        <f>H411-F411</f>
        <v>8013</v>
      </c>
      <c r="H411" s="81">
        <v>50433</v>
      </c>
      <c r="I411" s="81"/>
      <c r="J411" s="81">
        <v>54197</v>
      </c>
      <c r="K411" s="83"/>
      <c r="L411" s="83"/>
      <c r="M411" s="81">
        <v>54197</v>
      </c>
      <c r="N411" s="81">
        <f>O411-M411</f>
        <v>-13239</v>
      </c>
      <c r="O411" s="81">
        <v>40958</v>
      </c>
      <c r="P411" s="81"/>
      <c r="Q411" s="81">
        <v>39946</v>
      </c>
      <c r="R411" s="84"/>
      <c r="S411" s="84"/>
      <c r="T411" s="81">
        <f>O411+R411</f>
        <v>40958</v>
      </c>
      <c r="U411" s="81">
        <f>Q411+S411</f>
        <v>39946</v>
      </c>
      <c r="V411" s="84"/>
      <c r="W411" s="84"/>
      <c r="X411" s="81">
        <f>T411+V411</f>
        <v>40958</v>
      </c>
      <c r="Y411" s="81">
        <f>U411+W411</f>
        <v>39946</v>
      </c>
      <c r="Z411" s="84"/>
      <c r="AA411" s="81">
        <f>X411+Z411</f>
        <v>40958</v>
      </c>
      <c r="AB411" s="81">
        <f>Y411</f>
        <v>39946</v>
      </c>
      <c r="AC411" s="84"/>
      <c r="AD411" s="84"/>
      <c r="AE411" s="84"/>
      <c r="AF411" s="81">
        <f>AA411+AC411</f>
        <v>40958</v>
      </c>
      <c r="AG411" s="84"/>
      <c r="AH411" s="81">
        <f>AB411</f>
        <v>39946</v>
      </c>
      <c r="AI411" s="84"/>
      <c r="AJ411" s="84"/>
      <c r="AK411" s="81">
        <f>AF411+AI411</f>
        <v>40958</v>
      </c>
      <c r="AL411" s="81">
        <f>AG411</f>
        <v>0</v>
      </c>
      <c r="AM411" s="81">
        <f>AH411+AJ411</f>
        <v>39946</v>
      </c>
      <c r="AN411" s="81">
        <f>AO411-AM411</f>
        <v>-39946</v>
      </c>
      <c r="AO411" s="81"/>
      <c r="AP411" s="81"/>
      <c r="AQ411" s="81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</row>
    <row r="412" spans="1:68" s="16" customFormat="1" ht="17.25" customHeight="1" hidden="1">
      <c r="A412" s="91" t="s">
        <v>121</v>
      </c>
      <c r="B412" s="92" t="s">
        <v>146</v>
      </c>
      <c r="C412" s="92" t="s">
        <v>3</v>
      </c>
      <c r="D412" s="93" t="s">
        <v>123</v>
      </c>
      <c r="E412" s="92"/>
      <c r="F412" s="81"/>
      <c r="G412" s="81">
        <f aca="true" t="shared" si="287" ref="G412:Q412">G413</f>
        <v>13228</v>
      </c>
      <c r="H412" s="81">
        <f t="shared" si="287"/>
        <v>13228</v>
      </c>
      <c r="I412" s="81">
        <f t="shared" si="287"/>
        <v>0</v>
      </c>
      <c r="J412" s="81">
        <f t="shared" si="287"/>
        <v>14355</v>
      </c>
      <c r="K412" s="81">
        <f t="shared" si="287"/>
        <v>0</v>
      </c>
      <c r="L412" s="81">
        <f t="shared" si="287"/>
        <v>0</v>
      </c>
      <c r="M412" s="81">
        <f t="shared" si="287"/>
        <v>14355</v>
      </c>
      <c r="N412" s="81">
        <f t="shared" si="287"/>
        <v>-14355</v>
      </c>
      <c r="O412" s="81">
        <f t="shared" si="287"/>
        <v>0</v>
      </c>
      <c r="P412" s="81">
        <f t="shared" si="287"/>
        <v>0</v>
      </c>
      <c r="Q412" s="81">
        <f t="shared" si="287"/>
        <v>0</v>
      </c>
      <c r="R412" s="84"/>
      <c r="S412" s="84"/>
      <c r="T412" s="84"/>
      <c r="U412" s="84"/>
      <c r="V412" s="84"/>
      <c r="W412" s="84"/>
      <c r="X412" s="84"/>
      <c r="Y412" s="84"/>
      <c r="Z412" s="84"/>
      <c r="AA412" s="85"/>
      <c r="AB412" s="85"/>
      <c r="AC412" s="85"/>
      <c r="AD412" s="85"/>
      <c r="AE412" s="85"/>
      <c r="AF412" s="84"/>
      <c r="AG412" s="84"/>
      <c r="AH412" s="84"/>
      <c r="AI412" s="84"/>
      <c r="AJ412" s="84"/>
      <c r="AK412" s="81"/>
      <c r="AL412" s="81"/>
      <c r="AM412" s="81"/>
      <c r="AN412" s="84"/>
      <c r="AO412" s="84"/>
      <c r="AP412" s="84"/>
      <c r="AQ412" s="84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</row>
    <row r="413" spans="1:68" s="16" customFormat="1" ht="51.75" customHeight="1" hidden="1">
      <c r="A413" s="91" t="s">
        <v>137</v>
      </c>
      <c r="B413" s="92" t="s">
        <v>146</v>
      </c>
      <c r="C413" s="92" t="s">
        <v>3</v>
      </c>
      <c r="D413" s="93" t="s">
        <v>122</v>
      </c>
      <c r="E413" s="92" t="s">
        <v>138</v>
      </c>
      <c r="F413" s="81"/>
      <c r="G413" s="81">
        <f>H413-F413</f>
        <v>13228</v>
      </c>
      <c r="H413" s="81">
        <v>13228</v>
      </c>
      <c r="I413" s="81"/>
      <c r="J413" s="81">
        <v>14355</v>
      </c>
      <c r="K413" s="83"/>
      <c r="L413" s="83"/>
      <c r="M413" s="81">
        <v>14355</v>
      </c>
      <c r="N413" s="81">
        <f>O413-M413</f>
        <v>-14355</v>
      </c>
      <c r="O413" s="81"/>
      <c r="P413" s="81"/>
      <c r="Q413" s="81"/>
      <c r="R413" s="84"/>
      <c r="S413" s="84"/>
      <c r="T413" s="84"/>
      <c r="U413" s="84"/>
      <c r="V413" s="84"/>
      <c r="W413" s="84"/>
      <c r="X413" s="84"/>
      <c r="Y413" s="84"/>
      <c r="Z413" s="84"/>
      <c r="AA413" s="85"/>
      <c r="AB413" s="85"/>
      <c r="AC413" s="85"/>
      <c r="AD413" s="85"/>
      <c r="AE413" s="85"/>
      <c r="AF413" s="84"/>
      <c r="AG413" s="84"/>
      <c r="AH413" s="84"/>
      <c r="AI413" s="84"/>
      <c r="AJ413" s="84"/>
      <c r="AK413" s="81"/>
      <c r="AL413" s="81"/>
      <c r="AM413" s="81"/>
      <c r="AN413" s="84"/>
      <c r="AO413" s="84"/>
      <c r="AP413" s="84"/>
      <c r="AQ413" s="84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</row>
    <row r="414" spans="1:43" ht="15.75">
      <c r="A414" s="200"/>
      <c r="B414" s="111"/>
      <c r="C414" s="111"/>
      <c r="D414" s="112"/>
      <c r="E414" s="111"/>
      <c r="F414" s="61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4"/>
      <c r="AB414" s="64"/>
      <c r="AC414" s="64"/>
      <c r="AD414" s="64"/>
      <c r="AE414" s="64"/>
      <c r="AF414" s="63"/>
      <c r="AG414" s="63"/>
      <c r="AH414" s="63"/>
      <c r="AI414" s="63"/>
      <c r="AJ414" s="63"/>
      <c r="AK414" s="65"/>
      <c r="AL414" s="65"/>
      <c r="AM414" s="65"/>
      <c r="AN414" s="63"/>
      <c r="AO414" s="63"/>
      <c r="AP414" s="63"/>
      <c r="AQ414" s="63"/>
    </row>
    <row r="415" spans="1:68" s="8" customFormat="1" ht="20.25">
      <c r="A415" s="66" t="s">
        <v>111</v>
      </c>
      <c r="B415" s="67" t="s">
        <v>112</v>
      </c>
      <c r="C415" s="67"/>
      <c r="D415" s="68"/>
      <c r="E415" s="67"/>
      <c r="F415" s="128">
        <f aca="true" t="shared" si="288" ref="F415:AD415">F417+F423+F429+F453</f>
        <v>261856</v>
      </c>
      <c r="G415" s="128">
        <f t="shared" si="288"/>
        <v>108248</v>
      </c>
      <c r="H415" s="128">
        <f t="shared" si="288"/>
        <v>370104</v>
      </c>
      <c r="I415" s="128">
        <f t="shared" si="288"/>
        <v>0</v>
      </c>
      <c r="J415" s="128">
        <f t="shared" si="288"/>
        <v>272117</v>
      </c>
      <c r="K415" s="128">
        <f t="shared" si="288"/>
        <v>0</v>
      </c>
      <c r="L415" s="128">
        <f t="shared" si="288"/>
        <v>0</v>
      </c>
      <c r="M415" s="128">
        <f t="shared" si="288"/>
        <v>272117</v>
      </c>
      <c r="N415" s="128">
        <f t="shared" si="288"/>
        <v>-136780</v>
      </c>
      <c r="O415" s="128">
        <f t="shared" si="288"/>
        <v>135337</v>
      </c>
      <c r="P415" s="128">
        <f t="shared" si="288"/>
        <v>0</v>
      </c>
      <c r="Q415" s="128">
        <f t="shared" si="288"/>
        <v>135152</v>
      </c>
      <c r="R415" s="128">
        <f t="shared" si="288"/>
        <v>0</v>
      </c>
      <c r="S415" s="128">
        <f t="shared" si="288"/>
        <v>0</v>
      </c>
      <c r="T415" s="128">
        <f t="shared" si="288"/>
        <v>135337</v>
      </c>
      <c r="U415" s="128">
        <f t="shared" si="288"/>
        <v>135152</v>
      </c>
      <c r="V415" s="128">
        <f t="shared" si="288"/>
        <v>0</v>
      </c>
      <c r="W415" s="128">
        <f t="shared" si="288"/>
        <v>0</v>
      </c>
      <c r="X415" s="128">
        <f t="shared" si="288"/>
        <v>135337</v>
      </c>
      <c r="Y415" s="128">
        <f t="shared" si="288"/>
        <v>135152</v>
      </c>
      <c r="Z415" s="128">
        <f t="shared" si="288"/>
        <v>0</v>
      </c>
      <c r="AA415" s="129">
        <f t="shared" si="288"/>
        <v>135337</v>
      </c>
      <c r="AB415" s="129">
        <f t="shared" si="288"/>
        <v>135152</v>
      </c>
      <c r="AC415" s="129">
        <f t="shared" si="288"/>
        <v>0</v>
      </c>
      <c r="AD415" s="129">
        <f t="shared" si="288"/>
        <v>0</v>
      </c>
      <c r="AE415" s="129"/>
      <c r="AF415" s="128">
        <f aca="true" t="shared" si="289" ref="AF415:AQ415">AF417+AF423+AF429+AF453</f>
        <v>135337</v>
      </c>
      <c r="AG415" s="128">
        <f t="shared" si="289"/>
        <v>0</v>
      </c>
      <c r="AH415" s="128">
        <f t="shared" si="289"/>
        <v>135152</v>
      </c>
      <c r="AI415" s="128">
        <f t="shared" si="289"/>
        <v>606</v>
      </c>
      <c r="AJ415" s="128">
        <f t="shared" si="289"/>
        <v>606</v>
      </c>
      <c r="AK415" s="128">
        <f t="shared" si="289"/>
        <v>135943</v>
      </c>
      <c r="AL415" s="128">
        <f t="shared" si="289"/>
        <v>0</v>
      </c>
      <c r="AM415" s="128">
        <f t="shared" si="289"/>
        <v>135758</v>
      </c>
      <c r="AN415" s="128">
        <f t="shared" si="289"/>
        <v>37690</v>
      </c>
      <c r="AO415" s="128">
        <f t="shared" si="289"/>
        <v>173448</v>
      </c>
      <c r="AP415" s="128">
        <f t="shared" si="289"/>
        <v>0</v>
      </c>
      <c r="AQ415" s="128">
        <f t="shared" si="289"/>
        <v>176505</v>
      </c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</row>
    <row r="416" spans="1:68" s="8" customFormat="1" ht="15.75" customHeight="1">
      <c r="A416" s="66"/>
      <c r="B416" s="67"/>
      <c r="C416" s="67"/>
      <c r="D416" s="68"/>
      <c r="E416" s="67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8"/>
      <c r="T416" s="128"/>
      <c r="U416" s="128"/>
      <c r="V416" s="128"/>
      <c r="W416" s="128"/>
      <c r="X416" s="128"/>
      <c r="Y416" s="128"/>
      <c r="Z416" s="128"/>
      <c r="AA416" s="129"/>
      <c r="AB416" s="129"/>
      <c r="AC416" s="129"/>
      <c r="AD416" s="129"/>
      <c r="AE416" s="129"/>
      <c r="AF416" s="128"/>
      <c r="AG416" s="128"/>
      <c r="AH416" s="128"/>
      <c r="AI416" s="128"/>
      <c r="AJ416" s="128"/>
      <c r="AK416" s="128"/>
      <c r="AL416" s="128"/>
      <c r="AM416" s="128"/>
      <c r="AN416" s="128"/>
      <c r="AO416" s="128"/>
      <c r="AP416" s="128"/>
      <c r="AQ416" s="128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</row>
    <row r="417" spans="1:68" s="8" customFormat="1" ht="18.75" customHeight="1">
      <c r="A417" s="74" t="s">
        <v>171</v>
      </c>
      <c r="B417" s="75" t="s">
        <v>3</v>
      </c>
      <c r="C417" s="75" t="s">
        <v>127</v>
      </c>
      <c r="D417" s="68"/>
      <c r="E417" s="67"/>
      <c r="F417" s="201">
        <f aca="true" t="shared" si="290" ref="F417:V418">F418</f>
        <v>19352</v>
      </c>
      <c r="G417" s="201">
        <f t="shared" si="290"/>
        <v>11045</v>
      </c>
      <c r="H417" s="201">
        <f t="shared" si="290"/>
        <v>30397</v>
      </c>
      <c r="I417" s="201">
        <f t="shared" si="290"/>
        <v>0</v>
      </c>
      <c r="J417" s="201">
        <f t="shared" si="290"/>
        <v>36394</v>
      </c>
      <c r="K417" s="201">
        <f t="shared" si="290"/>
        <v>0</v>
      </c>
      <c r="L417" s="201">
        <f t="shared" si="290"/>
        <v>0</v>
      </c>
      <c r="M417" s="201">
        <f aca="true" t="shared" si="291" ref="M417:U417">M418+M420</f>
        <v>36394</v>
      </c>
      <c r="N417" s="201">
        <f t="shared" si="291"/>
        <v>-8559</v>
      </c>
      <c r="O417" s="201">
        <f t="shared" si="291"/>
        <v>27835</v>
      </c>
      <c r="P417" s="201">
        <f t="shared" si="291"/>
        <v>0</v>
      </c>
      <c r="Q417" s="201">
        <f t="shared" si="291"/>
        <v>27835</v>
      </c>
      <c r="R417" s="201">
        <f t="shared" si="291"/>
        <v>0</v>
      </c>
      <c r="S417" s="201">
        <f t="shared" si="291"/>
        <v>0</v>
      </c>
      <c r="T417" s="201">
        <f t="shared" si="291"/>
        <v>27835</v>
      </c>
      <c r="U417" s="201">
        <f t="shared" si="291"/>
        <v>27835</v>
      </c>
      <c r="V417" s="201">
        <f aca="true" t="shared" si="292" ref="V417:AB417">V418+V420</f>
        <v>0</v>
      </c>
      <c r="W417" s="201">
        <f t="shared" si="292"/>
        <v>0</v>
      </c>
      <c r="X417" s="201">
        <f t="shared" si="292"/>
        <v>27835</v>
      </c>
      <c r="Y417" s="201">
        <f t="shared" si="292"/>
        <v>27835</v>
      </c>
      <c r="Z417" s="201">
        <f t="shared" si="292"/>
        <v>0</v>
      </c>
      <c r="AA417" s="202">
        <f t="shared" si="292"/>
        <v>27835</v>
      </c>
      <c r="AB417" s="202">
        <f t="shared" si="292"/>
        <v>27835</v>
      </c>
      <c r="AC417" s="202">
        <f>AC418+AC420</f>
        <v>0</v>
      </c>
      <c r="AD417" s="202">
        <f>AD418+AD420</f>
        <v>0</v>
      </c>
      <c r="AE417" s="202"/>
      <c r="AF417" s="201">
        <f aca="true" t="shared" si="293" ref="AF417:AM417">AF418+AF420</f>
        <v>27835</v>
      </c>
      <c r="AG417" s="201">
        <f t="shared" si="293"/>
        <v>0</v>
      </c>
      <c r="AH417" s="201">
        <f t="shared" si="293"/>
        <v>27835</v>
      </c>
      <c r="AI417" s="201">
        <f t="shared" si="293"/>
        <v>0</v>
      </c>
      <c r="AJ417" s="201">
        <f t="shared" si="293"/>
        <v>0</v>
      </c>
      <c r="AK417" s="201">
        <f t="shared" si="293"/>
        <v>27835</v>
      </c>
      <c r="AL417" s="201">
        <f t="shared" si="293"/>
        <v>0</v>
      </c>
      <c r="AM417" s="201">
        <f t="shared" si="293"/>
        <v>27835</v>
      </c>
      <c r="AN417" s="201">
        <f>AN418+AN420</f>
        <v>-6358</v>
      </c>
      <c r="AO417" s="201">
        <f>AO418+AO420</f>
        <v>21477</v>
      </c>
      <c r="AP417" s="201">
        <f>AP418+AP420</f>
        <v>0</v>
      </c>
      <c r="AQ417" s="201">
        <f>AQ418+AQ420</f>
        <v>21477</v>
      </c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</row>
    <row r="418" spans="1:68" s="8" customFormat="1" ht="40.5" customHeight="1" hidden="1">
      <c r="A418" s="91" t="s">
        <v>172</v>
      </c>
      <c r="B418" s="92" t="s">
        <v>3</v>
      </c>
      <c r="C418" s="92" t="s">
        <v>127</v>
      </c>
      <c r="D418" s="162" t="s">
        <v>194</v>
      </c>
      <c r="E418" s="67"/>
      <c r="F418" s="181">
        <f t="shared" si="290"/>
        <v>19352</v>
      </c>
      <c r="G418" s="181">
        <f t="shared" si="290"/>
        <v>11045</v>
      </c>
      <c r="H418" s="181">
        <f t="shared" si="290"/>
        <v>30397</v>
      </c>
      <c r="I418" s="181">
        <f t="shared" si="290"/>
        <v>0</v>
      </c>
      <c r="J418" s="181">
        <f t="shared" si="290"/>
        <v>36394</v>
      </c>
      <c r="K418" s="181">
        <f t="shared" si="290"/>
        <v>0</v>
      </c>
      <c r="L418" s="181">
        <f t="shared" si="290"/>
        <v>0</v>
      </c>
      <c r="M418" s="181">
        <f t="shared" si="290"/>
        <v>36394</v>
      </c>
      <c r="N418" s="181">
        <f t="shared" si="290"/>
        <v>-36394</v>
      </c>
      <c r="O418" s="181">
        <f t="shared" si="290"/>
        <v>0</v>
      </c>
      <c r="P418" s="181">
        <f t="shared" si="290"/>
        <v>0</v>
      </c>
      <c r="Q418" s="181">
        <f t="shared" si="290"/>
        <v>0</v>
      </c>
      <c r="R418" s="181">
        <f t="shared" si="290"/>
        <v>0</v>
      </c>
      <c r="S418" s="181">
        <f t="shared" si="290"/>
        <v>0</v>
      </c>
      <c r="T418" s="181">
        <f t="shared" si="290"/>
        <v>0</v>
      </c>
      <c r="U418" s="181">
        <f t="shared" si="290"/>
        <v>0</v>
      </c>
      <c r="V418" s="181">
        <f t="shared" si="290"/>
        <v>0</v>
      </c>
      <c r="W418" s="181">
        <f aca="true" t="shared" si="294" ref="W418:AM418">W419</f>
        <v>0</v>
      </c>
      <c r="X418" s="181">
        <f t="shared" si="294"/>
        <v>0</v>
      </c>
      <c r="Y418" s="181">
        <f t="shared" si="294"/>
        <v>0</v>
      </c>
      <c r="Z418" s="181">
        <f t="shared" si="294"/>
        <v>0</v>
      </c>
      <c r="AA418" s="203">
        <f t="shared" si="294"/>
        <v>0</v>
      </c>
      <c r="AB418" s="203">
        <f t="shared" si="294"/>
        <v>0</v>
      </c>
      <c r="AC418" s="203">
        <f t="shared" si="294"/>
        <v>0</v>
      </c>
      <c r="AD418" s="203">
        <f t="shared" si="294"/>
        <v>0</v>
      </c>
      <c r="AE418" s="203"/>
      <c r="AF418" s="181">
        <f t="shared" si="294"/>
        <v>0</v>
      </c>
      <c r="AG418" s="181">
        <f t="shared" si="294"/>
        <v>0</v>
      </c>
      <c r="AH418" s="181">
        <f t="shared" si="294"/>
        <v>0</v>
      </c>
      <c r="AI418" s="181">
        <f t="shared" si="294"/>
        <v>0</v>
      </c>
      <c r="AJ418" s="181">
        <f t="shared" si="294"/>
        <v>0</v>
      </c>
      <c r="AK418" s="181">
        <f t="shared" si="294"/>
        <v>0</v>
      </c>
      <c r="AL418" s="181">
        <f t="shared" si="294"/>
        <v>0</v>
      </c>
      <c r="AM418" s="181">
        <f t="shared" si="294"/>
        <v>0</v>
      </c>
      <c r="AN418" s="130"/>
      <c r="AO418" s="130"/>
      <c r="AP418" s="130"/>
      <c r="AQ418" s="130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</row>
    <row r="419" spans="1:68" s="8" customFormat="1" ht="3" customHeight="1" hidden="1">
      <c r="A419" s="91" t="s">
        <v>10</v>
      </c>
      <c r="B419" s="92" t="s">
        <v>3</v>
      </c>
      <c r="C419" s="92" t="s">
        <v>127</v>
      </c>
      <c r="D419" s="162" t="s">
        <v>194</v>
      </c>
      <c r="E419" s="92" t="s">
        <v>17</v>
      </c>
      <c r="F419" s="81">
        <v>19352</v>
      </c>
      <c r="G419" s="81">
        <f>H419-F419</f>
        <v>11045</v>
      </c>
      <c r="H419" s="102">
        <v>30397</v>
      </c>
      <c r="I419" s="102"/>
      <c r="J419" s="102">
        <v>36394</v>
      </c>
      <c r="K419" s="193"/>
      <c r="L419" s="193"/>
      <c r="M419" s="81">
        <v>36394</v>
      </c>
      <c r="N419" s="81">
        <f>O419-M419</f>
        <v>-36394</v>
      </c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2"/>
      <c r="AB419" s="82"/>
      <c r="AC419" s="82"/>
      <c r="AD419" s="82"/>
      <c r="AE419" s="82"/>
      <c r="AF419" s="81"/>
      <c r="AG419" s="81"/>
      <c r="AH419" s="81"/>
      <c r="AI419" s="81"/>
      <c r="AJ419" s="81"/>
      <c r="AK419" s="81"/>
      <c r="AL419" s="81"/>
      <c r="AM419" s="81"/>
      <c r="AN419" s="130"/>
      <c r="AO419" s="130"/>
      <c r="AP419" s="130"/>
      <c r="AQ419" s="130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</row>
    <row r="420" spans="1:68" s="8" customFormat="1" ht="33.75" customHeight="1">
      <c r="A420" s="91" t="s">
        <v>172</v>
      </c>
      <c r="B420" s="92" t="s">
        <v>3</v>
      </c>
      <c r="C420" s="92" t="s">
        <v>127</v>
      </c>
      <c r="D420" s="162" t="s">
        <v>259</v>
      </c>
      <c r="E420" s="92"/>
      <c r="F420" s="81"/>
      <c r="G420" s="81"/>
      <c r="H420" s="102"/>
      <c r="I420" s="102"/>
      <c r="J420" s="102"/>
      <c r="K420" s="193"/>
      <c r="L420" s="193"/>
      <c r="M420" s="81">
        <f aca="true" t="shared" si="295" ref="M420:AQ420">M421</f>
        <v>0</v>
      </c>
      <c r="N420" s="81">
        <f t="shared" si="295"/>
        <v>27835</v>
      </c>
      <c r="O420" s="81">
        <f t="shared" si="295"/>
        <v>27835</v>
      </c>
      <c r="P420" s="81">
        <f t="shared" si="295"/>
        <v>0</v>
      </c>
      <c r="Q420" s="81">
        <f t="shared" si="295"/>
        <v>27835</v>
      </c>
      <c r="R420" s="81">
        <f t="shared" si="295"/>
        <v>0</v>
      </c>
      <c r="S420" s="81">
        <f t="shared" si="295"/>
        <v>0</v>
      </c>
      <c r="T420" s="81">
        <f t="shared" si="295"/>
        <v>27835</v>
      </c>
      <c r="U420" s="81">
        <f t="shared" si="295"/>
        <v>27835</v>
      </c>
      <c r="V420" s="81">
        <f t="shared" si="295"/>
        <v>0</v>
      </c>
      <c r="W420" s="81">
        <f t="shared" si="295"/>
        <v>0</v>
      </c>
      <c r="X420" s="81">
        <f t="shared" si="295"/>
        <v>27835</v>
      </c>
      <c r="Y420" s="81">
        <f t="shared" si="295"/>
        <v>27835</v>
      </c>
      <c r="Z420" s="81">
        <f t="shared" si="295"/>
        <v>0</v>
      </c>
      <c r="AA420" s="82">
        <f t="shared" si="295"/>
        <v>27835</v>
      </c>
      <c r="AB420" s="82">
        <f t="shared" si="295"/>
        <v>27835</v>
      </c>
      <c r="AC420" s="82">
        <f t="shared" si="295"/>
        <v>0</v>
      </c>
      <c r="AD420" s="82">
        <f t="shared" si="295"/>
        <v>0</v>
      </c>
      <c r="AE420" s="82"/>
      <c r="AF420" s="81">
        <f t="shared" si="295"/>
        <v>27835</v>
      </c>
      <c r="AG420" s="81">
        <f t="shared" si="295"/>
        <v>0</v>
      </c>
      <c r="AH420" s="81">
        <f t="shared" si="295"/>
        <v>27835</v>
      </c>
      <c r="AI420" s="81">
        <f t="shared" si="295"/>
        <v>0</v>
      </c>
      <c r="AJ420" s="81">
        <f t="shared" si="295"/>
        <v>0</v>
      </c>
      <c r="AK420" s="81">
        <f t="shared" si="295"/>
        <v>27835</v>
      </c>
      <c r="AL420" s="81">
        <f t="shared" si="295"/>
        <v>0</v>
      </c>
      <c r="AM420" s="81">
        <f t="shared" si="295"/>
        <v>27835</v>
      </c>
      <c r="AN420" s="81">
        <f t="shared" si="295"/>
        <v>-6358</v>
      </c>
      <c r="AO420" s="81">
        <f t="shared" si="295"/>
        <v>21477</v>
      </c>
      <c r="AP420" s="81">
        <f t="shared" si="295"/>
        <v>0</v>
      </c>
      <c r="AQ420" s="81">
        <f t="shared" si="295"/>
        <v>21477</v>
      </c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</row>
    <row r="421" spans="1:68" s="8" customFormat="1" ht="24" customHeight="1">
      <c r="A421" s="91" t="s">
        <v>10</v>
      </c>
      <c r="B421" s="92" t="s">
        <v>3</v>
      </c>
      <c r="C421" s="92" t="s">
        <v>127</v>
      </c>
      <c r="D421" s="162" t="s">
        <v>259</v>
      </c>
      <c r="E421" s="92" t="s">
        <v>17</v>
      </c>
      <c r="F421" s="81"/>
      <c r="G421" s="81"/>
      <c r="H421" s="102"/>
      <c r="I421" s="102"/>
      <c r="J421" s="102"/>
      <c r="K421" s="193"/>
      <c r="L421" s="193"/>
      <c r="M421" s="81"/>
      <c r="N421" s="81">
        <f>O421-M421</f>
        <v>27835</v>
      </c>
      <c r="O421" s="81">
        <v>27835</v>
      </c>
      <c r="P421" s="81"/>
      <c r="Q421" s="81">
        <v>27835</v>
      </c>
      <c r="R421" s="130"/>
      <c r="S421" s="130"/>
      <c r="T421" s="81">
        <f>O421+R421</f>
        <v>27835</v>
      </c>
      <c r="U421" s="81">
        <f>Q421+S421</f>
        <v>27835</v>
      </c>
      <c r="V421" s="130"/>
      <c r="W421" s="130"/>
      <c r="X421" s="81">
        <f>T421+V421</f>
        <v>27835</v>
      </c>
      <c r="Y421" s="81">
        <f>U421+W421</f>
        <v>27835</v>
      </c>
      <c r="Z421" s="130"/>
      <c r="AA421" s="82">
        <f>X421+Z421</f>
        <v>27835</v>
      </c>
      <c r="AB421" s="82">
        <f>Y421</f>
        <v>27835</v>
      </c>
      <c r="AC421" s="174"/>
      <c r="AD421" s="174"/>
      <c r="AE421" s="174"/>
      <c r="AF421" s="81">
        <f>AA421+AC421</f>
        <v>27835</v>
      </c>
      <c r="AG421" s="130"/>
      <c r="AH421" s="81">
        <f>AB421</f>
        <v>27835</v>
      </c>
      <c r="AI421" s="130"/>
      <c r="AJ421" s="130"/>
      <c r="AK421" s="81">
        <f>AF421+AI421</f>
        <v>27835</v>
      </c>
      <c r="AL421" s="81">
        <f>AG421</f>
        <v>0</v>
      </c>
      <c r="AM421" s="81">
        <f>AH421+AJ421</f>
        <v>27835</v>
      </c>
      <c r="AN421" s="81">
        <f>AO421-AM421</f>
        <v>-6358</v>
      </c>
      <c r="AO421" s="81">
        <v>21477</v>
      </c>
      <c r="AP421" s="81"/>
      <c r="AQ421" s="81">
        <v>21477</v>
      </c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</row>
    <row r="422" spans="1:68" s="14" customFormat="1" ht="16.5">
      <c r="A422" s="204"/>
      <c r="B422" s="205"/>
      <c r="C422" s="205"/>
      <c r="D422" s="206"/>
      <c r="E422" s="205"/>
      <c r="F422" s="1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106"/>
      <c r="S422" s="106"/>
      <c r="T422" s="106"/>
      <c r="U422" s="106"/>
      <c r="V422" s="106"/>
      <c r="W422" s="106"/>
      <c r="X422" s="106"/>
      <c r="Y422" s="106"/>
      <c r="Z422" s="106"/>
      <c r="AA422" s="148"/>
      <c r="AB422" s="148"/>
      <c r="AC422" s="148"/>
      <c r="AD422" s="148"/>
      <c r="AE422" s="148"/>
      <c r="AF422" s="106"/>
      <c r="AG422" s="106"/>
      <c r="AH422" s="106"/>
      <c r="AI422" s="106"/>
      <c r="AJ422" s="106"/>
      <c r="AK422" s="107"/>
      <c r="AL422" s="107"/>
      <c r="AM422" s="107"/>
      <c r="AN422" s="106"/>
      <c r="AO422" s="106"/>
      <c r="AP422" s="106"/>
      <c r="AQ422" s="106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</row>
    <row r="423" spans="1:68" s="16" customFormat="1" ht="18.75">
      <c r="A423" s="74" t="s">
        <v>113</v>
      </c>
      <c r="B423" s="75" t="s">
        <v>3</v>
      </c>
      <c r="C423" s="75" t="s">
        <v>128</v>
      </c>
      <c r="D423" s="88"/>
      <c r="E423" s="75"/>
      <c r="F423" s="89">
        <f aca="true" t="shared" si="296" ref="F423:V424">F424</f>
        <v>73125</v>
      </c>
      <c r="G423" s="89">
        <f t="shared" si="296"/>
        <v>10774</v>
      </c>
      <c r="H423" s="89">
        <f t="shared" si="296"/>
        <v>83899</v>
      </c>
      <c r="I423" s="89">
        <f t="shared" si="296"/>
        <v>0</v>
      </c>
      <c r="J423" s="89">
        <f t="shared" si="296"/>
        <v>88784</v>
      </c>
      <c r="K423" s="89">
        <f t="shared" si="296"/>
        <v>0</v>
      </c>
      <c r="L423" s="89">
        <f t="shared" si="296"/>
        <v>0</v>
      </c>
      <c r="M423" s="89">
        <f aca="true" t="shared" si="297" ref="M423:U423">M424+M426</f>
        <v>88784</v>
      </c>
      <c r="N423" s="89">
        <f t="shared" si="297"/>
        <v>-36519</v>
      </c>
      <c r="O423" s="89">
        <f t="shared" si="297"/>
        <v>52265</v>
      </c>
      <c r="P423" s="89">
        <f t="shared" si="297"/>
        <v>0</v>
      </c>
      <c r="Q423" s="89">
        <f t="shared" si="297"/>
        <v>52346</v>
      </c>
      <c r="R423" s="89">
        <f t="shared" si="297"/>
        <v>0</v>
      </c>
      <c r="S423" s="89">
        <f t="shared" si="297"/>
        <v>0</v>
      </c>
      <c r="T423" s="89">
        <f t="shared" si="297"/>
        <v>52265</v>
      </c>
      <c r="U423" s="89">
        <f t="shared" si="297"/>
        <v>52346</v>
      </c>
      <c r="V423" s="89">
        <f aca="true" t="shared" si="298" ref="V423:AB423">V424+V426</f>
        <v>0</v>
      </c>
      <c r="W423" s="89">
        <f t="shared" si="298"/>
        <v>0</v>
      </c>
      <c r="X423" s="89">
        <f t="shared" si="298"/>
        <v>52265</v>
      </c>
      <c r="Y423" s="89">
        <f t="shared" si="298"/>
        <v>52346</v>
      </c>
      <c r="Z423" s="89">
        <f t="shared" si="298"/>
        <v>0</v>
      </c>
      <c r="AA423" s="90">
        <f t="shared" si="298"/>
        <v>52265</v>
      </c>
      <c r="AB423" s="90">
        <f t="shared" si="298"/>
        <v>52346</v>
      </c>
      <c r="AC423" s="90">
        <f>AC424+AC426</f>
        <v>0</v>
      </c>
      <c r="AD423" s="90">
        <f>AD424+AD426</f>
        <v>0</v>
      </c>
      <c r="AE423" s="90"/>
      <c r="AF423" s="89">
        <f aca="true" t="shared" si="299" ref="AF423:AQ423">AF424+AF426</f>
        <v>52265</v>
      </c>
      <c r="AG423" s="89">
        <f t="shared" si="299"/>
        <v>0</v>
      </c>
      <c r="AH423" s="89">
        <f t="shared" si="299"/>
        <v>52346</v>
      </c>
      <c r="AI423" s="89">
        <f t="shared" si="299"/>
        <v>0</v>
      </c>
      <c r="AJ423" s="89">
        <f t="shared" si="299"/>
        <v>0</v>
      </c>
      <c r="AK423" s="89">
        <f t="shared" si="299"/>
        <v>52265</v>
      </c>
      <c r="AL423" s="89">
        <f t="shared" si="299"/>
        <v>0</v>
      </c>
      <c r="AM423" s="89">
        <f t="shared" si="299"/>
        <v>52346</v>
      </c>
      <c r="AN423" s="89">
        <f t="shared" si="299"/>
        <v>70888</v>
      </c>
      <c r="AO423" s="89">
        <f t="shared" si="299"/>
        <v>123234</v>
      </c>
      <c r="AP423" s="89">
        <f t="shared" si="299"/>
        <v>0</v>
      </c>
      <c r="AQ423" s="89">
        <f t="shared" si="299"/>
        <v>123234</v>
      </c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</row>
    <row r="424" spans="1:43" ht="24" customHeight="1" hidden="1">
      <c r="A424" s="91" t="s">
        <v>114</v>
      </c>
      <c r="B424" s="92" t="s">
        <v>3</v>
      </c>
      <c r="C424" s="92" t="s">
        <v>128</v>
      </c>
      <c r="D424" s="93" t="s">
        <v>7</v>
      </c>
      <c r="E424" s="92"/>
      <c r="F424" s="94">
        <f t="shared" si="296"/>
        <v>73125</v>
      </c>
      <c r="G424" s="94">
        <f t="shared" si="296"/>
        <v>10774</v>
      </c>
      <c r="H424" s="94">
        <f t="shared" si="296"/>
        <v>83899</v>
      </c>
      <c r="I424" s="94">
        <f t="shared" si="296"/>
        <v>0</v>
      </c>
      <c r="J424" s="94">
        <f t="shared" si="296"/>
        <v>88784</v>
      </c>
      <c r="K424" s="94">
        <f t="shared" si="296"/>
        <v>0</v>
      </c>
      <c r="L424" s="94">
        <f t="shared" si="296"/>
        <v>0</v>
      </c>
      <c r="M424" s="94">
        <f t="shared" si="296"/>
        <v>88784</v>
      </c>
      <c r="N424" s="94">
        <f t="shared" si="296"/>
        <v>-88784</v>
      </c>
      <c r="O424" s="94">
        <f t="shared" si="296"/>
        <v>0</v>
      </c>
      <c r="P424" s="94">
        <f t="shared" si="296"/>
        <v>0</v>
      </c>
      <c r="Q424" s="94">
        <f t="shared" si="296"/>
        <v>0</v>
      </c>
      <c r="R424" s="94">
        <f t="shared" si="296"/>
        <v>0</v>
      </c>
      <c r="S424" s="94">
        <f t="shared" si="296"/>
        <v>0</v>
      </c>
      <c r="T424" s="94">
        <f t="shared" si="296"/>
        <v>0</v>
      </c>
      <c r="U424" s="94">
        <f t="shared" si="296"/>
        <v>0</v>
      </c>
      <c r="V424" s="94">
        <f t="shared" si="296"/>
        <v>0</v>
      </c>
      <c r="W424" s="94">
        <f aca="true" t="shared" si="300" ref="W424:AM424">W425</f>
        <v>0</v>
      </c>
      <c r="X424" s="94">
        <f t="shared" si="300"/>
        <v>0</v>
      </c>
      <c r="Y424" s="94">
        <f t="shared" si="300"/>
        <v>0</v>
      </c>
      <c r="Z424" s="94">
        <f t="shared" si="300"/>
        <v>0</v>
      </c>
      <c r="AA424" s="95">
        <f t="shared" si="300"/>
        <v>0</v>
      </c>
      <c r="AB424" s="95">
        <f t="shared" si="300"/>
        <v>0</v>
      </c>
      <c r="AC424" s="95">
        <f t="shared" si="300"/>
        <v>0</v>
      </c>
      <c r="AD424" s="95">
        <f t="shared" si="300"/>
        <v>0</v>
      </c>
      <c r="AE424" s="95"/>
      <c r="AF424" s="94">
        <f t="shared" si="300"/>
        <v>0</v>
      </c>
      <c r="AG424" s="94">
        <f t="shared" si="300"/>
        <v>0</v>
      </c>
      <c r="AH424" s="94">
        <f t="shared" si="300"/>
        <v>0</v>
      </c>
      <c r="AI424" s="94">
        <f t="shared" si="300"/>
        <v>0</v>
      </c>
      <c r="AJ424" s="94">
        <f t="shared" si="300"/>
        <v>0</v>
      </c>
      <c r="AK424" s="94">
        <f t="shared" si="300"/>
        <v>0</v>
      </c>
      <c r="AL424" s="94">
        <f t="shared" si="300"/>
        <v>0</v>
      </c>
      <c r="AM424" s="94">
        <f t="shared" si="300"/>
        <v>0</v>
      </c>
      <c r="AN424" s="63"/>
      <c r="AO424" s="63"/>
      <c r="AP424" s="63"/>
      <c r="AQ424" s="63"/>
    </row>
    <row r="425" spans="1:68" s="12" customFormat="1" ht="39" customHeight="1" hidden="1">
      <c r="A425" s="91" t="s">
        <v>129</v>
      </c>
      <c r="B425" s="92" t="s">
        <v>3</v>
      </c>
      <c r="C425" s="92" t="s">
        <v>128</v>
      </c>
      <c r="D425" s="93" t="s">
        <v>7</v>
      </c>
      <c r="E425" s="92" t="s">
        <v>130</v>
      </c>
      <c r="F425" s="81">
        <v>73125</v>
      </c>
      <c r="G425" s="81">
        <f>H425-F425</f>
        <v>10774</v>
      </c>
      <c r="H425" s="81">
        <f>35145+21900+24226+2512+200-47-37</f>
        <v>83899</v>
      </c>
      <c r="I425" s="81"/>
      <c r="J425" s="81">
        <f>37712+24006+24226+2690+240-39-51</f>
        <v>88784</v>
      </c>
      <c r="K425" s="109"/>
      <c r="L425" s="109"/>
      <c r="M425" s="81">
        <v>88784</v>
      </c>
      <c r="N425" s="81">
        <f>O425-M425</f>
        <v>-88784</v>
      </c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2"/>
      <c r="AB425" s="82"/>
      <c r="AC425" s="82"/>
      <c r="AD425" s="82"/>
      <c r="AE425" s="82"/>
      <c r="AF425" s="81"/>
      <c r="AG425" s="81"/>
      <c r="AH425" s="81"/>
      <c r="AI425" s="81"/>
      <c r="AJ425" s="81"/>
      <c r="AK425" s="81"/>
      <c r="AL425" s="81"/>
      <c r="AM425" s="81"/>
      <c r="AN425" s="109"/>
      <c r="AO425" s="109"/>
      <c r="AP425" s="109"/>
      <c r="AQ425" s="109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</row>
    <row r="426" spans="1:68" s="12" customFormat="1" ht="25.5" customHeight="1">
      <c r="A426" s="91" t="s">
        <v>114</v>
      </c>
      <c r="B426" s="92" t="s">
        <v>3</v>
      </c>
      <c r="C426" s="92" t="s">
        <v>128</v>
      </c>
      <c r="D426" s="93" t="s">
        <v>256</v>
      </c>
      <c r="E426" s="92"/>
      <c r="F426" s="81"/>
      <c r="G426" s="81"/>
      <c r="H426" s="81"/>
      <c r="I426" s="81"/>
      <c r="J426" s="81"/>
      <c r="K426" s="109"/>
      <c r="L426" s="109"/>
      <c r="M426" s="81">
        <f aca="true" t="shared" si="301" ref="M426:AQ426">M427</f>
        <v>0</v>
      </c>
      <c r="N426" s="81">
        <f t="shared" si="301"/>
        <v>52265</v>
      </c>
      <c r="O426" s="81">
        <f t="shared" si="301"/>
        <v>52265</v>
      </c>
      <c r="P426" s="81">
        <f t="shared" si="301"/>
        <v>0</v>
      </c>
      <c r="Q426" s="81">
        <f t="shared" si="301"/>
        <v>52346</v>
      </c>
      <c r="R426" s="81">
        <f t="shared" si="301"/>
        <v>0</v>
      </c>
      <c r="S426" s="81">
        <f t="shared" si="301"/>
        <v>0</v>
      </c>
      <c r="T426" s="81">
        <f t="shared" si="301"/>
        <v>52265</v>
      </c>
      <c r="U426" s="81">
        <f t="shared" si="301"/>
        <v>52346</v>
      </c>
      <c r="V426" s="81">
        <f t="shared" si="301"/>
        <v>0</v>
      </c>
      <c r="W426" s="81">
        <f t="shared" si="301"/>
        <v>0</v>
      </c>
      <c r="X426" s="81">
        <f t="shared" si="301"/>
        <v>52265</v>
      </c>
      <c r="Y426" s="81">
        <f t="shared" si="301"/>
        <v>52346</v>
      </c>
      <c r="Z426" s="81">
        <f t="shared" si="301"/>
        <v>0</v>
      </c>
      <c r="AA426" s="82">
        <f t="shared" si="301"/>
        <v>52265</v>
      </c>
      <c r="AB426" s="82">
        <f t="shared" si="301"/>
        <v>52346</v>
      </c>
      <c r="AC426" s="82">
        <f t="shared" si="301"/>
        <v>0</v>
      </c>
      <c r="AD426" s="82">
        <f t="shared" si="301"/>
        <v>0</v>
      </c>
      <c r="AE426" s="82"/>
      <c r="AF426" s="81">
        <f t="shared" si="301"/>
        <v>52265</v>
      </c>
      <c r="AG426" s="81">
        <f t="shared" si="301"/>
        <v>0</v>
      </c>
      <c r="AH426" s="81">
        <f t="shared" si="301"/>
        <v>52346</v>
      </c>
      <c r="AI426" s="81">
        <f t="shared" si="301"/>
        <v>0</v>
      </c>
      <c r="AJ426" s="81">
        <f t="shared" si="301"/>
        <v>0</v>
      </c>
      <c r="AK426" s="81">
        <f t="shared" si="301"/>
        <v>52265</v>
      </c>
      <c r="AL426" s="81">
        <f t="shared" si="301"/>
        <v>0</v>
      </c>
      <c r="AM426" s="81">
        <f t="shared" si="301"/>
        <v>52346</v>
      </c>
      <c r="AN426" s="81">
        <f t="shared" si="301"/>
        <v>70888</v>
      </c>
      <c r="AO426" s="81">
        <f t="shared" si="301"/>
        <v>123234</v>
      </c>
      <c r="AP426" s="81">
        <f t="shared" si="301"/>
        <v>0</v>
      </c>
      <c r="AQ426" s="81">
        <f t="shared" si="301"/>
        <v>123234</v>
      </c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</row>
    <row r="427" spans="1:68" s="12" customFormat="1" ht="36.75" customHeight="1">
      <c r="A427" s="91" t="s">
        <v>129</v>
      </c>
      <c r="B427" s="92" t="s">
        <v>3</v>
      </c>
      <c r="C427" s="92" t="s">
        <v>128</v>
      </c>
      <c r="D427" s="93" t="s">
        <v>256</v>
      </c>
      <c r="E427" s="92" t="s">
        <v>130</v>
      </c>
      <c r="F427" s="81"/>
      <c r="G427" s="81"/>
      <c r="H427" s="81"/>
      <c r="I427" s="81"/>
      <c r="J427" s="81"/>
      <c r="K427" s="109"/>
      <c r="L427" s="109"/>
      <c r="M427" s="81"/>
      <c r="N427" s="81">
        <f>O427-M427</f>
        <v>52265</v>
      </c>
      <c r="O427" s="81">
        <f>10527+19774+21964</f>
        <v>52265</v>
      </c>
      <c r="P427" s="81"/>
      <c r="Q427" s="81">
        <f>10527+19813+22006</f>
        <v>52346</v>
      </c>
      <c r="R427" s="109"/>
      <c r="S427" s="109"/>
      <c r="T427" s="81">
        <f>O427+R427</f>
        <v>52265</v>
      </c>
      <c r="U427" s="81">
        <f>Q427+S427</f>
        <v>52346</v>
      </c>
      <c r="V427" s="109"/>
      <c r="W427" s="109"/>
      <c r="X427" s="81">
        <f>T427+V427</f>
        <v>52265</v>
      </c>
      <c r="Y427" s="81">
        <f>U427+W427</f>
        <v>52346</v>
      </c>
      <c r="Z427" s="109"/>
      <c r="AA427" s="82">
        <f>X427+Z427</f>
        <v>52265</v>
      </c>
      <c r="AB427" s="82">
        <f>Y427</f>
        <v>52346</v>
      </c>
      <c r="AC427" s="146"/>
      <c r="AD427" s="146"/>
      <c r="AE427" s="146"/>
      <c r="AF427" s="81">
        <f>AA427+AC427</f>
        <v>52265</v>
      </c>
      <c r="AG427" s="109"/>
      <c r="AH427" s="81">
        <f>AB427</f>
        <v>52346</v>
      </c>
      <c r="AI427" s="109"/>
      <c r="AJ427" s="109"/>
      <c r="AK427" s="81">
        <f>AF427+AI427</f>
        <v>52265</v>
      </c>
      <c r="AL427" s="81">
        <f>AG427</f>
        <v>0</v>
      </c>
      <c r="AM427" s="81">
        <f>AH427+AJ427</f>
        <v>52346</v>
      </c>
      <c r="AN427" s="81">
        <f>AO427-AM427</f>
        <v>70888</v>
      </c>
      <c r="AO427" s="81">
        <f>56585+28129+39+3669+1078+20614+5464+342+7314</f>
        <v>123234</v>
      </c>
      <c r="AP427" s="81"/>
      <c r="AQ427" s="81">
        <f>56585+28129+39+3669+5464+342+7314+1078+20614</f>
        <v>123234</v>
      </c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</row>
    <row r="428" spans="1:68" s="12" customFormat="1" ht="18.75">
      <c r="A428" s="74"/>
      <c r="B428" s="75"/>
      <c r="C428" s="75"/>
      <c r="D428" s="76"/>
      <c r="E428" s="75"/>
      <c r="F428" s="208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46"/>
      <c r="AB428" s="146"/>
      <c r="AC428" s="146"/>
      <c r="AD428" s="146"/>
      <c r="AE428" s="146"/>
      <c r="AF428" s="109"/>
      <c r="AG428" s="109"/>
      <c r="AH428" s="109"/>
      <c r="AI428" s="109"/>
      <c r="AJ428" s="109"/>
      <c r="AK428" s="147"/>
      <c r="AL428" s="147"/>
      <c r="AM428" s="147"/>
      <c r="AN428" s="109"/>
      <c r="AO428" s="109"/>
      <c r="AP428" s="109"/>
      <c r="AQ428" s="109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</row>
    <row r="429" spans="1:68" s="12" customFormat="1" ht="18.75">
      <c r="A429" s="74" t="s">
        <v>115</v>
      </c>
      <c r="B429" s="75" t="s">
        <v>3</v>
      </c>
      <c r="C429" s="75" t="s">
        <v>132</v>
      </c>
      <c r="D429" s="88"/>
      <c r="E429" s="75"/>
      <c r="F429" s="89">
        <f aca="true" t="shared" si="302" ref="F429:Z429">F430+F439</f>
        <v>113930</v>
      </c>
      <c r="G429" s="89">
        <f t="shared" si="302"/>
        <v>93452</v>
      </c>
      <c r="H429" s="89">
        <f t="shared" si="302"/>
        <v>207382</v>
      </c>
      <c r="I429" s="89">
        <f t="shared" si="302"/>
        <v>0</v>
      </c>
      <c r="J429" s="89">
        <f t="shared" si="302"/>
        <v>94467</v>
      </c>
      <c r="K429" s="89">
        <f t="shared" si="302"/>
        <v>0</v>
      </c>
      <c r="L429" s="89">
        <f t="shared" si="302"/>
        <v>0</v>
      </c>
      <c r="M429" s="89">
        <f t="shared" si="302"/>
        <v>94467</v>
      </c>
      <c r="N429" s="89">
        <f t="shared" si="302"/>
        <v>-60968</v>
      </c>
      <c r="O429" s="89">
        <f t="shared" si="302"/>
        <v>33499</v>
      </c>
      <c r="P429" s="89">
        <f t="shared" si="302"/>
        <v>0</v>
      </c>
      <c r="Q429" s="89">
        <f t="shared" si="302"/>
        <v>33314</v>
      </c>
      <c r="R429" s="89">
        <f t="shared" si="302"/>
        <v>0</v>
      </c>
      <c r="S429" s="89">
        <f t="shared" si="302"/>
        <v>0</v>
      </c>
      <c r="T429" s="89">
        <f t="shared" si="302"/>
        <v>33499</v>
      </c>
      <c r="U429" s="89">
        <f t="shared" si="302"/>
        <v>33314</v>
      </c>
      <c r="V429" s="89">
        <f t="shared" si="302"/>
        <v>0</v>
      </c>
      <c r="W429" s="89">
        <f t="shared" si="302"/>
        <v>0</v>
      </c>
      <c r="X429" s="89">
        <f t="shared" si="302"/>
        <v>33499</v>
      </c>
      <c r="Y429" s="89">
        <f t="shared" si="302"/>
        <v>33314</v>
      </c>
      <c r="Z429" s="89">
        <f t="shared" si="302"/>
        <v>0</v>
      </c>
      <c r="AA429" s="90">
        <f aca="true" t="shared" si="303" ref="AA429:AM429">AA430+AA436+AA439</f>
        <v>33499</v>
      </c>
      <c r="AB429" s="90">
        <f t="shared" si="303"/>
        <v>33314</v>
      </c>
      <c r="AC429" s="90">
        <f t="shared" si="303"/>
        <v>0</v>
      </c>
      <c r="AD429" s="90">
        <f t="shared" si="303"/>
        <v>0</v>
      </c>
      <c r="AE429" s="90">
        <f t="shared" si="303"/>
        <v>0</v>
      </c>
      <c r="AF429" s="89">
        <f t="shared" si="303"/>
        <v>33499</v>
      </c>
      <c r="AG429" s="89">
        <f t="shared" si="303"/>
        <v>0</v>
      </c>
      <c r="AH429" s="89">
        <f t="shared" si="303"/>
        <v>33314</v>
      </c>
      <c r="AI429" s="89">
        <f t="shared" si="303"/>
        <v>0</v>
      </c>
      <c r="AJ429" s="89">
        <f t="shared" si="303"/>
        <v>0</v>
      </c>
      <c r="AK429" s="89">
        <f t="shared" si="303"/>
        <v>33499</v>
      </c>
      <c r="AL429" s="89">
        <f t="shared" si="303"/>
        <v>0</v>
      </c>
      <c r="AM429" s="89">
        <f t="shared" si="303"/>
        <v>33314</v>
      </c>
      <c r="AN429" s="89">
        <f>AN430+AN433+AN436+AN439</f>
        <v>-5616</v>
      </c>
      <c r="AO429" s="89">
        <f>AO430+AO433+AO436+AO439</f>
        <v>27698</v>
      </c>
      <c r="AP429" s="89">
        <f>AP430+AP433+AP436+AP439</f>
        <v>0</v>
      </c>
      <c r="AQ429" s="89">
        <f>AQ430+AQ433+AQ436+AQ439</f>
        <v>27698</v>
      </c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</row>
    <row r="430" spans="1:68" s="12" customFormat="1" ht="20.25" customHeight="1">
      <c r="A430" s="91" t="s">
        <v>8</v>
      </c>
      <c r="B430" s="92" t="s">
        <v>3</v>
      </c>
      <c r="C430" s="92" t="s">
        <v>132</v>
      </c>
      <c r="D430" s="93" t="s">
        <v>116</v>
      </c>
      <c r="E430" s="92"/>
      <c r="F430" s="94">
        <f aca="true" t="shared" si="304" ref="F430:O430">F432+F431</f>
        <v>10133</v>
      </c>
      <c r="G430" s="94">
        <f t="shared" si="304"/>
        <v>17</v>
      </c>
      <c r="H430" s="94">
        <f t="shared" si="304"/>
        <v>10150</v>
      </c>
      <c r="I430" s="94">
        <f t="shared" si="304"/>
        <v>0</v>
      </c>
      <c r="J430" s="94">
        <f t="shared" si="304"/>
        <v>10150</v>
      </c>
      <c r="K430" s="94">
        <f t="shared" si="304"/>
        <v>0</v>
      </c>
      <c r="L430" s="94">
        <f t="shared" si="304"/>
        <v>0</v>
      </c>
      <c r="M430" s="94">
        <f t="shared" si="304"/>
        <v>10150</v>
      </c>
      <c r="N430" s="94">
        <f t="shared" si="304"/>
        <v>-600</v>
      </c>
      <c r="O430" s="94">
        <f t="shared" si="304"/>
        <v>9550</v>
      </c>
      <c r="P430" s="94">
        <f aca="true" t="shared" si="305" ref="P430:U430">P432+P431</f>
        <v>0</v>
      </c>
      <c r="Q430" s="94">
        <f t="shared" si="305"/>
        <v>9550</v>
      </c>
      <c r="R430" s="94">
        <f t="shared" si="305"/>
        <v>0</v>
      </c>
      <c r="S430" s="94">
        <f t="shared" si="305"/>
        <v>0</v>
      </c>
      <c r="T430" s="94">
        <f t="shared" si="305"/>
        <v>9550</v>
      </c>
      <c r="U430" s="94">
        <f t="shared" si="305"/>
        <v>9550</v>
      </c>
      <c r="V430" s="94">
        <f aca="true" t="shared" si="306" ref="V430:AB430">V432+V431</f>
        <v>0</v>
      </c>
      <c r="W430" s="94">
        <f t="shared" si="306"/>
        <v>0</v>
      </c>
      <c r="X430" s="94">
        <f t="shared" si="306"/>
        <v>9550</v>
      </c>
      <c r="Y430" s="94">
        <f t="shared" si="306"/>
        <v>9550</v>
      </c>
      <c r="Z430" s="94">
        <f t="shared" si="306"/>
        <v>0</v>
      </c>
      <c r="AA430" s="95">
        <f t="shared" si="306"/>
        <v>9550</v>
      </c>
      <c r="AB430" s="95">
        <f t="shared" si="306"/>
        <v>9550</v>
      </c>
      <c r="AC430" s="95">
        <f>AC432+AC431</f>
        <v>0</v>
      </c>
      <c r="AD430" s="95">
        <f>AD432+AD431</f>
        <v>0</v>
      </c>
      <c r="AE430" s="95"/>
      <c r="AF430" s="94">
        <f aca="true" t="shared" si="307" ref="AF430:AM430">AF432+AF431</f>
        <v>9550</v>
      </c>
      <c r="AG430" s="94">
        <f t="shared" si="307"/>
        <v>0</v>
      </c>
      <c r="AH430" s="94">
        <f t="shared" si="307"/>
        <v>9550</v>
      </c>
      <c r="AI430" s="94">
        <f t="shared" si="307"/>
        <v>0</v>
      </c>
      <c r="AJ430" s="94">
        <f t="shared" si="307"/>
        <v>0</v>
      </c>
      <c r="AK430" s="94">
        <f t="shared" si="307"/>
        <v>9550</v>
      </c>
      <c r="AL430" s="94">
        <f t="shared" si="307"/>
        <v>0</v>
      </c>
      <c r="AM430" s="94">
        <f t="shared" si="307"/>
        <v>9550</v>
      </c>
      <c r="AN430" s="94">
        <f>AN432+AN431</f>
        <v>1211</v>
      </c>
      <c r="AO430" s="94">
        <f>AO432+AO431</f>
        <v>10761</v>
      </c>
      <c r="AP430" s="94">
        <f>AP432+AP431</f>
        <v>0</v>
      </c>
      <c r="AQ430" s="94">
        <f>AQ432+AQ431</f>
        <v>10761</v>
      </c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</row>
    <row r="431" spans="1:68" s="12" customFormat="1" ht="55.5" customHeight="1" hidden="1">
      <c r="A431" s="91" t="s">
        <v>137</v>
      </c>
      <c r="B431" s="92" t="s">
        <v>3</v>
      </c>
      <c r="C431" s="92" t="s">
        <v>132</v>
      </c>
      <c r="D431" s="93" t="s">
        <v>9</v>
      </c>
      <c r="E431" s="92" t="s">
        <v>138</v>
      </c>
      <c r="F431" s="81">
        <v>760</v>
      </c>
      <c r="G431" s="81">
        <f>H431-F431</f>
        <v>-160</v>
      </c>
      <c r="H431" s="81">
        <v>600</v>
      </c>
      <c r="I431" s="81"/>
      <c r="J431" s="81">
        <v>600</v>
      </c>
      <c r="K431" s="109"/>
      <c r="L431" s="109"/>
      <c r="M431" s="81">
        <v>600</v>
      </c>
      <c r="N431" s="81">
        <f>O431-M431</f>
        <v>-600</v>
      </c>
      <c r="O431" s="81"/>
      <c r="P431" s="81"/>
      <c r="Q431" s="81"/>
      <c r="R431" s="109"/>
      <c r="S431" s="109"/>
      <c r="T431" s="109"/>
      <c r="U431" s="109"/>
      <c r="V431" s="109"/>
      <c r="W431" s="109"/>
      <c r="X431" s="109"/>
      <c r="Y431" s="109"/>
      <c r="Z431" s="109"/>
      <c r="AA431" s="146"/>
      <c r="AB431" s="146"/>
      <c r="AC431" s="146"/>
      <c r="AD431" s="146"/>
      <c r="AE431" s="146"/>
      <c r="AF431" s="109"/>
      <c r="AG431" s="109"/>
      <c r="AH431" s="109"/>
      <c r="AI431" s="109"/>
      <c r="AJ431" s="109"/>
      <c r="AK431" s="147"/>
      <c r="AL431" s="147"/>
      <c r="AM431" s="147"/>
      <c r="AN431" s="109"/>
      <c r="AO431" s="109"/>
      <c r="AP431" s="109"/>
      <c r="AQ431" s="109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</row>
    <row r="432" spans="1:68" s="12" customFormat="1" ht="20.25" customHeight="1">
      <c r="A432" s="91" t="s">
        <v>10</v>
      </c>
      <c r="B432" s="92" t="s">
        <v>3</v>
      </c>
      <c r="C432" s="92" t="s">
        <v>132</v>
      </c>
      <c r="D432" s="93" t="s">
        <v>9</v>
      </c>
      <c r="E432" s="92" t="s">
        <v>17</v>
      </c>
      <c r="F432" s="81">
        <v>9373</v>
      </c>
      <c r="G432" s="81">
        <f>H432-F432</f>
        <v>177</v>
      </c>
      <c r="H432" s="81">
        <v>9550</v>
      </c>
      <c r="I432" s="81"/>
      <c r="J432" s="81">
        <v>9550</v>
      </c>
      <c r="K432" s="109"/>
      <c r="L432" s="109"/>
      <c r="M432" s="81">
        <v>9550</v>
      </c>
      <c r="N432" s="81">
        <f>O432-M432</f>
        <v>0</v>
      </c>
      <c r="O432" s="81">
        <v>9550</v>
      </c>
      <c r="P432" s="81"/>
      <c r="Q432" s="81">
        <v>9550</v>
      </c>
      <c r="R432" s="109"/>
      <c r="S432" s="109"/>
      <c r="T432" s="81">
        <f>O432+R432</f>
        <v>9550</v>
      </c>
      <c r="U432" s="81">
        <f>Q432+S432</f>
        <v>9550</v>
      </c>
      <c r="V432" s="109"/>
      <c r="W432" s="109"/>
      <c r="X432" s="81">
        <f>T432+V432</f>
        <v>9550</v>
      </c>
      <c r="Y432" s="81">
        <f>U432+W432</f>
        <v>9550</v>
      </c>
      <c r="Z432" s="109"/>
      <c r="AA432" s="82">
        <f>X432+Z432</f>
        <v>9550</v>
      </c>
      <c r="AB432" s="82">
        <f>Y432</f>
        <v>9550</v>
      </c>
      <c r="AC432" s="146"/>
      <c r="AD432" s="146"/>
      <c r="AE432" s="146"/>
      <c r="AF432" s="81">
        <f>AA432+AC432</f>
        <v>9550</v>
      </c>
      <c r="AG432" s="109"/>
      <c r="AH432" s="81">
        <f>AB432</f>
        <v>9550</v>
      </c>
      <c r="AI432" s="109"/>
      <c r="AJ432" s="109"/>
      <c r="AK432" s="81">
        <f>AF432+AI432</f>
        <v>9550</v>
      </c>
      <c r="AL432" s="81">
        <f>AG432</f>
        <v>0</v>
      </c>
      <c r="AM432" s="81">
        <f>AH432+AJ432</f>
        <v>9550</v>
      </c>
      <c r="AN432" s="81">
        <f>AO432-AM432</f>
        <v>1211</v>
      </c>
      <c r="AO432" s="81">
        <f>9550+1+1210</f>
        <v>10761</v>
      </c>
      <c r="AP432" s="81"/>
      <c r="AQ432" s="81">
        <f>9550+1+1210</f>
        <v>10761</v>
      </c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</row>
    <row r="433" spans="1:68" s="54" customFormat="1" ht="35.25" customHeight="1" hidden="1">
      <c r="A433" s="115" t="s">
        <v>338</v>
      </c>
      <c r="B433" s="116" t="s">
        <v>3</v>
      </c>
      <c r="C433" s="116" t="s">
        <v>132</v>
      </c>
      <c r="D433" s="117" t="s">
        <v>339</v>
      </c>
      <c r="E433" s="116"/>
      <c r="F433" s="118"/>
      <c r="G433" s="118"/>
      <c r="H433" s="118"/>
      <c r="I433" s="118"/>
      <c r="J433" s="118"/>
      <c r="K433" s="144"/>
      <c r="L433" s="144"/>
      <c r="M433" s="118"/>
      <c r="N433" s="118"/>
      <c r="O433" s="118"/>
      <c r="P433" s="118"/>
      <c r="Q433" s="118"/>
      <c r="R433" s="144"/>
      <c r="S433" s="144"/>
      <c r="T433" s="118"/>
      <c r="U433" s="118"/>
      <c r="V433" s="144"/>
      <c r="W433" s="144"/>
      <c r="X433" s="118"/>
      <c r="Y433" s="118"/>
      <c r="Z433" s="144"/>
      <c r="AA433" s="118"/>
      <c r="AB433" s="118"/>
      <c r="AC433" s="144"/>
      <c r="AD433" s="144"/>
      <c r="AE433" s="144"/>
      <c r="AF433" s="118"/>
      <c r="AG433" s="144"/>
      <c r="AH433" s="118"/>
      <c r="AI433" s="144"/>
      <c r="AJ433" s="144"/>
      <c r="AK433" s="118"/>
      <c r="AL433" s="118"/>
      <c r="AM433" s="118"/>
      <c r="AN433" s="118">
        <f aca="true" t="shared" si="308" ref="AN433:AQ434">AN434</f>
        <v>0</v>
      </c>
      <c r="AO433" s="118">
        <f t="shared" si="308"/>
        <v>0</v>
      </c>
      <c r="AP433" s="118">
        <f t="shared" si="308"/>
        <v>0</v>
      </c>
      <c r="AQ433" s="118">
        <f t="shared" si="308"/>
        <v>0</v>
      </c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1:68" s="54" customFormat="1" ht="99.75" customHeight="1" hidden="1">
      <c r="A434" s="115" t="s">
        <v>336</v>
      </c>
      <c r="B434" s="116" t="s">
        <v>3</v>
      </c>
      <c r="C434" s="116" t="s">
        <v>132</v>
      </c>
      <c r="D434" s="117" t="s">
        <v>337</v>
      </c>
      <c r="E434" s="116"/>
      <c r="F434" s="118"/>
      <c r="G434" s="118"/>
      <c r="H434" s="118"/>
      <c r="I434" s="118"/>
      <c r="J434" s="118"/>
      <c r="K434" s="144"/>
      <c r="L434" s="144"/>
      <c r="M434" s="118"/>
      <c r="N434" s="118"/>
      <c r="O434" s="118"/>
      <c r="P434" s="118"/>
      <c r="Q434" s="118"/>
      <c r="R434" s="144"/>
      <c r="S434" s="144"/>
      <c r="T434" s="118"/>
      <c r="U434" s="118"/>
      <c r="V434" s="144"/>
      <c r="W434" s="144"/>
      <c r="X434" s="118"/>
      <c r="Y434" s="118"/>
      <c r="Z434" s="144"/>
      <c r="AA434" s="118"/>
      <c r="AB434" s="118"/>
      <c r="AC434" s="144"/>
      <c r="AD434" s="144"/>
      <c r="AE434" s="144"/>
      <c r="AF434" s="118"/>
      <c r="AG434" s="144"/>
      <c r="AH434" s="118"/>
      <c r="AI434" s="144"/>
      <c r="AJ434" s="144"/>
      <c r="AK434" s="118"/>
      <c r="AL434" s="118"/>
      <c r="AM434" s="118"/>
      <c r="AN434" s="118">
        <f t="shared" si="308"/>
        <v>0</v>
      </c>
      <c r="AO434" s="118">
        <f t="shared" si="308"/>
        <v>0</v>
      </c>
      <c r="AP434" s="118">
        <f t="shared" si="308"/>
        <v>0</v>
      </c>
      <c r="AQ434" s="118">
        <f t="shared" si="308"/>
        <v>0</v>
      </c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1:68" s="54" customFormat="1" ht="20.25" customHeight="1" hidden="1">
      <c r="A435" s="115" t="s">
        <v>10</v>
      </c>
      <c r="B435" s="116" t="s">
        <v>3</v>
      </c>
      <c r="C435" s="116" t="s">
        <v>132</v>
      </c>
      <c r="D435" s="117" t="s">
        <v>337</v>
      </c>
      <c r="E435" s="116" t="s">
        <v>17</v>
      </c>
      <c r="F435" s="118"/>
      <c r="G435" s="118"/>
      <c r="H435" s="118"/>
      <c r="I435" s="118"/>
      <c r="J435" s="118"/>
      <c r="K435" s="144"/>
      <c r="L435" s="144"/>
      <c r="M435" s="118"/>
      <c r="N435" s="118"/>
      <c r="O435" s="118"/>
      <c r="P435" s="118"/>
      <c r="Q435" s="118"/>
      <c r="R435" s="144"/>
      <c r="S435" s="144"/>
      <c r="T435" s="118"/>
      <c r="U435" s="118"/>
      <c r="V435" s="144"/>
      <c r="W435" s="144"/>
      <c r="X435" s="118"/>
      <c r="Y435" s="118"/>
      <c r="Z435" s="144"/>
      <c r="AA435" s="118"/>
      <c r="AB435" s="118"/>
      <c r="AC435" s="144"/>
      <c r="AD435" s="144"/>
      <c r="AE435" s="144"/>
      <c r="AF435" s="118"/>
      <c r="AG435" s="144"/>
      <c r="AH435" s="118"/>
      <c r="AI435" s="144"/>
      <c r="AJ435" s="144"/>
      <c r="AK435" s="118"/>
      <c r="AL435" s="118"/>
      <c r="AM435" s="118"/>
      <c r="AN435" s="118">
        <f>AO435-AM435</f>
        <v>0</v>
      </c>
      <c r="AO435" s="118"/>
      <c r="AP435" s="118"/>
      <c r="AQ435" s="118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1:68" s="12" customFormat="1" ht="20.25" customHeight="1">
      <c r="A436" s="91" t="s">
        <v>208</v>
      </c>
      <c r="B436" s="92" t="s">
        <v>3</v>
      </c>
      <c r="C436" s="92" t="s">
        <v>132</v>
      </c>
      <c r="D436" s="93" t="s">
        <v>207</v>
      </c>
      <c r="E436" s="92"/>
      <c r="F436" s="81"/>
      <c r="G436" s="81"/>
      <c r="H436" s="81"/>
      <c r="I436" s="81"/>
      <c r="J436" s="81"/>
      <c r="K436" s="109"/>
      <c r="L436" s="109"/>
      <c r="M436" s="81"/>
      <c r="N436" s="81"/>
      <c r="O436" s="81"/>
      <c r="P436" s="81"/>
      <c r="Q436" s="81"/>
      <c r="R436" s="109"/>
      <c r="S436" s="109"/>
      <c r="T436" s="81"/>
      <c r="U436" s="81"/>
      <c r="V436" s="109"/>
      <c r="W436" s="109"/>
      <c r="X436" s="81"/>
      <c r="Y436" s="81"/>
      <c r="Z436" s="109"/>
      <c r="AA436" s="82">
        <f aca="true" t="shared" si="309" ref="AA436:AP437">AA437</f>
        <v>0</v>
      </c>
      <c r="AB436" s="82">
        <f t="shared" si="309"/>
        <v>0</v>
      </c>
      <c r="AC436" s="146">
        <f t="shared" si="309"/>
        <v>7705</v>
      </c>
      <c r="AD436" s="146">
        <f t="shared" si="309"/>
        <v>0</v>
      </c>
      <c r="AE436" s="146">
        <f t="shared" si="309"/>
        <v>7705</v>
      </c>
      <c r="AF436" s="81">
        <f t="shared" si="309"/>
        <v>7705</v>
      </c>
      <c r="AG436" s="109">
        <f t="shared" si="309"/>
        <v>0</v>
      </c>
      <c r="AH436" s="81">
        <f t="shared" si="309"/>
        <v>7705</v>
      </c>
      <c r="AI436" s="81">
        <f t="shared" si="309"/>
        <v>0</v>
      </c>
      <c r="AJ436" s="81">
        <f t="shared" si="309"/>
        <v>0</v>
      </c>
      <c r="AK436" s="81">
        <f t="shared" si="309"/>
        <v>7705</v>
      </c>
      <c r="AL436" s="81">
        <f t="shared" si="309"/>
        <v>0</v>
      </c>
      <c r="AM436" s="81">
        <f t="shared" si="309"/>
        <v>7705</v>
      </c>
      <c r="AN436" s="81">
        <f t="shared" si="309"/>
        <v>9232</v>
      </c>
      <c r="AO436" s="81">
        <f t="shared" si="309"/>
        <v>16937</v>
      </c>
      <c r="AP436" s="81">
        <f t="shared" si="309"/>
        <v>0</v>
      </c>
      <c r="AQ436" s="81">
        <f aca="true" t="shared" si="310" ref="AN436:AQ437">AQ437</f>
        <v>16937</v>
      </c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</row>
    <row r="437" spans="1:68" s="12" customFormat="1" ht="83.25">
      <c r="A437" s="91" t="s">
        <v>371</v>
      </c>
      <c r="B437" s="92" t="s">
        <v>3</v>
      </c>
      <c r="C437" s="92" t="s">
        <v>132</v>
      </c>
      <c r="D437" s="93" t="s">
        <v>313</v>
      </c>
      <c r="E437" s="92"/>
      <c r="F437" s="81"/>
      <c r="G437" s="81"/>
      <c r="H437" s="81"/>
      <c r="I437" s="81"/>
      <c r="J437" s="81"/>
      <c r="K437" s="109"/>
      <c r="L437" s="109"/>
      <c r="M437" s="81"/>
      <c r="N437" s="81"/>
      <c r="O437" s="81"/>
      <c r="P437" s="81"/>
      <c r="Q437" s="81"/>
      <c r="R437" s="109"/>
      <c r="S437" s="109"/>
      <c r="T437" s="81"/>
      <c r="U437" s="81"/>
      <c r="V437" s="109"/>
      <c r="W437" s="109"/>
      <c r="X437" s="81"/>
      <c r="Y437" s="81"/>
      <c r="Z437" s="109"/>
      <c r="AA437" s="82">
        <f t="shared" si="309"/>
        <v>0</v>
      </c>
      <c r="AB437" s="82">
        <f t="shared" si="309"/>
        <v>0</v>
      </c>
      <c r="AC437" s="146">
        <f t="shared" si="309"/>
        <v>7705</v>
      </c>
      <c r="AD437" s="146">
        <f t="shared" si="309"/>
        <v>0</v>
      </c>
      <c r="AE437" s="146">
        <f t="shared" si="309"/>
        <v>7705</v>
      </c>
      <c r="AF437" s="81">
        <f t="shared" si="309"/>
        <v>7705</v>
      </c>
      <c r="AG437" s="109">
        <f t="shared" si="309"/>
        <v>0</v>
      </c>
      <c r="AH437" s="81">
        <f t="shared" si="309"/>
        <v>7705</v>
      </c>
      <c r="AI437" s="81">
        <f t="shared" si="309"/>
        <v>0</v>
      </c>
      <c r="AJ437" s="81">
        <f t="shared" si="309"/>
        <v>0</v>
      </c>
      <c r="AK437" s="81">
        <f t="shared" si="309"/>
        <v>7705</v>
      </c>
      <c r="AL437" s="81">
        <f t="shared" si="309"/>
        <v>0</v>
      </c>
      <c r="AM437" s="81">
        <f t="shared" si="309"/>
        <v>7705</v>
      </c>
      <c r="AN437" s="81">
        <f t="shared" si="310"/>
        <v>9232</v>
      </c>
      <c r="AO437" s="81">
        <f t="shared" si="310"/>
        <v>16937</v>
      </c>
      <c r="AP437" s="81">
        <f t="shared" si="310"/>
        <v>0</v>
      </c>
      <c r="AQ437" s="81">
        <f t="shared" si="310"/>
        <v>16937</v>
      </c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</row>
    <row r="438" spans="1:68" s="12" customFormat="1" ht="20.25" customHeight="1">
      <c r="A438" s="91" t="s">
        <v>10</v>
      </c>
      <c r="B438" s="92" t="s">
        <v>3</v>
      </c>
      <c r="C438" s="92" t="s">
        <v>132</v>
      </c>
      <c r="D438" s="93" t="s">
        <v>313</v>
      </c>
      <c r="E438" s="92" t="s">
        <v>17</v>
      </c>
      <c r="F438" s="81"/>
      <c r="G438" s="81"/>
      <c r="H438" s="81"/>
      <c r="I438" s="81"/>
      <c r="J438" s="81"/>
      <c r="K438" s="109"/>
      <c r="L438" s="109"/>
      <c r="M438" s="81"/>
      <c r="N438" s="81"/>
      <c r="O438" s="81"/>
      <c r="P438" s="81"/>
      <c r="Q438" s="81"/>
      <c r="R438" s="109"/>
      <c r="S438" s="109"/>
      <c r="T438" s="81"/>
      <c r="U438" s="81"/>
      <c r="V438" s="109"/>
      <c r="W438" s="109"/>
      <c r="X438" s="81"/>
      <c r="Y438" s="81"/>
      <c r="Z438" s="109"/>
      <c r="AA438" s="82"/>
      <c r="AB438" s="82"/>
      <c r="AC438" s="146">
        <v>7705</v>
      </c>
      <c r="AD438" s="146"/>
      <c r="AE438" s="146">
        <v>7705</v>
      </c>
      <c r="AF438" s="81">
        <f>AA438+AC438</f>
        <v>7705</v>
      </c>
      <c r="AG438" s="109"/>
      <c r="AH438" s="81">
        <f>AB438+AE438</f>
        <v>7705</v>
      </c>
      <c r="AI438" s="109"/>
      <c r="AJ438" s="109"/>
      <c r="AK438" s="81">
        <f>AF438+AI438</f>
        <v>7705</v>
      </c>
      <c r="AL438" s="81">
        <f>AG438</f>
        <v>0</v>
      </c>
      <c r="AM438" s="81">
        <f>AH438+AJ438</f>
        <v>7705</v>
      </c>
      <c r="AN438" s="81">
        <f>AO438-AM438</f>
        <v>9232</v>
      </c>
      <c r="AO438" s="81">
        <v>16937</v>
      </c>
      <c r="AP438" s="81"/>
      <c r="AQ438" s="81">
        <v>16937</v>
      </c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</row>
    <row r="439" spans="1:68" s="26" customFormat="1" ht="23.25" customHeight="1">
      <c r="A439" s="91" t="s">
        <v>121</v>
      </c>
      <c r="B439" s="92" t="s">
        <v>3</v>
      </c>
      <c r="C439" s="92" t="s">
        <v>132</v>
      </c>
      <c r="D439" s="93" t="s">
        <v>122</v>
      </c>
      <c r="E439" s="92"/>
      <c r="F439" s="94">
        <f aca="true" t="shared" si="311" ref="F439:M439">F440+F441</f>
        <v>103797</v>
      </c>
      <c r="G439" s="94">
        <f t="shared" si="311"/>
        <v>93435</v>
      </c>
      <c r="H439" s="94">
        <f t="shared" si="311"/>
        <v>197232</v>
      </c>
      <c r="I439" s="94">
        <f t="shared" si="311"/>
        <v>0</v>
      </c>
      <c r="J439" s="94">
        <f t="shared" si="311"/>
        <v>84317</v>
      </c>
      <c r="K439" s="94">
        <f t="shared" si="311"/>
        <v>0</v>
      </c>
      <c r="L439" s="94">
        <f t="shared" si="311"/>
        <v>0</v>
      </c>
      <c r="M439" s="94">
        <f t="shared" si="311"/>
        <v>84317</v>
      </c>
      <c r="N439" s="94">
        <f aca="true" t="shared" si="312" ref="N439:Y439">N440+N441+N442+N450+N446</f>
        <v>-60368</v>
      </c>
      <c r="O439" s="94">
        <f t="shared" si="312"/>
        <v>23949</v>
      </c>
      <c r="P439" s="94">
        <f t="shared" si="312"/>
        <v>0</v>
      </c>
      <c r="Q439" s="94">
        <f t="shared" si="312"/>
        <v>23764</v>
      </c>
      <c r="R439" s="94">
        <f t="shared" si="312"/>
        <v>0</v>
      </c>
      <c r="S439" s="94">
        <f t="shared" si="312"/>
        <v>0</v>
      </c>
      <c r="T439" s="94">
        <f t="shared" si="312"/>
        <v>23949</v>
      </c>
      <c r="U439" s="94">
        <f t="shared" si="312"/>
        <v>23764</v>
      </c>
      <c r="V439" s="94">
        <f t="shared" si="312"/>
        <v>0</v>
      </c>
      <c r="W439" s="94">
        <f t="shared" si="312"/>
        <v>0</v>
      </c>
      <c r="X439" s="94">
        <f t="shared" si="312"/>
        <v>23949</v>
      </c>
      <c r="Y439" s="94">
        <f t="shared" si="312"/>
        <v>23764</v>
      </c>
      <c r="Z439" s="94">
        <f aca="true" t="shared" si="313" ref="Z439:AH439">Z440+Z441+Z442+Z450+Z446</f>
        <v>0</v>
      </c>
      <c r="AA439" s="95">
        <f t="shared" si="313"/>
        <v>23949</v>
      </c>
      <c r="AB439" s="95">
        <f t="shared" si="313"/>
        <v>23764</v>
      </c>
      <c r="AC439" s="95">
        <f t="shared" si="313"/>
        <v>-7705</v>
      </c>
      <c r="AD439" s="95">
        <f>AD440+AD441+AD442+AD450+AD446</f>
        <v>0</v>
      </c>
      <c r="AE439" s="95">
        <f t="shared" si="313"/>
        <v>-7705</v>
      </c>
      <c r="AF439" s="94">
        <f t="shared" si="313"/>
        <v>16244</v>
      </c>
      <c r="AG439" s="94">
        <f t="shared" si="313"/>
        <v>0</v>
      </c>
      <c r="AH439" s="94">
        <f t="shared" si="313"/>
        <v>16059</v>
      </c>
      <c r="AI439" s="94">
        <f aca="true" t="shared" si="314" ref="AI439:AQ439">AI440+AI441+AI442+AI450+AI446</f>
        <v>0</v>
      </c>
      <c r="AJ439" s="94">
        <f t="shared" si="314"/>
        <v>0</v>
      </c>
      <c r="AK439" s="94">
        <f t="shared" si="314"/>
        <v>16244</v>
      </c>
      <c r="AL439" s="94">
        <f t="shared" si="314"/>
        <v>0</v>
      </c>
      <c r="AM439" s="94">
        <f t="shared" si="314"/>
        <v>16059</v>
      </c>
      <c r="AN439" s="94">
        <f t="shared" si="314"/>
        <v>-16059</v>
      </c>
      <c r="AO439" s="94">
        <f t="shared" si="314"/>
        <v>0</v>
      </c>
      <c r="AP439" s="94">
        <f t="shared" si="314"/>
        <v>0</v>
      </c>
      <c r="AQ439" s="94">
        <f t="shared" si="314"/>
        <v>0</v>
      </c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</row>
    <row r="440" spans="1:68" s="26" customFormat="1" ht="51.75" customHeight="1" hidden="1">
      <c r="A440" s="91" t="s">
        <v>137</v>
      </c>
      <c r="B440" s="92" t="s">
        <v>3</v>
      </c>
      <c r="C440" s="92" t="s">
        <v>132</v>
      </c>
      <c r="D440" s="93" t="s">
        <v>122</v>
      </c>
      <c r="E440" s="92" t="s">
        <v>138</v>
      </c>
      <c r="F440" s="81">
        <v>1432</v>
      </c>
      <c r="G440" s="81">
        <f>H440-F440</f>
        <v>0</v>
      </c>
      <c r="H440" s="81">
        <v>1432</v>
      </c>
      <c r="I440" s="81"/>
      <c r="J440" s="81">
        <v>1530</v>
      </c>
      <c r="K440" s="209"/>
      <c r="L440" s="209"/>
      <c r="M440" s="81">
        <v>1530</v>
      </c>
      <c r="N440" s="81">
        <f>O440-M440</f>
        <v>-1530</v>
      </c>
      <c r="O440" s="81"/>
      <c r="P440" s="81"/>
      <c r="Q440" s="81"/>
      <c r="R440" s="81"/>
      <c r="S440" s="81"/>
      <c r="T440" s="81"/>
      <c r="U440" s="81"/>
      <c r="V440" s="210"/>
      <c r="W440" s="210"/>
      <c r="X440" s="210"/>
      <c r="Y440" s="210"/>
      <c r="Z440" s="210"/>
      <c r="AA440" s="211"/>
      <c r="AB440" s="211"/>
      <c r="AC440" s="211"/>
      <c r="AD440" s="211"/>
      <c r="AE440" s="211"/>
      <c r="AF440" s="210"/>
      <c r="AG440" s="210"/>
      <c r="AH440" s="210"/>
      <c r="AI440" s="210"/>
      <c r="AJ440" s="210"/>
      <c r="AK440" s="209"/>
      <c r="AL440" s="209"/>
      <c r="AM440" s="209"/>
      <c r="AN440" s="210"/>
      <c r="AO440" s="210"/>
      <c r="AP440" s="210"/>
      <c r="AQ440" s="210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</row>
    <row r="441" spans="1:68" s="12" customFormat="1" ht="20.25" customHeight="1" hidden="1">
      <c r="A441" s="91" t="s">
        <v>10</v>
      </c>
      <c r="B441" s="92" t="s">
        <v>3</v>
      </c>
      <c r="C441" s="92" t="s">
        <v>132</v>
      </c>
      <c r="D441" s="93" t="s">
        <v>122</v>
      </c>
      <c r="E441" s="92" t="s">
        <v>17</v>
      </c>
      <c r="F441" s="81">
        <v>102365</v>
      </c>
      <c r="G441" s="81">
        <f>H441-F441</f>
        <v>93435</v>
      </c>
      <c r="H441" s="81">
        <f>45174+5666+144960</f>
        <v>195800</v>
      </c>
      <c r="I441" s="81"/>
      <c r="J441" s="81">
        <f>47872+6115+28800</f>
        <v>82787</v>
      </c>
      <c r="K441" s="109"/>
      <c r="L441" s="109"/>
      <c r="M441" s="81">
        <v>82787</v>
      </c>
      <c r="N441" s="81">
        <f>O441-M441</f>
        <v>-82787</v>
      </c>
      <c r="O441" s="81"/>
      <c r="P441" s="81"/>
      <c r="Q441" s="81"/>
      <c r="R441" s="81"/>
      <c r="S441" s="81"/>
      <c r="T441" s="81"/>
      <c r="U441" s="81"/>
      <c r="V441" s="109"/>
      <c r="W441" s="109"/>
      <c r="X441" s="109"/>
      <c r="Y441" s="109"/>
      <c r="Z441" s="109"/>
      <c r="AA441" s="146"/>
      <c r="AB441" s="146"/>
      <c r="AC441" s="146"/>
      <c r="AD441" s="146"/>
      <c r="AE441" s="146"/>
      <c r="AF441" s="109"/>
      <c r="AG441" s="109"/>
      <c r="AH441" s="109"/>
      <c r="AI441" s="109"/>
      <c r="AJ441" s="109"/>
      <c r="AK441" s="147"/>
      <c r="AL441" s="147"/>
      <c r="AM441" s="147"/>
      <c r="AN441" s="109"/>
      <c r="AO441" s="109"/>
      <c r="AP441" s="109"/>
      <c r="AQ441" s="109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</row>
    <row r="442" spans="1:68" s="12" customFormat="1" ht="87" customHeight="1">
      <c r="A442" s="91" t="s">
        <v>276</v>
      </c>
      <c r="B442" s="92" t="s">
        <v>3</v>
      </c>
      <c r="C442" s="92" t="s">
        <v>132</v>
      </c>
      <c r="D442" s="93" t="s">
        <v>274</v>
      </c>
      <c r="E442" s="92"/>
      <c r="F442" s="81"/>
      <c r="G442" s="81"/>
      <c r="H442" s="81"/>
      <c r="I442" s="81"/>
      <c r="J442" s="81"/>
      <c r="K442" s="109"/>
      <c r="L442" s="109"/>
      <c r="M442" s="81"/>
      <c r="N442" s="81">
        <f aca="true" t="shared" si="315" ref="N442:AQ442">N443</f>
        <v>12073</v>
      </c>
      <c r="O442" s="81">
        <f t="shared" si="315"/>
        <v>12073</v>
      </c>
      <c r="P442" s="81">
        <f t="shared" si="315"/>
        <v>0</v>
      </c>
      <c r="Q442" s="81">
        <f t="shared" si="315"/>
        <v>11888</v>
      </c>
      <c r="R442" s="81">
        <f t="shared" si="315"/>
        <v>0</v>
      </c>
      <c r="S442" s="81">
        <f t="shared" si="315"/>
        <v>0</v>
      </c>
      <c r="T442" s="81">
        <f t="shared" si="315"/>
        <v>12073</v>
      </c>
      <c r="U442" s="81">
        <f t="shared" si="315"/>
        <v>11888</v>
      </c>
      <c r="V442" s="81">
        <f t="shared" si="315"/>
        <v>0</v>
      </c>
      <c r="W442" s="81">
        <f t="shared" si="315"/>
        <v>0</v>
      </c>
      <c r="X442" s="81">
        <f t="shared" si="315"/>
        <v>12073</v>
      </c>
      <c r="Y442" s="81">
        <f t="shared" si="315"/>
        <v>11888</v>
      </c>
      <c r="Z442" s="81">
        <f t="shared" si="315"/>
        <v>0</v>
      </c>
      <c r="AA442" s="82">
        <f t="shared" si="315"/>
        <v>12073</v>
      </c>
      <c r="AB442" s="82">
        <f t="shared" si="315"/>
        <v>11888</v>
      </c>
      <c r="AC442" s="82">
        <f t="shared" si="315"/>
        <v>0</v>
      </c>
      <c r="AD442" s="82">
        <f t="shared" si="315"/>
        <v>0</v>
      </c>
      <c r="AE442" s="82"/>
      <c r="AF442" s="81">
        <f t="shared" si="315"/>
        <v>12073</v>
      </c>
      <c r="AG442" s="81">
        <f t="shared" si="315"/>
        <v>0</v>
      </c>
      <c r="AH442" s="81">
        <f t="shared" si="315"/>
        <v>11888</v>
      </c>
      <c r="AI442" s="81">
        <f t="shared" si="315"/>
        <v>0</v>
      </c>
      <c r="AJ442" s="81">
        <f t="shared" si="315"/>
        <v>0</v>
      </c>
      <c r="AK442" s="81">
        <f t="shared" si="315"/>
        <v>12073</v>
      </c>
      <c r="AL442" s="81">
        <f t="shared" si="315"/>
        <v>0</v>
      </c>
      <c r="AM442" s="81">
        <f t="shared" si="315"/>
        <v>11888</v>
      </c>
      <c r="AN442" s="81">
        <f t="shared" si="315"/>
        <v>-11888</v>
      </c>
      <c r="AO442" s="81">
        <f t="shared" si="315"/>
        <v>0</v>
      </c>
      <c r="AP442" s="81">
        <f t="shared" si="315"/>
        <v>0</v>
      </c>
      <c r="AQ442" s="81">
        <f t="shared" si="315"/>
        <v>0</v>
      </c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</row>
    <row r="443" spans="1:68" s="12" customFormat="1" ht="51.75" customHeight="1">
      <c r="A443" s="91" t="s">
        <v>277</v>
      </c>
      <c r="B443" s="92" t="s">
        <v>3</v>
      </c>
      <c r="C443" s="92" t="s">
        <v>132</v>
      </c>
      <c r="D443" s="93" t="s">
        <v>275</v>
      </c>
      <c r="E443" s="92"/>
      <c r="F443" s="81"/>
      <c r="G443" s="81"/>
      <c r="H443" s="81"/>
      <c r="I443" s="81"/>
      <c r="J443" s="81"/>
      <c r="K443" s="109"/>
      <c r="L443" s="109"/>
      <c r="M443" s="81"/>
      <c r="N443" s="81">
        <f aca="true" t="shared" si="316" ref="N443:U443">N444+N445</f>
        <v>12073</v>
      </c>
      <c r="O443" s="81">
        <f t="shared" si="316"/>
        <v>12073</v>
      </c>
      <c r="P443" s="81">
        <f t="shared" si="316"/>
        <v>0</v>
      </c>
      <c r="Q443" s="81">
        <f t="shared" si="316"/>
        <v>11888</v>
      </c>
      <c r="R443" s="81">
        <f t="shared" si="316"/>
        <v>0</v>
      </c>
      <c r="S443" s="81">
        <f t="shared" si="316"/>
        <v>0</v>
      </c>
      <c r="T443" s="81">
        <f t="shared" si="316"/>
        <v>12073</v>
      </c>
      <c r="U443" s="81">
        <f t="shared" si="316"/>
        <v>11888</v>
      </c>
      <c r="V443" s="81">
        <f aca="true" t="shared" si="317" ref="V443:AB443">V444+V445</f>
        <v>0</v>
      </c>
      <c r="W443" s="81">
        <f t="shared" si="317"/>
        <v>0</v>
      </c>
      <c r="X443" s="81">
        <f t="shared" si="317"/>
        <v>12073</v>
      </c>
      <c r="Y443" s="81">
        <f t="shared" si="317"/>
        <v>11888</v>
      </c>
      <c r="Z443" s="81">
        <f t="shared" si="317"/>
        <v>0</v>
      </c>
      <c r="AA443" s="82">
        <f t="shared" si="317"/>
        <v>12073</v>
      </c>
      <c r="AB443" s="82">
        <f t="shared" si="317"/>
        <v>11888</v>
      </c>
      <c r="AC443" s="82">
        <f>AC444+AC445</f>
        <v>0</v>
      </c>
      <c r="AD443" s="82">
        <f>AD444+AD445</f>
        <v>0</v>
      </c>
      <c r="AE443" s="82"/>
      <c r="AF443" s="81">
        <f aca="true" t="shared" si="318" ref="AF443:AM443">AF444+AF445</f>
        <v>12073</v>
      </c>
      <c r="AG443" s="81">
        <f t="shared" si="318"/>
        <v>0</v>
      </c>
      <c r="AH443" s="81">
        <f t="shared" si="318"/>
        <v>11888</v>
      </c>
      <c r="AI443" s="81">
        <f t="shared" si="318"/>
        <v>0</v>
      </c>
      <c r="AJ443" s="81">
        <f t="shared" si="318"/>
        <v>0</v>
      </c>
      <c r="AK443" s="81">
        <f t="shared" si="318"/>
        <v>12073</v>
      </c>
      <c r="AL443" s="81">
        <f t="shared" si="318"/>
        <v>0</v>
      </c>
      <c r="AM443" s="81">
        <f t="shared" si="318"/>
        <v>11888</v>
      </c>
      <c r="AN443" s="81">
        <f>AN444+AN445</f>
        <v>-11888</v>
      </c>
      <c r="AO443" s="81">
        <f>AO444+AO445</f>
        <v>0</v>
      </c>
      <c r="AP443" s="81">
        <f>AP444+AP445</f>
        <v>0</v>
      </c>
      <c r="AQ443" s="81">
        <f>AQ444+AQ445</f>
        <v>0</v>
      </c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</row>
    <row r="444" spans="1:68" s="12" customFormat="1" ht="57" customHeight="1">
      <c r="A444" s="91" t="s">
        <v>137</v>
      </c>
      <c r="B444" s="92" t="s">
        <v>3</v>
      </c>
      <c r="C444" s="92" t="s">
        <v>132</v>
      </c>
      <c r="D444" s="93" t="s">
        <v>275</v>
      </c>
      <c r="E444" s="92" t="s">
        <v>138</v>
      </c>
      <c r="F444" s="81"/>
      <c r="G444" s="81"/>
      <c r="H444" s="81"/>
      <c r="I444" s="81"/>
      <c r="J444" s="81"/>
      <c r="K444" s="109"/>
      <c r="L444" s="109"/>
      <c r="M444" s="81"/>
      <c r="N444" s="81">
        <f>O444-M444</f>
        <v>1375</v>
      </c>
      <c r="O444" s="81">
        <v>1375</v>
      </c>
      <c r="P444" s="81"/>
      <c r="Q444" s="81">
        <v>1190</v>
      </c>
      <c r="R444" s="109"/>
      <c r="S444" s="109"/>
      <c r="T444" s="81">
        <f>O444+R444</f>
        <v>1375</v>
      </c>
      <c r="U444" s="81">
        <f>Q444+S444</f>
        <v>1190</v>
      </c>
      <c r="V444" s="109"/>
      <c r="W444" s="109"/>
      <c r="X444" s="81">
        <f>T444+V444</f>
        <v>1375</v>
      </c>
      <c r="Y444" s="81">
        <f>U444+W444</f>
        <v>1190</v>
      </c>
      <c r="Z444" s="109"/>
      <c r="AA444" s="82">
        <f>X444+Z444</f>
        <v>1375</v>
      </c>
      <c r="AB444" s="82">
        <f>Y444</f>
        <v>1190</v>
      </c>
      <c r="AC444" s="146"/>
      <c r="AD444" s="146"/>
      <c r="AE444" s="146"/>
      <c r="AF444" s="81">
        <f>AA444+AC444</f>
        <v>1375</v>
      </c>
      <c r="AG444" s="109"/>
      <c r="AH444" s="81">
        <f>AB444</f>
        <v>1190</v>
      </c>
      <c r="AI444" s="109"/>
      <c r="AJ444" s="109"/>
      <c r="AK444" s="81">
        <f>AF444+AI444</f>
        <v>1375</v>
      </c>
      <c r="AL444" s="81">
        <f>AG444</f>
        <v>0</v>
      </c>
      <c r="AM444" s="81">
        <f>AH444+AJ444</f>
        <v>1190</v>
      </c>
      <c r="AN444" s="81">
        <f>AO444-AM444</f>
        <v>-1190</v>
      </c>
      <c r="AO444" s="109"/>
      <c r="AP444" s="109"/>
      <c r="AQ444" s="109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</row>
    <row r="445" spans="1:68" s="12" customFormat="1" ht="24.75" customHeight="1">
      <c r="A445" s="91" t="s">
        <v>10</v>
      </c>
      <c r="B445" s="92" t="s">
        <v>3</v>
      </c>
      <c r="C445" s="92" t="s">
        <v>132</v>
      </c>
      <c r="D445" s="93" t="s">
        <v>275</v>
      </c>
      <c r="E445" s="92" t="s">
        <v>17</v>
      </c>
      <c r="F445" s="81"/>
      <c r="G445" s="81"/>
      <c r="H445" s="81"/>
      <c r="I445" s="81"/>
      <c r="J445" s="81"/>
      <c r="K445" s="109"/>
      <c r="L445" s="109"/>
      <c r="M445" s="81"/>
      <c r="N445" s="81">
        <f>O445-M445</f>
        <v>10698</v>
      </c>
      <c r="O445" s="81">
        <f>10429+269</f>
        <v>10698</v>
      </c>
      <c r="P445" s="81"/>
      <c r="Q445" s="81">
        <f>10429+269</f>
        <v>10698</v>
      </c>
      <c r="R445" s="109"/>
      <c r="S445" s="109"/>
      <c r="T445" s="81">
        <f>O445+R445</f>
        <v>10698</v>
      </c>
      <c r="U445" s="81">
        <f>Q445+S445</f>
        <v>10698</v>
      </c>
      <c r="V445" s="109"/>
      <c r="W445" s="109"/>
      <c r="X445" s="81">
        <f>T445+V445</f>
        <v>10698</v>
      </c>
      <c r="Y445" s="81">
        <f>U445+W445</f>
        <v>10698</v>
      </c>
      <c r="Z445" s="109"/>
      <c r="AA445" s="82">
        <f>X445+Z445</f>
        <v>10698</v>
      </c>
      <c r="AB445" s="82">
        <f>Y445</f>
        <v>10698</v>
      </c>
      <c r="AC445" s="146"/>
      <c r="AD445" s="146"/>
      <c r="AE445" s="146"/>
      <c r="AF445" s="81">
        <f>AA445+AC445</f>
        <v>10698</v>
      </c>
      <c r="AG445" s="109"/>
      <c r="AH445" s="81">
        <f>AB445</f>
        <v>10698</v>
      </c>
      <c r="AI445" s="83"/>
      <c r="AJ445" s="83"/>
      <c r="AK445" s="81">
        <f>AF445+AI445</f>
        <v>10698</v>
      </c>
      <c r="AL445" s="81">
        <f>AG445</f>
        <v>0</v>
      </c>
      <c r="AM445" s="81">
        <f>AH445+AJ445</f>
        <v>10698</v>
      </c>
      <c r="AN445" s="81">
        <f>AO445-AM445</f>
        <v>-10698</v>
      </c>
      <c r="AO445" s="81">
        <f>20614-20614</f>
        <v>0</v>
      </c>
      <c r="AP445" s="81"/>
      <c r="AQ445" s="81">
        <f>20614-20614</f>
        <v>0</v>
      </c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</row>
    <row r="446" spans="1:68" s="12" customFormat="1" ht="44.25" customHeight="1">
      <c r="A446" s="91" t="s">
        <v>306</v>
      </c>
      <c r="B446" s="92" t="s">
        <v>3</v>
      </c>
      <c r="C446" s="92" t="s">
        <v>132</v>
      </c>
      <c r="D446" s="93" t="s">
        <v>293</v>
      </c>
      <c r="E446" s="92"/>
      <c r="F446" s="81"/>
      <c r="G446" s="81"/>
      <c r="H446" s="81"/>
      <c r="I446" s="81"/>
      <c r="J446" s="81"/>
      <c r="K446" s="109"/>
      <c r="L446" s="109"/>
      <c r="M446" s="81"/>
      <c r="N446" s="81">
        <f aca="true" t="shared" si="319" ref="N446:AM446">N447</f>
        <v>4171</v>
      </c>
      <c r="O446" s="81">
        <f t="shared" si="319"/>
        <v>4171</v>
      </c>
      <c r="P446" s="81">
        <f t="shared" si="319"/>
        <v>0</v>
      </c>
      <c r="Q446" s="81">
        <f t="shared" si="319"/>
        <v>4171</v>
      </c>
      <c r="R446" s="81">
        <f t="shared" si="319"/>
        <v>0</v>
      </c>
      <c r="S446" s="81">
        <f t="shared" si="319"/>
        <v>0</v>
      </c>
      <c r="T446" s="81">
        <f t="shared" si="319"/>
        <v>4171</v>
      </c>
      <c r="U446" s="81">
        <f t="shared" si="319"/>
        <v>4171</v>
      </c>
      <c r="V446" s="81">
        <f t="shared" si="319"/>
        <v>0</v>
      </c>
      <c r="W446" s="81">
        <f t="shared" si="319"/>
        <v>0</v>
      </c>
      <c r="X446" s="81">
        <f t="shared" si="319"/>
        <v>4171</v>
      </c>
      <c r="Y446" s="81">
        <f t="shared" si="319"/>
        <v>4171</v>
      </c>
      <c r="Z446" s="81">
        <f t="shared" si="319"/>
        <v>0</v>
      </c>
      <c r="AA446" s="82">
        <f t="shared" si="319"/>
        <v>4171</v>
      </c>
      <c r="AB446" s="82">
        <f t="shared" si="319"/>
        <v>4171</v>
      </c>
      <c r="AC446" s="82">
        <f t="shared" si="319"/>
        <v>0</v>
      </c>
      <c r="AD446" s="82">
        <f t="shared" si="319"/>
        <v>0</v>
      </c>
      <c r="AE446" s="82"/>
      <c r="AF446" s="81">
        <f t="shared" si="319"/>
        <v>4171</v>
      </c>
      <c r="AG446" s="81">
        <f t="shared" si="319"/>
        <v>0</v>
      </c>
      <c r="AH446" s="81">
        <f t="shared" si="319"/>
        <v>4171</v>
      </c>
      <c r="AI446" s="81">
        <f t="shared" si="319"/>
        <v>0</v>
      </c>
      <c r="AJ446" s="81">
        <f t="shared" si="319"/>
        <v>0</v>
      </c>
      <c r="AK446" s="81">
        <f t="shared" si="319"/>
        <v>4171</v>
      </c>
      <c r="AL446" s="81">
        <f t="shared" si="319"/>
        <v>0</v>
      </c>
      <c r="AM446" s="81">
        <f t="shared" si="319"/>
        <v>4171</v>
      </c>
      <c r="AN446" s="81">
        <f>AN447+AN448</f>
        <v>-4171</v>
      </c>
      <c r="AO446" s="81">
        <f>AO447+AO448</f>
        <v>0</v>
      </c>
      <c r="AP446" s="81">
        <f>AP447+AP448</f>
        <v>0</v>
      </c>
      <c r="AQ446" s="81">
        <f>AQ447+AQ448</f>
        <v>0</v>
      </c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</row>
    <row r="447" spans="1:68" s="12" customFormat="1" ht="24.75" customHeight="1">
      <c r="A447" s="91" t="s">
        <v>10</v>
      </c>
      <c r="B447" s="92" t="s">
        <v>3</v>
      </c>
      <c r="C447" s="92" t="s">
        <v>132</v>
      </c>
      <c r="D447" s="93" t="s">
        <v>293</v>
      </c>
      <c r="E447" s="92" t="s">
        <v>17</v>
      </c>
      <c r="F447" s="81"/>
      <c r="G447" s="81"/>
      <c r="H447" s="81"/>
      <c r="I447" s="81"/>
      <c r="J447" s="81"/>
      <c r="K447" s="109"/>
      <c r="L447" s="109"/>
      <c r="M447" s="81"/>
      <c r="N447" s="81">
        <f>O447-M447</f>
        <v>4171</v>
      </c>
      <c r="O447" s="81">
        <v>4171</v>
      </c>
      <c r="P447" s="81"/>
      <c r="Q447" s="81">
        <v>4171</v>
      </c>
      <c r="R447" s="109"/>
      <c r="S447" s="109"/>
      <c r="T447" s="81">
        <f>O447+R447</f>
        <v>4171</v>
      </c>
      <c r="U447" s="81">
        <f>Q447+S447</f>
        <v>4171</v>
      </c>
      <c r="V447" s="109"/>
      <c r="W447" s="109"/>
      <c r="X447" s="81">
        <f>T447+V447</f>
        <v>4171</v>
      </c>
      <c r="Y447" s="81">
        <f>U447+W447</f>
        <v>4171</v>
      </c>
      <c r="Z447" s="109"/>
      <c r="AA447" s="82">
        <f>X447+Z447</f>
        <v>4171</v>
      </c>
      <c r="AB447" s="82">
        <f>Y447</f>
        <v>4171</v>
      </c>
      <c r="AC447" s="146"/>
      <c r="AD447" s="146"/>
      <c r="AE447" s="146"/>
      <c r="AF447" s="81">
        <f>AA447+AC447</f>
        <v>4171</v>
      </c>
      <c r="AG447" s="109"/>
      <c r="AH447" s="81">
        <f>AB447</f>
        <v>4171</v>
      </c>
      <c r="AI447" s="109"/>
      <c r="AJ447" s="109"/>
      <c r="AK447" s="81">
        <f>AF447+AI447</f>
        <v>4171</v>
      </c>
      <c r="AL447" s="81">
        <f>AG447</f>
        <v>0</v>
      </c>
      <c r="AM447" s="81">
        <f>AH447+AJ447</f>
        <v>4171</v>
      </c>
      <c r="AN447" s="81">
        <f>AO447-AM447</f>
        <v>-4171</v>
      </c>
      <c r="AO447" s="109"/>
      <c r="AP447" s="109"/>
      <c r="AQ447" s="109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</row>
    <row r="448" spans="1:68" s="54" customFormat="1" ht="55.5" customHeight="1" hidden="1">
      <c r="A448" s="115" t="s">
        <v>327</v>
      </c>
      <c r="B448" s="116" t="s">
        <v>3</v>
      </c>
      <c r="C448" s="116" t="s">
        <v>132</v>
      </c>
      <c r="D448" s="117" t="s">
        <v>328</v>
      </c>
      <c r="E448" s="116"/>
      <c r="F448" s="118"/>
      <c r="G448" s="118"/>
      <c r="H448" s="118"/>
      <c r="I448" s="118"/>
      <c r="J448" s="118"/>
      <c r="K448" s="144"/>
      <c r="L448" s="144"/>
      <c r="M448" s="118"/>
      <c r="N448" s="118"/>
      <c r="O448" s="118"/>
      <c r="P448" s="118"/>
      <c r="Q448" s="118"/>
      <c r="R448" s="144"/>
      <c r="S448" s="144"/>
      <c r="T448" s="118"/>
      <c r="U448" s="118"/>
      <c r="V448" s="144"/>
      <c r="W448" s="144"/>
      <c r="X448" s="118"/>
      <c r="Y448" s="118"/>
      <c r="Z448" s="144"/>
      <c r="AA448" s="118"/>
      <c r="AB448" s="118"/>
      <c r="AC448" s="144"/>
      <c r="AD448" s="144"/>
      <c r="AE448" s="144"/>
      <c r="AF448" s="118"/>
      <c r="AG448" s="144"/>
      <c r="AH448" s="118"/>
      <c r="AI448" s="144"/>
      <c r="AJ448" s="144"/>
      <c r="AK448" s="118"/>
      <c r="AL448" s="118"/>
      <c r="AM448" s="118"/>
      <c r="AN448" s="118">
        <f>AN449</f>
        <v>0</v>
      </c>
      <c r="AO448" s="118">
        <f>AO449</f>
        <v>0</v>
      </c>
      <c r="AP448" s="118">
        <f>AP449</f>
        <v>0</v>
      </c>
      <c r="AQ448" s="118">
        <f>AQ449</f>
        <v>0</v>
      </c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1:68" s="54" customFormat="1" ht="24.75" customHeight="1" hidden="1">
      <c r="A449" s="115" t="s">
        <v>10</v>
      </c>
      <c r="B449" s="116" t="s">
        <v>3</v>
      </c>
      <c r="C449" s="116" t="s">
        <v>132</v>
      </c>
      <c r="D449" s="117" t="s">
        <v>328</v>
      </c>
      <c r="E449" s="116" t="s">
        <v>17</v>
      </c>
      <c r="F449" s="118"/>
      <c r="G449" s="118"/>
      <c r="H449" s="118"/>
      <c r="I449" s="118"/>
      <c r="J449" s="118"/>
      <c r="K449" s="144"/>
      <c r="L449" s="144"/>
      <c r="M449" s="118"/>
      <c r="N449" s="118"/>
      <c r="O449" s="118"/>
      <c r="P449" s="118"/>
      <c r="Q449" s="118"/>
      <c r="R449" s="144"/>
      <c r="S449" s="144"/>
      <c r="T449" s="118"/>
      <c r="U449" s="118"/>
      <c r="V449" s="144"/>
      <c r="W449" s="144"/>
      <c r="X449" s="118"/>
      <c r="Y449" s="118"/>
      <c r="Z449" s="144"/>
      <c r="AA449" s="118"/>
      <c r="AB449" s="118"/>
      <c r="AC449" s="144"/>
      <c r="AD449" s="144"/>
      <c r="AE449" s="144"/>
      <c r="AF449" s="118"/>
      <c r="AG449" s="144"/>
      <c r="AH449" s="118"/>
      <c r="AI449" s="144"/>
      <c r="AJ449" s="144"/>
      <c r="AK449" s="118"/>
      <c r="AL449" s="118"/>
      <c r="AM449" s="118"/>
      <c r="AN449" s="118">
        <f>AO449-AM449</f>
        <v>0</v>
      </c>
      <c r="AO449" s="118">
        <f>5464-5464</f>
        <v>0</v>
      </c>
      <c r="AP449" s="118"/>
      <c r="AQ449" s="118">
        <f>5464-5464</f>
        <v>0</v>
      </c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1:68" s="12" customFormat="1" ht="33.75" hidden="1">
      <c r="A450" s="91" t="s">
        <v>308</v>
      </c>
      <c r="B450" s="92" t="s">
        <v>3</v>
      </c>
      <c r="C450" s="92" t="s">
        <v>132</v>
      </c>
      <c r="D450" s="93" t="s">
        <v>290</v>
      </c>
      <c r="E450" s="92"/>
      <c r="F450" s="81"/>
      <c r="G450" s="81"/>
      <c r="H450" s="81"/>
      <c r="I450" s="81"/>
      <c r="J450" s="81"/>
      <c r="K450" s="109"/>
      <c r="L450" s="109"/>
      <c r="M450" s="81"/>
      <c r="N450" s="81">
        <f aca="true" t="shared" si="320" ref="N450:AH450">N451</f>
        <v>7705</v>
      </c>
      <c r="O450" s="81">
        <f t="shared" si="320"/>
        <v>7705</v>
      </c>
      <c r="P450" s="81">
        <f t="shared" si="320"/>
        <v>0</v>
      </c>
      <c r="Q450" s="81">
        <f t="shared" si="320"/>
        <v>7705</v>
      </c>
      <c r="R450" s="81">
        <f t="shared" si="320"/>
        <v>0</v>
      </c>
      <c r="S450" s="81">
        <f t="shared" si="320"/>
        <v>0</v>
      </c>
      <c r="T450" s="81">
        <f t="shared" si="320"/>
        <v>7705</v>
      </c>
      <c r="U450" s="81">
        <f t="shared" si="320"/>
        <v>7705</v>
      </c>
      <c r="V450" s="81">
        <f t="shared" si="320"/>
        <v>0</v>
      </c>
      <c r="W450" s="81">
        <f t="shared" si="320"/>
        <v>0</v>
      </c>
      <c r="X450" s="81">
        <f t="shared" si="320"/>
        <v>7705</v>
      </c>
      <c r="Y450" s="81">
        <f t="shared" si="320"/>
        <v>7705</v>
      </c>
      <c r="Z450" s="81">
        <f t="shared" si="320"/>
        <v>0</v>
      </c>
      <c r="AA450" s="82">
        <f t="shared" si="320"/>
        <v>7705</v>
      </c>
      <c r="AB450" s="82">
        <f t="shared" si="320"/>
        <v>7705</v>
      </c>
      <c r="AC450" s="82">
        <f t="shared" si="320"/>
        <v>-7705</v>
      </c>
      <c r="AD450" s="82">
        <f t="shared" si="320"/>
        <v>0</v>
      </c>
      <c r="AE450" s="82">
        <f t="shared" si="320"/>
        <v>-7705</v>
      </c>
      <c r="AF450" s="81">
        <f t="shared" si="320"/>
        <v>0</v>
      </c>
      <c r="AG450" s="81">
        <f t="shared" si="320"/>
        <v>0</v>
      </c>
      <c r="AH450" s="81">
        <f t="shared" si="320"/>
        <v>0</v>
      </c>
      <c r="AI450" s="109"/>
      <c r="AJ450" s="109"/>
      <c r="AK450" s="147"/>
      <c r="AL450" s="147"/>
      <c r="AM450" s="147"/>
      <c r="AN450" s="109"/>
      <c r="AO450" s="109"/>
      <c r="AP450" s="109"/>
      <c r="AQ450" s="109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</row>
    <row r="451" spans="1:68" s="12" customFormat="1" ht="18.75" hidden="1">
      <c r="A451" s="91" t="s">
        <v>10</v>
      </c>
      <c r="B451" s="92" t="s">
        <v>3</v>
      </c>
      <c r="C451" s="92" t="s">
        <v>132</v>
      </c>
      <c r="D451" s="93" t="s">
        <v>290</v>
      </c>
      <c r="E451" s="92" t="s">
        <v>17</v>
      </c>
      <c r="F451" s="81"/>
      <c r="G451" s="81"/>
      <c r="H451" s="81"/>
      <c r="I451" s="81"/>
      <c r="J451" s="81"/>
      <c r="K451" s="109"/>
      <c r="L451" s="109"/>
      <c r="M451" s="81"/>
      <c r="N451" s="81">
        <f>O451-M451</f>
        <v>7705</v>
      </c>
      <c r="O451" s="81">
        <v>7705</v>
      </c>
      <c r="P451" s="81"/>
      <c r="Q451" s="81">
        <v>7705</v>
      </c>
      <c r="R451" s="109"/>
      <c r="S451" s="109"/>
      <c r="T451" s="81">
        <f>O451+R451</f>
        <v>7705</v>
      </c>
      <c r="U451" s="81">
        <f>Q451+S451</f>
        <v>7705</v>
      </c>
      <c r="V451" s="109"/>
      <c r="W451" s="109"/>
      <c r="X451" s="81">
        <f>T451+V451</f>
        <v>7705</v>
      </c>
      <c r="Y451" s="81">
        <f>U451+W451</f>
        <v>7705</v>
      </c>
      <c r="Z451" s="109"/>
      <c r="AA451" s="82">
        <f>X451+Z451</f>
        <v>7705</v>
      </c>
      <c r="AB451" s="82">
        <f>Y451</f>
        <v>7705</v>
      </c>
      <c r="AC451" s="146">
        <v>-7705</v>
      </c>
      <c r="AD451" s="146"/>
      <c r="AE451" s="146">
        <v>-7705</v>
      </c>
      <c r="AF451" s="81">
        <f>AA451+AC451</f>
        <v>0</v>
      </c>
      <c r="AG451" s="109"/>
      <c r="AH451" s="81">
        <f>AB451+AE451</f>
        <v>0</v>
      </c>
      <c r="AI451" s="109"/>
      <c r="AJ451" s="109"/>
      <c r="AK451" s="147"/>
      <c r="AL451" s="147"/>
      <c r="AM451" s="147"/>
      <c r="AN451" s="109"/>
      <c r="AO451" s="109"/>
      <c r="AP451" s="109"/>
      <c r="AQ451" s="109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</row>
    <row r="452" spans="1:68" s="26" customFormat="1" ht="15">
      <c r="A452" s="132"/>
      <c r="B452" s="212"/>
      <c r="C452" s="212"/>
      <c r="D452" s="213"/>
      <c r="E452" s="212"/>
      <c r="F452" s="209"/>
      <c r="G452" s="20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1"/>
      <c r="AB452" s="211"/>
      <c r="AC452" s="211"/>
      <c r="AD452" s="211"/>
      <c r="AE452" s="211"/>
      <c r="AF452" s="210"/>
      <c r="AG452" s="210"/>
      <c r="AH452" s="210"/>
      <c r="AI452" s="210"/>
      <c r="AJ452" s="210"/>
      <c r="AK452" s="209"/>
      <c r="AL452" s="209"/>
      <c r="AM452" s="209"/>
      <c r="AN452" s="210"/>
      <c r="AO452" s="210"/>
      <c r="AP452" s="210"/>
      <c r="AQ452" s="210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</row>
    <row r="453" spans="1:68" s="26" customFormat="1" ht="41.25" customHeight="1">
      <c r="A453" s="74" t="s">
        <v>117</v>
      </c>
      <c r="B453" s="75" t="s">
        <v>3</v>
      </c>
      <c r="C453" s="75" t="s">
        <v>149</v>
      </c>
      <c r="D453" s="88"/>
      <c r="E453" s="75"/>
      <c r="F453" s="89">
        <f aca="true" t="shared" si="321" ref="F453:O453">F454+F456+F461</f>
        <v>55449</v>
      </c>
      <c r="G453" s="89">
        <f t="shared" si="321"/>
        <v>-7023</v>
      </c>
      <c r="H453" s="89">
        <f t="shared" si="321"/>
        <v>48426</v>
      </c>
      <c r="I453" s="89">
        <f t="shared" si="321"/>
        <v>0</v>
      </c>
      <c r="J453" s="89">
        <f t="shared" si="321"/>
        <v>52472</v>
      </c>
      <c r="K453" s="89">
        <f t="shared" si="321"/>
        <v>0</v>
      </c>
      <c r="L453" s="89">
        <f t="shared" si="321"/>
        <v>0</v>
      </c>
      <c r="M453" s="89">
        <f t="shared" si="321"/>
        <v>52472</v>
      </c>
      <c r="N453" s="89">
        <f t="shared" si="321"/>
        <v>-30734</v>
      </c>
      <c r="O453" s="89">
        <f t="shared" si="321"/>
        <v>21738</v>
      </c>
      <c r="P453" s="89">
        <f aca="true" t="shared" si="322" ref="P453:Y453">P454+P456+P461</f>
        <v>0</v>
      </c>
      <c r="Q453" s="89">
        <f t="shared" si="322"/>
        <v>21657</v>
      </c>
      <c r="R453" s="89">
        <f t="shared" si="322"/>
        <v>0</v>
      </c>
      <c r="S453" s="89">
        <f t="shared" si="322"/>
        <v>0</v>
      </c>
      <c r="T453" s="89">
        <f t="shared" si="322"/>
        <v>21738</v>
      </c>
      <c r="U453" s="89">
        <f t="shared" si="322"/>
        <v>21657</v>
      </c>
      <c r="V453" s="89">
        <f t="shared" si="322"/>
        <v>0</v>
      </c>
      <c r="W453" s="89">
        <f t="shared" si="322"/>
        <v>0</v>
      </c>
      <c r="X453" s="89">
        <f t="shared" si="322"/>
        <v>21738</v>
      </c>
      <c r="Y453" s="89">
        <f t="shared" si="322"/>
        <v>21657</v>
      </c>
      <c r="Z453" s="89">
        <f>Z454+Z456+Z461</f>
        <v>0</v>
      </c>
      <c r="AA453" s="90">
        <f>AA454+AA456+AA461</f>
        <v>21738</v>
      </c>
      <c r="AB453" s="90">
        <f>AB454+AB456+AB461</f>
        <v>21657</v>
      </c>
      <c r="AC453" s="90">
        <f>AC454+AC456+AC461</f>
        <v>0</v>
      </c>
      <c r="AD453" s="90">
        <f>AD454+AD456+AD461</f>
        <v>0</v>
      </c>
      <c r="AE453" s="90"/>
      <c r="AF453" s="89">
        <f aca="true" t="shared" si="323" ref="AF453:AQ453">AF454+AF456+AF461</f>
        <v>21738</v>
      </c>
      <c r="AG453" s="89">
        <f t="shared" si="323"/>
        <v>0</v>
      </c>
      <c r="AH453" s="89">
        <f t="shared" si="323"/>
        <v>21657</v>
      </c>
      <c r="AI453" s="89">
        <f t="shared" si="323"/>
        <v>606</v>
      </c>
      <c r="AJ453" s="89">
        <f t="shared" si="323"/>
        <v>606</v>
      </c>
      <c r="AK453" s="89">
        <f t="shared" si="323"/>
        <v>22344</v>
      </c>
      <c r="AL453" s="89">
        <f t="shared" si="323"/>
        <v>0</v>
      </c>
      <c r="AM453" s="89">
        <f t="shared" si="323"/>
        <v>22263</v>
      </c>
      <c r="AN453" s="89">
        <f t="shared" si="323"/>
        <v>-21224</v>
      </c>
      <c r="AO453" s="89">
        <f t="shared" si="323"/>
        <v>1039</v>
      </c>
      <c r="AP453" s="89">
        <f t="shared" si="323"/>
        <v>0</v>
      </c>
      <c r="AQ453" s="89">
        <f t="shared" si="323"/>
        <v>4096</v>
      </c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</row>
    <row r="454" spans="1:68" s="26" customFormat="1" ht="49.5">
      <c r="A454" s="91" t="s">
        <v>150</v>
      </c>
      <c r="B454" s="92" t="s">
        <v>3</v>
      </c>
      <c r="C454" s="92" t="s">
        <v>149</v>
      </c>
      <c r="D454" s="93" t="s">
        <v>38</v>
      </c>
      <c r="E454" s="92"/>
      <c r="F454" s="94">
        <f aca="true" t="shared" si="324" ref="F454:U454">F455</f>
        <v>0</v>
      </c>
      <c r="G454" s="94">
        <f t="shared" si="324"/>
        <v>0</v>
      </c>
      <c r="H454" s="94">
        <f t="shared" si="324"/>
        <v>0</v>
      </c>
      <c r="I454" s="94">
        <f t="shared" si="324"/>
        <v>0</v>
      </c>
      <c r="J454" s="94">
        <f t="shared" si="324"/>
        <v>0</v>
      </c>
      <c r="K454" s="94">
        <f t="shared" si="324"/>
        <v>0</v>
      </c>
      <c r="L454" s="94">
        <f t="shared" si="324"/>
        <v>0</v>
      </c>
      <c r="M454" s="94">
        <f t="shared" si="324"/>
        <v>0</v>
      </c>
      <c r="N454" s="94">
        <f t="shared" si="324"/>
        <v>0</v>
      </c>
      <c r="O454" s="94">
        <f t="shared" si="324"/>
        <v>0</v>
      </c>
      <c r="P454" s="94">
        <f t="shared" si="324"/>
        <v>0</v>
      </c>
      <c r="Q454" s="94">
        <f t="shared" si="324"/>
        <v>0</v>
      </c>
      <c r="R454" s="94">
        <f t="shared" si="324"/>
        <v>0</v>
      </c>
      <c r="S454" s="94">
        <f t="shared" si="324"/>
        <v>0</v>
      </c>
      <c r="T454" s="94">
        <f t="shared" si="324"/>
        <v>0</v>
      </c>
      <c r="U454" s="94">
        <f t="shared" si="324"/>
        <v>0</v>
      </c>
      <c r="V454" s="210"/>
      <c r="W454" s="210"/>
      <c r="X454" s="210"/>
      <c r="Y454" s="210"/>
      <c r="Z454" s="210"/>
      <c r="AA454" s="210"/>
      <c r="AB454" s="210"/>
      <c r="AC454" s="210"/>
      <c r="AD454" s="210"/>
      <c r="AE454" s="210"/>
      <c r="AF454" s="210"/>
      <c r="AG454" s="210"/>
      <c r="AH454" s="210"/>
      <c r="AI454" s="210"/>
      <c r="AJ454" s="210"/>
      <c r="AK454" s="209"/>
      <c r="AL454" s="209"/>
      <c r="AM454" s="209"/>
      <c r="AN454" s="83">
        <f>AN455</f>
        <v>600</v>
      </c>
      <c r="AO454" s="83">
        <f>AO455</f>
        <v>600</v>
      </c>
      <c r="AP454" s="83">
        <f>AP455</f>
        <v>0</v>
      </c>
      <c r="AQ454" s="81">
        <f>AQ455</f>
        <v>3657</v>
      </c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</row>
    <row r="455" spans="1:68" s="26" customFormat="1" ht="82.5">
      <c r="A455" s="91" t="s">
        <v>250</v>
      </c>
      <c r="B455" s="92" t="s">
        <v>3</v>
      </c>
      <c r="C455" s="92" t="s">
        <v>149</v>
      </c>
      <c r="D455" s="93" t="s">
        <v>38</v>
      </c>
      <c r="E455" s="92" t="s">
        <v>151</v>
      </c>
      <c r="F455" s="81"/>
      <c r="G455" s="81">
        <f>H455-F455</f>
        <v>0</v>
      </c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10"/>
      <c r="W455" s="210"/>
      <c r="X455" s="210"/>
      <c r="Y455" s="210"/>
      <c r="Z455" s="210"/>
      <c r="AA455" s="210"/>
      <c r="AB455" s="210"/>
      <c r="AC455" s="210"/>
      <c r="AD455" s="210"/>
      <c r="AE455" s="210"/>
      <c r="AF455" s="210"/>
      <c r="AG455" s="210"/>
      <c r="AH455" s="210"/>
      <c r="AI455" s="210"/>
      <c r="AJ455" s="210"/>
      <c r="AK455" s="209"/>
      <c r="AL455" s="209"/>
      <c r="AM455" s="209"/>
      <c r="AN455" s="81">
        <f>AO455-AM455</f>
        <v>600</v>
      </c>
      <c r="AO455" s="83">
        <v>600</v>
      </c>
      <c r="AP455" s="83"/>
      <c r="AQ455" s="81">
        <v>3657</v>
      </c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</row>
    <row r="456" spans="1:68" s="26" customFormat="1" ht="38.25" customHeight="1">
      <c r="A456" s="91" t="s">
        <v>214</v>
      </c>
      <c r="B456" s="92" t="s">
        <v>3</v>
      </c>
      <c r="C456" s="92" t="s">
        <v>149</v>
      </c>
      <c r="D456" s="93" t="s">
        <v>215</v>
      </c>
      <c r="E456" s="92"/>
      <c r="F456" s="81">
        <f aca="true" t="shared" si="325" ref="F456:V457">F457</f>
        <v>1049</v>
      </c>
      <c r="G456" s="81">
        <f t="shared" si="325"/>
        <v>-92</v>
      </c>
      <c r="H456" s="81">
        <f t="shared" si="325"/>
        <v>957</v>
      </c>
      <c r="I456" s="81">
        <f t="shared" si="325"/>
        <v>0</v>
      </c>
      <c r="J456" s="81">
        <f t="shared" si="325"/>
        <v>1025</v>
      </c>
      <c r="K456" s="81">
        <f t="shared" si="325"/>
        <v>0</v>
      </c>
      <c r="L456" s="81">
        <f t="shared" si="325"/>
        <v>0</v>
      </c>
      <c r="M456" s="81">
        <f t="shared" si="325"/>
        <v>1025</v>
      </c>
      <c r="N456" s="81">
        <f aca="true" t="shared" si="326" ref="N456:U456">N457+N459</f>
        <v>-367</v>
      </c>
      <c r="O456" s="81">
        <f t="shared" si="326"/>
        <v>658</v>
      </c>
      <c r="P456" s="81">
        <f t="shared" si="326"/>
        <v>0</v>
      </c>
      <c r="Q456" s="81">
        <f t="shared" si="326"/>
        <v>658</v>
      </c>
      <c r="R456" s="81">
        <f t="shared" si="326"/>
        <v>0</v>
      </c>
      <c r="S456" s="81">
        <f t="shared" si="326"/>
        <v>0</v>
      </c>
      <c r="T456" s="81">
        <f t="shared" si="326"/>
        <v>658</v>
      </c>
      <c r="U456" s="81">
        <f t="shared" si="326"/>
        <v>658</v>
      </c>
      <c r="V456" s="81">
        <f aca="true" t="shared" si="327" ref="V456:AB456">V457+V459</f>
        <v>0</v>
      </c>
      <c r="W456" s="81">
        <f t="shared" si="327"/>
        <v>0</v>
      </c>
      <c r="X456" s="81">
        <f t="shared" si="327"/>
        <v>658</v>
      </c>
      <c r="Y456" s="81">
        <f t="shared" si="327"/>
        <v>658</v>
      </c>
      <c r="Z456" s="81">
        <f t="shared" si="327"/>
        <v>0</v>
      </c>
      <c r="AA456" s="82">
        <f t="shared" si="327"/>
        <v>658</v>
      </c>
      <c r="AB456" s="82">
        <f t="shared" si="327"/>
        <v>658</v>
      </c>
      <c r="AC456" s="82">
        <f>AC457+AC459</f>
        <v>0</v>
      </c>
      <c r="AD456" s="82">
        <f>AD457+AD459</f>
        <v>0</v>
      </c>
      <c r="AE456" s="82"/>
      <c r="AF456" s="81">
        <f aca="true" t="shared" si="328" ref="AF456:AQ456">AF457+AF459</f>
        <v>658</v>
      </c>
      <c r="AG456" s="81">
        <f t="shared" si="328"/>
        <v>0</v>
      </c>
      <c r="AH456" s="81">
        <f t="shared" si="328"/>
        <v>658</v>
      </c>
      <c r="AI456" s="81">
        <f t="shared" si="328"/>
        <v>0</v>
      </c>
      <c r="AJ456" s="81">
        <f t="shared" si="328"/>
        <v>0</v>
      </c>
      <c r="AK456" s="81">
        <f t="shared" si="328"/>
        <v>658</v>
      </c>
      <c r="AL456" s="81">
        <f t="shared" si="328"/>
        <v>0</v>
      </c>
      <c r="AM456" s="81">
        <f t="shared" si="328"/>
        <v>658</v>
      </c>
      <c r="AN456" s="81">
        <f t="shared" si="328"/>
        <v>-219</v>
      </c>
      <c r="AO456" s="81">
        <f t="shared" si="328"/>
        <v>439</v>
      </c>
      <c r="AP456" s="81">
        <f t="shared" si="328"/>
        <v>0</v>
      </c>
      <c r="AQ456" s="81">
        <f t="shared" si="328"/>
        <v>439</v>
      </c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</row>
    <row r="457" spans="1:68" s="26" customFormat="1" ht="87" customHeight="1" hidden="1">
      <c r="A457" s="91" t="s">
        <v>273</v>
      </c>
      <c r="B457" s="92" t="s">
        <v>3</v>
      </c>
      <c r="C457" s="92" t="s">
        <v>149</v>
      </c>
      <c r="D457" s="93" t="s">
        <v>216</v>
      </c>
      <c r="E457" s="92"/>
      <c r="F457" s="81">
        <f t="shared" si="325"/>
        <v>1049</v>
      </c>
      <c r="G457" s="81">
        <f t="shared" si="325"/>
        <v>-92</v>
      </c>
      <c r="H457" s="81">
        <f t="shared" si="325"/>
        <v>957</v>
      </c>
      <c r="I457" s="81">
        <f t="shared" si="325"/>
        <v>0</v>
      </c>
      <c r="J457" s="81">
        <f t="shared" si="325"/>
        <v>1025</v>
      </c>
      <c r="K457" s="81">
        <f t="shared" si="325"/>
        <v>0</v>
      </c>
      <c r="L457" s="81">
        <f t="shared" si="325"/>
        <v>0</v>
      </c>
      <c r="M457" s="81">
        <f t="shared" si="325"/>
        <v>1025</v>
      </c>
      <c r="N457" s="81">
        <f t="shared" si="325"/>
        <v>-1025</v>
      </c>
      <c r="O457" s="81">
        <f t="shared" si="325"/>
        <v>0</v>
      </c>
      <c r="P457" s="81">
        <f t="shared" si="325"/>
        <v>0</v>
      </c>
      <c r="Q457" s="81">
        <f t="shared" si="325"/>
        <v>0</v>
      </c>
      <c r="R457" s="81">
        <f t="shared" si="325"/>
        <v>0</v>
      </c>
      <c r="S457" s="81">
        <f t="shared" si="325"/>
        <v>0</v>
      </c>
      <c r="T457" s="81">
        <f t="shared" si="325"/>
        <v>0</v>
      </c>
      <c r="U457" s="81">
        <f t="shared" si="325"/>
        <v>0</v>
      </c>
      <c r="V457" s="81">
        <f t="shared" si="325"/>
        <v>0</v>
      </c>
      <c r="W457" s="81">
        <f aca="true" t="shared" si="329" ref="W457:AH457">W458</f>
        <v>0</v>
      </c>
      <c r="X457" s="81">
        <f t="shared" si="329"/>
        <v>0</v>
      </c>
      <c r="Y457" s="81">
        <f t="shared" si="329"/>
        <v>0</v>
      </c>
      <c r="Z457" s="81">
        <f t="shared" si="329"/>
        <v>0</v>
      </c>
      <c r="AA457" s="82">
        <f t="shared" si="329"/>
        <v>0</v>
      </c>
      <c r="AB457" s="82">
        <f t="shared" si="329"/>
        <v>0</v>
      </c>
      <c r="AC457" s="82">
        <f t="shared" si="329"/>
        <v>0</v>
      </c>
      <c r="AD457" s="82">
        <f t="shared" si="329"/>
        <v>0</v>
      </c>
      <c r="AE457" s="82"/>
      <c r="AF457" s="81">
        <f t="shared" si="329"/>
        <v>0</v>
      </c>
      <c r="AG457" s="81">
        <f t="shared" si="329"/>
        <v>0</v>
      </c>
      <c r="AH457" s="81">
        <f t="shared" si="329"/>
        <v>0</v>
      </c>
      <c r="AI457" s="210"/>
      <c r="AJ457" s="210"/>
      <c r="AK457" s="209"/>
      <c r="AL457" s="209"/>
      <c r="AM457" s="209"/>
      <c r="AN457" s="210"/>
      <c r="AO457" s="210"/>
      <c r="AP457" s="210"/>
      <c r="AQ457" s="210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</row>
    <row r="458" spans="1:68" s="26" customFormat="1" ht="84" customHeight="1" hidden="1">
      <c r="A458" s="91" t="s">
        <v>251</v>
      </c>
      <c r="B458" s="92" t="s">
        <v>3</v>
      </c>
      <c r="C458" s="92" t="s">
        <v>149</v>
      </c>
      <c r="D458" s="93" t="s">
        <v>216</v>
      </c>
      <c r="E458" s="92" t="s">
        <v>143</v>
      </c>
      <c r="F458" s="81">
        <v>1049</v>
      </c>
      <c r="G458" s="81">
        <f>H458-F458</f>
        <v>-92</v>
      </c>
      <c r="H458" s="81">
        <v>957</v>
      </c>
      <c r="I458" s="81"/>
      <c r="J458" s="81">
        <v>1025</v>
      </c>
      <c r="K458" s="209"/>
      <c r="L458" s="209"/>
      <c r="M458" s="81">
        <v>1025</v>
      </c>
      <c r="N458" s="81">
        <f>O458-M458</f>
        <v>-1025</v>
      </c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2"/>
      <c r="AB458" s="82"/>
      <c r="AC458" s="82"/>
      <c r="AD458" s="82"/>
      <c r="AE458" s="82"/>
      <c r="AF458" s="81"/>
      <c r="AG458" s="81"/>
      <c r="AH458" s="81"/>
      <c r="AI458" s="210"/>
      <c r="AJ458" s="210"/>
      <c r="AK458" s="209"/>
      <c r="AL458" s="209"/>
      <c r="AM458" s="209"/>
      <c r="AN458" s="210"/>
      <c r="AO458" s="210"/>
      <c r="AP458" s="210"/>
      <c r="AQ458" s="210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</row>
    <row r="459" spans="1:68" s="26" customFormat="1" ht="126.75" customHeight="1">
      <c r="A459" s="91" t="s">
        <v>297</v>
      </c>
      <c r="B459" s="92" t="s">
        <v>3</v>
      </c>
      <c r="C459" s="92" t="s">
        <v>149</v>
      </c>
      <c r="D459" s="93" t="s">
        <v>216</v>
      </c>
      <c r="E459" s="92"/>
      <c r="F459" s="81"/>
      <c r="G459" s="81"/>
      <c r="H459" s="81"/>
      <c r="I459" s="81"/>
      <c r="J459" s="81"/>
      <c r="K459" s="209"/>
      <c r="L459" s="209"/>
      <c r="M459" s="81"/>
      <c r="N459" s="81">
        <f aca="true" t="shared" si="330" ref="N459:AQ459">N460</f>
        <v>658</v>
      </c>
      <c r="O459" s="81">
        <f t="shared" si="330"/>
        <v>658</v>
      </c>
      <c r="P459" s="81">
        <f t="shared" si="330"/>
        <v>0</v>
      </c>
      <c r="Q459" s="81">
        <f t="shared" si="330"/>
        <v>658</v>
      </c>
      <c r="R459" s="81">
        <f t="shared" si="330"/>
        <v>0</v>
      </c>
      <c r="S459" s="81">
        <f t="shared" si="330"/>
        <v>0</v>
      </c>
      <c r="T459" s="81">
        <f t="shared" si="330"/>
        <v>658</v>
      </c>
      <c r="U459" s="81">
        <f t="shared" si="330"/>
        <v>658</v>
      </c>
      <c r="V459" s="81">
        <f t="shared" si="330"/>
        <v>0</v>
      </c>
      <c r="W459" s="81">
        <f t="shared" si="330"/>
        <v>0</v>
      </c>
      <c r="X459" s="81">
        <f t="shared" si="330"/>
        <v>658</v>
      </c>
      <c r="Y459" s="81">
        <f t="shared" si="330"/>
        <v>658</v>
      </c>
      <c r="Z459" s="81">
        <f t="shared" si="330"/>
        <v>0</v>
      </c>
      <c r="AA459" s="82">
        <f t="shared" si="330"/>
        <v>658</v>
      </c>
      <c r="AB459" s="82">
        <f t="shared" si="330"/>
        <v>658</v>
      </c>
      <c r="AC459" s="82">
        <f t="shared" si="330"/>
        <v>0</v>
      </c>
      <c r="AD459" s="82">
        <f t="shared" si="330"/>
        <v>0</v>
      </c>
      <c r="AE459" s="82"/>
      <c r="AF459" s="81">
        <f t="shared" si="330"/>
        <v>658</v>
      </c>
      <c r="AG459" s="81">
        <f t="shared" si="330"/>
        <v>0</v>
      </c>
      <c r="AH459" s="81">
        <f t="shared" si="330"/>
        <v>658</v>
      </c>
      <c r="AI459" s="81">
        <f t="shared" si="330"/>
        <v>0</v>
      </c>
      <c r="AJ459" s="81">
        <f t="shared" si="330"/>
        <v>0</v>
      </c>
      <c r="AK459" s="81">
        <f t="shared" si="330"/>
        <v>658</v>
      </c>
      <c r="AL459" s="81">
        <f t="shared" si="330"/>
        <v>0</v>
      </c>
      <c r="AM459" s="81">
        <f t="shared" si="330"/>
        <v>658</v>
      </c>
      <c r="AN459" s="81">
        <f t="shared" si="330"/>
        <v>-219</v>
      </c>
      <c r="AO459" s="81">
        <f t="shared" si="330"/>
        <v>439</v>
      </c>
      <c r="AP459" s="81">
        <f t="shared" si="330"/>
        <v>0</v>
      </c>
      <c r="AQ459" s="81">
        <f t="shared" si="330"/>
        <v>439</v>
      </c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</row>
    <row r="460" spans="1:68" s="26" customFormat="1" ht="91.5" customHeight="1">
      <c r="A460" s="91" t="s">
        <v>251</v>
      </c>
      <c r="B460" s="92" t="s">
        <v>3</v>
      </c>
      <c r="C460" s="92" t="s">
        <v>149</v>
      </c>
      <c r="D460" s="93" t="s">
        <v>216</v>
      </c>
      <c r="E460" s="92" t="s">
        <v>143</v>
      </c>
      <c r="F460" s="81"/>
      <c r="G460" s="81"/>
      <c r="H460" s="81"/>
      <c r="I460" s="81"/>
      <c r="J460" s="81"/>
      <c r="K460" s="209"/>
      <c r="L460" s="209"/>
      <c r="M460" s="81"/>
      <c r="N460" s="81">
        <f>O460-M460</f>
        <v>658</v>
      </c>
      <c r="O460" s="81">
        <v>658</v>
      </c>
      <c r="P460" s="81"/>
      <c r="Q460" s="81">
        <v>658</v>
      </c>
      <c r="R460" s="210"/>
      <c r="S460" s="210"/>
      <c r="T460" s="81">
        <f>O460+R460</f>
        <v>658</v>
      </c>
      <c r="U460" s="81">
        <f>Q460+S460</f>
        <v>658</v>
      </c>
      <c r="V460" s="210"/>
      <c r="W460" s="210"/>
      <c r="X460" s="81">
        <f>T460+V460</f>
        <v>658</v>
      </c>
      <c r="Y460" s="81">
        <f>U460+W460</f>
        <v>658</v>
      </c>
      <c r="Z460" s="210"/>
      <c r="AA460" s="82">
        <f>X460+Z460</f>
        <v>658</v>
      </c>
      <c r="AB460" s="82">
        <f>Y460</f>
        <v>658</v>
      </c>
      <c r="AC460" s="211"/>
      <c r="AD460" s="211"/>
      <c r="AE460" s="211"/>
      <c r="AF460" s="81">
        <f>AA460+AC460</f>
        <v>658</v>
      </c>
      <c r="AG460" s="210"/>
      <c r="AH460" s="81">
        <f>AB460</f>
        <v>658</v>
      </c>
      <c r="AI460" s="210"/>
      <c r="AJ460" s="210"/>
      <c r="AK460" s="81">
        <f>AF460+AI460</f>
        <v>658</v>
      </c>
      <c r="AL460" s="81">
        <f>AG460</f>
        <v>0</v>
      </c>
      <c r="AM460" s="81">
        <f>AH460+AJ460</f>
        <v>658</v>
      </c>
      <c r="AN460" s="81">
        <f>AO460-AM460</f>
        <v>-219</v>
      </c>
      <c r="AO460" s="83">
        <v>439</v>
      </c>
      <c r="AP460" s="83"/>
      <c r="AQ460" s="83">
        <v>439</v>
      </c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</row>
    <row r="461" spans="1:68" s="26" customFormat="1" ht="24" customHeight="1">
      <c r="A461" s="91" t="s">
        <v>121</v>
      </c>
      <c r="B461" s="92" t="s">
        <v>3</v>
      </c>
      <c r="C461" s="92" t="s">
        <v>149</v>
      </c>
      <c r="D461" s="93" t="s">
        <v>122</v>
      </c>
      <c r="E461" s="92"/>
      <c r="F461" s="94">
        <f aca="true" t="shared" si="331" ref="F461:L461">F462+F463+F464+F468</f>
        <v>54400</v>
      </c>
      <c r="G461" s="94">
        <f t="shared" si="331"/>
        <v>-6931</v>
      </c>
      <c r="H461" s="94">
        <f t="shared" si="331"/>
        <v>47469</v>
      </c>
      <c r="I461" s="94">
        <f t="shared" si="331"/>
        <v>0</v>
      </c>
      <c r="J461" s="94">
        <f t="shared" si="331"/>
        <v>51447</v>
      </c>
      <c r="K461" s="94">
        <f t="shared" si="331"/>
        <v>0</v>
      </c>
      <c r="L461" s="94">
        <f t="shared" si="331"/>
        <v>0</v>
      </c>
      <c r="M461" s="94">
        <f>M462+M463+M464+M466+M468</f>
        <v>51447</v>
      </c>
      <c r="N461" s="94">
        <f aca="true" t="shared" si="332" ref="N461:Y461">N462+N463+N464+N466+N468+N470+N485+N481</f>
        <v>-30367</v>
      </c>
      <c r="O461" s="94">
        <f t="shared" si="332"/>
        <v>21080</v>
      </c>
      <c r="P461" s="94">
        <f t="shared" si="332"/>
        <v>0</v>
      </c>
      <c r="Q461" s="94">
        <f t="shared" si="332"/>
        <v>20999</v>
      </c>
      <c r="R461" s="94">
        <f t="shared" si="332"/>
        <v>0</v>
      </c>
      <c r="S461" s="94">
        <f t="shared" si="332"/>
        <v>0</v>
      </c>
      <c r="T461" s="94">
        <f t="shared" si="332"/>
        <v>21080</v>
      </c>
      <c r="U461" s="94">
        <f t="shared" si="332"/>
        <v>20999</v>
      </c>
      <c r="V461" s="94">
        <f t="shared" si="332"/>
        <v>0</v>
      </c>
      <c r="W461" s="94">
        <f t="shared" si="332"/>
        <v>0</v>
      </c>
      <c r="X461" s="94">
        <f t="shared" si="332"/>
        <v>21080</v>
      </c>
      <c r="Y461" s="94">
        <f t="shared" si="332"/>
        <v>20999</v>
      </c>
      <c r="Z461" s="94">
        <f>Z462+Z463+Z464+Z466+Z468+Z470+Z485+Z481</f>
        <v>0</v>
      </c>
      <c r="AA461" s="95">
        <f>AA462+AA463+AA464+AA466+AA468+AA470+AA485+AA481</f>
        <v>21080</v>
      </c>
      <c r="AB461" s="95">
        <f>AB462+AB463+AB464+AB466+AB468+AB470+AB485+AB481</f>
        <v>20999</v>
      </c>
      <c r="AC461" s="95">
        <f>AC462+AC463+AC464+AC466+AC468+AC470+AC485+AC481</f>
        <v>0</v>
      </c>
      <c r="AD461" s="95">
        <f>AD462+AD463+AD464+AD466+AD468+AD470+AD485+AD481</f>
        <v>0</v>
      </c>
      <c r="AE461" s="95"/>
      <c r="AF461" s="94">
        <f aca="true" t="shared" si="333" ref="AF461:AQ461">AF462+AF463+AF464+AF466+AF468+AF470+AF485+AF481</f>
        <v>21080</v>
      </c>
      <c r="AG461" s="94">
        <f t="shared" si="333"/>
        <v>0</v>
      </c>
      <c r="AH461" s="94">
        <f t="shared" si="333"/>
        <v>20999</v>
      </c>
      <c r="AI461" s="94">
        <f t="shared" si="333"/>
        <v>606</v>
      </c>
      <c r="AJ461" s="94">
        <f t="shared" si="333"/>
        <v>606</v>
      </c>
      <c r="AK461" s="94">
        <f t="shared" si="333"/>
        <v>21686</v>
      </c>
      <c r="AL461" s="94">
        <f t="shared" si="333"/>
        <v>0</v>
      </c>
      <c r="AM461" s="94">
        <f t="shared" si="333"/>
        <v>21605</v>
      </c>
      <c r="AN461" s="94">
        <f t="shared" si="333"/>
        <v>-21605</v>
      </c>
      <c r="AO461" s="94">
        <f t="shared" si="333"/>
        <v>0</v>
      </c>
      <c r="AP461" s="94">
        <f t="shared" si="333"/>
        <v>0</v>
      </c>
      <c r="AQ461" s="94">
        <f t="shared" si="333"/>
        <v>0</v>
      </c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</row>
    <row r="462" spans="1:68" s="26" customFormat="1" ht="54" customHeight="1" hidden="1">
      <c r="A462" s="91" t="s">
        <v>137</v>
      </c>
      <c r="B462" s="92" t="s">
        <v>3</v>
      </c>
      <c r="C462" s="92" t="s">
        <v>149</v>
      </c>
      <c r="D462" s="93" t="s">
        <v>122</v>
      </c>
      <c r="E462" s="92" t="s">
        <v>138</v>
      </c>
      <c r="F462" s="81">
        <v>51395</v>
      </c>
      <c r="G462" s="81">
        <f>H462-F462</f>
        <v>-7016</v>
      </c>
      <c r="H462" s="81">
        <f>1070+220+41500+387+590+1366-838+47+37</f>
        <v>44379</v>
      </c>
      <c r="I462" s="81"/>
      <c r="J462" s="81">
        <f>1137+230+45102+402+630+1463-897+39+51</f>
        <v>48157</v>
      </c>
      <c r="K462" s="209"/>
      <c r="L462" s="209"/>
      <c r="M462" s="81">
        <v>48157</v>
      </c>
      <c r="N462" s="81">
        <f>O462-M462</f>
        <v>-48157</v>
      </c>
      <c r="O462" s="81"/>
      <c r="P462" s="81"/>
      <c r="Q462" s="81"/>
      <c r="R462" s="81"/>
      <c r="S462" s="81"/>
      <c r="T462" s="81"/>
      <c r="U462" s="81"/>
      <c r="V462" s="210"/>
      <c r="W462" s="210"/>
      <c r="X462" s="210"/>
      <c r="Y462" s="210"/>
      <c r="Z462" s="210"/>
      <c r="AA462" s="211"/>
      <c r="AB462" s="211"/>
      <c r="AC462" s="211"/>
      <c r="AD462" s="211"/>
      <c r="AE462" s="211"/>
      <c r="AF462" s="210"/>
      <c r="AG462" s="210"/>
      <c r="AH462" s="210"/>
      <c r="AI462" s="210"/>
      <c r="AJ462" s="210"/>
      <c r="AK462" s="209"/>
      <c r="AL462" s="209"/>
      <c r="AM462" s="209"/>
      <c r="AN462" s="210"/>
      <c r="AO462" s="210"/>
      <c r="AP462" s="210"/>
      <c r="AQ462" s="210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</row>
    <row r="463" spans="1:68" s="26" customFormat="1" ht="21" customHeight="1" hidden="1">
      <c r="A463" s="91" t="s">
        <v>10</v>
      </c>
      <c r="B463" s="92" t="s">
        <v>3</v>
      </c>
      <c r="C463" s="92" t="s">
        <v>149</v>
      </c>
      <c r="D463" s="93" t="s">
        <v>122</v>
      </c>
      <c r="E463" s="92" t="s">
        <v>17</v>
      </c>
      <c r="F463" s="81"/>
      <c r="G463" s="81">
        <f>H463-F463</f>
        <v>90</v>
      </c>
      <c r="H463" s="81">
        <v>90</v>
      </c>
      <c r="I463" s="81"/>
      <c r="J463" s="81">
        <v>90</v>
      </c>
      <c r="K463" s="209"/>
      <c r="L463" s="209"/>
      <c r="M463" s="81">
        <v>90</v>
      </c>
      <c r="N463" s="81">
        <f>O463-M463</f>
        <v>-90</v>
      </c>
      <c r="O463" s="81"/>
      <c r="P463" s="81"/>
      <c r="Q463" s="81"/>
      <c r="R463" s="81"/>
      <c r="S463" s="81"/>
      <c r="T463" s="81"/>
      <c r="U463" s="81"/>
      <c r="V463" s="210"/>
      <c r="W463" s="210"/>
      <c r="X463" s="210"/>
      <c r="Y463" s="210"/>
      <c r="Z463" s="210"/>
      <c r="AA463" s="211"/>
      <c r="AB463" s="211"/>
      <c r="AC463" s="211"/>
      <c r="AD463" s="211"/>
      <c r="AE463" s="211"/>
      <c r="AF463" s="210"/>
      <c r="AG463" s="210"/>
      <c r="AH463" s="210"/>
      <c r="AI463" s="210"/>
      <c r="AJ463" s="210"/>
      <c r="AK463" s="209"/>
      <c r="AL463" s="209"/>
      <c r="AM463" s="209"/>
      <c r="AN463" s="210"/>
      <c r="AO463" s="210"/>
      <c r="AP463" s="210"/>
      <c r="AQ463" s="210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</row>
    <row r="464" spans="1:68" s="26" customFormat="1" ht="53.25" customHeight="1" hidden="1">
      <c r="A464" s="91" t="s">
        <v>254</v>
      </c>
      <c r="B464" s="92" t="s">
        <v>3</v>
      </c>
      <c r="C464" s="92" t="s">
        <v>149</v>
      </c>
      <c r="D464" s="93" t="s">
        <v>182</v>
      </c>
      <c r="E464" s="92"/>
      <c r="F464" s="94">
        <f aca="true" t="shared" si="334" ref="F464:U464">F465</f>
        <v>1500</v>
      </c>
      <c r="G464" s="94">
        <f t="shared" si="334"/>
        <v>0</v>
      </c>
      <c r="H464" s="94">
        <f t="shared" si="334"/>
        <v>1500</v>
      </c>
      <c r="I464" s="94">
        <f t="shared" si="334"/>
        <v>0</v>
      </c>
      <c r="J464" s="94">
        <f t="shared" si="334"/>
        <v>1600</v>
      </c>
      <c r="K464" s="94">
        <f t="shared" si="334"/>
        <v>0</v>
      </c>
      <c r="L464" s="94">
        <f t="shared" si="334"/>
        <v>0</v>
      </c>
      <c r="M464" s="94">
        <f t="shared" si="334"/>
        <v>1600</v>
      </c>
      <c r="N464" s="94">
        <f t="shared" si="334"/>
        <v>-1600</v>
      </c>
      <c r="O464" s="94">
        <f t="shared" si="334"/>
        <v>0</v>
      </c>
      <c r="P464" s="94">
        <f t="shared" si="334"/>
        <v>0</v>
      </c>
      <c r="Q464" s="94">
        <f t="shared" si="334"/>
        <v>0</v>
      </c>
      <c r="R464" s="94">
        <f t="shared" si="334"/>
        <v>0</v>
      </c>
      <c r="S464" s="94">
        <f t="shared" si="334"/>
        <v>0</v>
      </c>
      <c r="T464" s="94">
        <f t="shared" si="334"/>
        <v>0</v>
      </c>
      <c r="U464" s="94">
        <f t="shared" si="334"/>
        <v>0</v>
      </c>
      <c r="V464" s="210"/>
      <c r="W464" s="210"/>
      <c r="X464" s="210"/>
      <c r="Y464" s="210"/>
      <c r="Z464" s="210"/>
      <c r="AA464" s="211"/>
      <c r="AB464" s="211"/>
      <c r="AC464" s="211"/>
      <c r="AD464" s="211"/>
      <c r="AE464" s="211"/>
      <c r="AF464" s="210"/>
      <c r="AG464" s="210"/>
      <c r="AH464" s="210"/>
      <c r="AI464" s="210"/>
      <c r="AJ464" s="210"/>
      <c r="AK464" s="209"/>
      <c r="AL464" s="209"/>
      <c r="AM464" s="209"/>
      <c r="AN464" s="210"/>
      <c r="AO464" s="210"/>
      <c r="AP464" s="210"/>
      <c r="AQ464" s="210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</row>
    <row r="465" spans="1:68" s="26" customFormat="1" ht="89.25" customHeight="1" hidden="1">
      <c r="A465" s="91" t="s">
        <v>251</v>
      </c>
      <c r="B465" s="92" t="s">
        <v>3</v>
      </c>
      <c r="C465" s="92" t="s">
        <v>149</v>
      </c>
      <c r="D465" s="93" t="s">
        <v>182</v>
      </c>
      <c r="E465" s="92" t="s">
        <v>143</v>
      </c>
      <c r="F465" s="81">
        <v>1500</v>
      </c>
      <c r="G465" s="81">
        <f>H465-F465</f>
        <v>0</v>
      </c>
      <c r="H465" s="81">
        <v>1500</v>
      </c>
      <c r="I465" s="81"/>
      <c r="J465" s="81">
        <v>1600</v>
      </c>
      <c r="K465" s="209"/>
      <c r="L465" s="209"/>
      <c r="M465" s="81">
        <v>1600</v>
      </c>
      <c r="N465" s="81">
        <f>O465-M465</f>
        <v>-1600</v>
      </c>
      <c r="O465" s="81"/>
      <c r="P465" s="81"/>
      <c r="Q465" s="81"/>
      <c r="R465" s="81"/>
      <c r="S465" s="81"/>
      <c r="T465" s="81"/>
      <c r="U465" s="81"/>
      <c r="V465" s="210"/>
      <c r="W465" s="210"/>
      <c r="X465" s="210"/>
      <c r="Y465" s="210"/>
      <c r="Z465" s="210"/>
      <c r="AA465" s="211"/>
      <c r="AB465" s="211"/>
      <c r="AC465" s="211"/>
      <c r="AD465" s="211"/>
      <c r="AE465" s="211"/>
      <c r="AF465" s="210"/>
      <c r="AG465" s="210"/>
      <c r="AH465" s="210"/>
      <c r="AI465" s="210"/>
      <c r="AJ465" s="210"/>
      <c r="AK465" s="209"/>
      <c r="AL465" s="209"/>
      <c r="AM465" s="209"/>
      <c r="AN465" s="210"/>
      <c r="AO465" s="210"/>
      <c r="AP465" s="210"/>
      <c r="AQ465" s="210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</row>
    <row r="466" spans="1:68" s="26" customFormat="1" ht="74.25" customHeight="1" hidden="1">
      <c r="A466" s="91" t="s">
        <v>258</v>
      </c>
      <c r="B466" s="92" t="s">
        <v>3</v>
      </c>
      <c r="C466" s="92" t="s">
        <v>149</v>
      </c>
      <c r="D466" s="93" t="s">
        <v>182</v>
      </c>
      <c r="E466" s="92"/>
      <c r="F466" s="81"/>
      <c r="G466" s="81"/>
      <c r="H466" s="81"/>
      <c r="I466" s="81"/>
      <c r="J466" s="81"/>
      <c r="K466" s="209"/>
      <c r="L466" s="209"/>
      <c r="M466" s="81">
        <f aca="true" t="shared" si="335" ref="M466:U466">M467</f>
        <v>0</v>
      </c>
      <c r="N466" s="81">
        <f t="shared" si="335"/>
        <v>0</v>
      </c>
      <c r="O466" s="81">
        <f t="shared" si="335"/>
        <v>0</v>
      </c>
      <c r="P466" s="81">
        <f t="shared" si="335"/>
        <v>0</v>
      </c>
      <c r="Q466" s="81">
        <f t="shared" si="335"/>
        <v>0</v>
      </c>
      <c r="R466" s="81">
        <f t="shared" si="335"/>
        <v>0</v>
      </c>
      <c r="S466" s="81">
        <f t="shared" si="335"/>
        <v>0</v>
      </c>
      <c r="T466" s="81">
        <f t="shared" si="335"/>
        <v>0</v>
      </c>
      <c r="U466" s="81">
        <f t="shared" si="335"/>
        <v>0</v>
      </c>
      <c r="V466" s="210"/>
      <c r="W466" s="210"/>
      <c r="X466" s="210"/>
      <c r="Y466" s="210"/>
      <c r="Z466" s="210"/>
      <c r="AA466" s="211"/>
      <c r="AB466" s="211"/>
      <c r="AC466" s="211"/>
      <c r="AD466" s="211"/>
      <c r="AE466" s="211"/>
      <c r="AF466" s="210"/>
      <c r="AG466" s="210"/>
      <c r="AH466" s="210"/>
      <c r="AI466" s="210"/>
      <c r="AJ466" s="210"/>
      <c r="AK466" s="209"/>
      <c r="AL466" s="209"/>
      <c r="AM466" s="209"/>
      <c r="AN466" s="210"/>
      <c r="AO466" s="210"/>
      <c r="AP466" s="210"/>
      <c r="AQ466" s="210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</row>
    <row r="467" spans="1:68" s="26" customFormat="1" ht="87.75" customHeight="1" hidden="1">
      <c r="A467" s="91" t="s">
        <v>251</v>
      </c>
      <c r="B467" s="92" t="s">
        <v>3</v>
      </c>
      <c r="C467" s="92" t="s">
        <v>149</v>
      </c>
      <c r="D467" s="93" t="s">
        <v>182</v>
      </c>
      <c r="E467" s="92" t="s">
        <v>143</v>
      </c>
      <c r="F467" s="81"/>
      <c r="G467" s="81"/>
      <c r="H467" s="81"/>
      <c r="I467" s="81"/>
      <c r="J467" s="81"/>
      <c r="K467" s="209"/>
      <c r="L467" s="209"/>
      <c r="M467" s="81"/>
      <c r="N467" s="81">
        <f>O467-M467</f>
        <v>0</v>
      </c>
      <c r="O467" s="81"/>
      <c r="P467" s="81"/>
      <c r="Q467" s="81"/>
      <c r="R467" s="81"/>
      <c r="S467" s="81"/>
      <c r="T467" s="81"/>
      <c r="U467" s="81"/>
      <c r="V467" s="210"/>
      <c r="W467" s="210"/>
      <c r="X467" s="210"/>
      <c r="Y467" s="210"/>
      <c r="Z467" s="210"/>
      <c r="AA467" s="211"/>
      <c r="AB467" s="211"/>
      <c r="AC467" s="211"/>
      <c r="AD467" s="211"/>
      <c r="AE467" s="211"/>
      <c r="AF467" s="210"/>
      <c r="AG467" s="210"/>
      <c r="AH467" s="210"/>
      <c r="AI467" s="210"/>
      <c r="AJ467" s="210"/>
      <c r="AK467" s="209"/>
      <c r="AL467" s="209"/>
      <c r="AM467" s="209"/>
      <c r="AN467" s="210"/>
      <c r="AO467" s="210"/>
      <c r="AP467" s="210"/>
      <c r="AQ467" s="210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</row>
    <row r="468" spans="1:68" s="26" customFormat="1" ht="90.75" customHeight="1" hidden="1">
      <c r="A468" s="91" t="s">
        <v>257</v>
      </c>
      <c r="B468" s="92" t="s">
        <v>3</v>
      </c>
      <c r="C468" s="92" t="s">
        <v>149</v>
      </c>
      <c r="D468" s="93" t="s">
        <v>183</v>
      </c>
      <c r="E468" s="92"/>
      <c r="F468" s="94">
        <f aca="true" t="shared" si="336" ref="F468:U468">F469</f>
        <v>1505</v>
      </c>
      <c r="G468" s="94">
        <f t="shared" si="336"/>
        <v>-5</v>
      </c>
      <c r="H468" s="94">
        <f t="shared" si="336"/>
        <v>1500</v>
      </c>
      <c r="I468" s="94">
        <f t="shared" si="336"/>
        <v>0</v>
      </c>
      <c r="J468" s="94">
        <f t="shared" si="336"/>
        <v>1600</v>
      </c>
      <c r="K468" s="94">
        <f t="shared" si="336"/>
        <v>0</v>
      </c>
      <c r="L468" s="94">
        <f t="shared" si="336"/>
        <v>0</v>
      </c>
      <c r="M468" s="94">
        <f t="shared" si="336"/>
        <v>1600</v>
      </c>
      <c r="N468" s="94">
        <f t="shared" si="336"/>
        <v>-1600</v>
      </c>
      <c r="O468" s="94">
        <f t="shared" si="336"/>
        <v>0</v>
      </c>
      <c r="P468" s="94">
        <f t="shared" si="336"/>
        <v>0</v>
      </c>
      <c r="Q468" s="94">
        <f t="shared" si="336"/>
        <v>0</v>
      </c>
      <c r="R468" s="94">
        <f t="shared" si="336"/>
        <v>0</v>
      </c>
      <c r="S468" s="94">
        <f t="shared" si="336"/>
        <v>0</v>
      </c>
      <c r="T468" s="94">
        <f t="shared" si="336"/>
        <v>0</v>
      </c>
      <c r="U468" s="94">
        <f t="shared" si="336"/>
        <v>0</v>
      </c>
      <c r="V468" s="210"/>
      <c r="W468" s="210"/>
      <c r="X468" s="210"/>
      <c r="Y468" s="210"/>
      <c r="Z468" s="210"/>
      <c r="AA468" s="211"/>
      <c r="AB468" s="211"/>
      <c r="AC468" s="211"/>
      <c r="AD468" s="211"/>
      <c r="AE468" s="211"/>
      <c r="AF468" s="210"/>
      <c r="AG468" s="210"/>
      <c r="AH468" s="210"/>
      <c r="AI468" s="210"/>
      <c r="AJ468" s="210"/>
      <c r="AK468" s="209"/>
      <c r="AL468" s="209"/>
      <c r="AM468" s="209"/>
      <c r="AN468" s="210"/>
      <c r="AO468" s="210"/>
      <c r="AP468" s="210"/>
      <c r="AQ468" s="210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</row>
    <row r="469" spans="1:68" s="26" customFormat="1" ht="89.25" customHeight="1" hidden="1">
      <c r="A469" s="91" t="s">
        <v>251</v>
      </c>
      <c r="B469" s="92" t="s">
        <v>3</v>
      </c>
      <c r="C469" s="92" t="s">
        <v>149</v>
      </c>
      <c r="D469" s="93" t="s">
        <v>183</v>
      </c>
      <c r="E469" s="92" t="s">
        <v>143</v>
      </c>
      <c r="F469" s="81">
        <v>1505</v>
      </c>
      <c r="G469" s="81">
        <f>H469-F469</f>
        <v>-5</v>
      </c>
      <c r="H469" s="81">
        <v>1500</v>
      </c>
      <c r="I469" s="81"/>
      <c r="J469" s="81">
        <v>1600</v>
      </c>
      <c r="K469" s="209"/>
      <c r="L469" s="209"/>
      <c r="M469" s="81">
        <v>1600</v>
      </c>
      <c r="N469" s="81">
        <f>O469-M469</f>
        <v>-1600</v>
      </c>
      <c r="O469" s="81"/>
      <c r="P469" s="81"/>
      <c r="Q469" s="81"/>
      <c r="R469" s="81"/>
      <c r="S469" s="81"/>
      <c r="T469" s="81"/>
      <c r="U469" s="81"/>
      <c r="V469" s="210"/>
      <c r="W469" s="210"/>
      <c r="X469" s="210"/>
      <c r="Y469" s="210"/>
      <c r="Z469" s="210"/>
      <c r="AA469" s="211"/>
      <c r="AB469" s="211"/>
      <c r="AC469" s="211"/>
      <c r="AD469" s="211"/>
      <c r="AE469" s="211"/>
      <c r="AF469" s="210"/>
      <c r="AG469" s="210"/>
      <c r="AH469" s="210"/>
      <c r="AI469" s="210"/>
      <c r="AJ469" s="210"/>
      <c r="AK469" s="209"/>
      <c r="AL469" s="209"/>
      <c r="AM469" s="209"/>
      <c r="AN469" s="210"/>
      <c r="AO469" s="210"/>
      <c r="AP469" s="210"/>
      <c r="AQ469" s="210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</row>
    <row r="470" spans="1:68" s="26" customFormat="1" ht="90" customHeight="1">
      <c r="A470" s="91" t="s">
        <v>276</v>
      </c>
      <c r="B470" s="92" t="s">
        <v>3</v>
      </c>
      <c r="C470" s="92" t="s">
        <v>149</v>
      </c>
      <c r="D470" s="93" t="s">
        <v>274</v>
      </c>
      <c r="E470" s="92"/>
      <c r="F470" s="81"/>
      <c r="G470" s="81"/>
      <c r="H470" s="81"/>
      <c r="I470" s="81"/>
      <c r="J470" s="81"/>
      <c r="K470" s="209"/>
      <c r="L470" s="209"/>
      <c r="M470" s="81"/>
      <c r="N470" s="81">
        <f aca="true" t="shared" si="337" ref="N470:U470">N471+N473+N475</f>
        <v>20657</v>
      </c>
      <c r="O470" s="81">
        <f t="shared" si="337"/>
        <v>20657</v>
      </c>
      <c r="P470" s="81">
        <f t="shared" si="337"/>
        <v>0</v>
      </c>
      <c r="Q470" s="81">
        <f t="shared" si="337"/>
        <v>20657</v>
      </c>
      <c r="R470" s="81">
        <f t="shared" si="337"/>
        <v>0</v>
      </c>
      <c r="S470" s="81">
        <f t="shared" si="337"/>
        <v>0</v>
      </c>
      <c r="T470" s="81">
        <f t="shared" si="337"/>
        <v>20657</v>
      </c>
      <c r="U470" s="81">
        <f t="shared" si="337"/>
        <v>20657</v>
      </c>
      <c r="V470" s="81">
        <f aca="true" t="shared" si="338" ref="V470:AB470">V471+V473+V475</f>
        <v>0</v>
      </c>
      <c r="W470" s="81">
        <f t="shared" si="338"/>
        <v>0</v>
      </c>
      <c r="X470" s="81">
        <f t="shared" si="338"/>
        <v>20657</v>
      </c>
      <c r="Y470" s="81">
        <f t="shared" si="338"/>
        <v>20657</v>
      </c>
      <c r="Z470" s="81">
        <f t="shared" si="338"/>
        <v>0</v>
      </c>
      <c r="AA470" s="82">
        <f t="shared" si="338"/>
        <v>20657</v>
      </c>
      <c r="AB470" s="82">
        <f t="shared" si="338"/>
        <v>20657</v>
      </c>
      <c r="AC470" s="82">
        <f>AC471+AC473+AC475</f>
        <v>0</v>
      </c>
      <c r="AD470" s="82">
        <f>AD471+AD473+AD475</f>
        <v>0</v>
      </c>
      <c r="AE470" s="82"/>
      <c r="AF470" s="81">
        <f>AF471+AF473+AF475</f>
        <v>20657</v>
      </c>
      <c r="AG470" s="81">
        <f>AG471+AG473+AG475</f>
        <v>0</v>
      </c>
      <c r="AH470" s="81">
        <f>AH471+AH473+AH475</f>
        <v>20657</v>
      </c>
      <c r="AI470" s="81">
        <f aca="true" t="shared" si="339" ref="AI470:AQ470">AI471+AI473+AI475+AI479</f>
        <v>606</v>
      </c>
      <c r="AJ470" s="81">
        <f t="shared" si="339"/>
        <v>606</v>
      </c>
      <c r="AK470" s="81">
        <f t="shared" si="339"/>
        <v>21263</v>
      </c>
      <c r="AL470" s="81">
        <f t="shared" si="339"/>
        <v>0</v>
      </c>
      <c r="AM470" s="81">
        <f t="shared" si="339"/>
        <v>21263</v>
      </c>
      <c r="AN470" s="81">
        <f t="shared" si="339"/>
        <v>-21263</v>
      </c>
      <c r="AO470" s="81">
        <f t="shared" si="339"/>
        <v>0</v>
      </c>
      <c r="AP470" s="81">
        <f t="shared" si="339"/>
        <v>0</v>
      </c>
      <c r="AQ470" s="81">
        <f t="shared" si="339"/>
        <v>0</v>
      </c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</row>
    <row r="471" spans="1:68" s="26" customFormat="1" ht="74.25" customHeight="1">
      <c r="A471" s="91" t="s">
        <v>310</v>
      </c>
      <c r="B471" s="92" t="s">
        <v>3</v>
      </c>
      <c r="C471" s="92" t="s">
        <v>149</v>
      </c>
      <c r="D471" s="93" t="s">
        <v>291</v>
      </c>
      <c r="E471" s="92"/>
      <c r="F471" s="81"/>
      <c r="G471" s="81"/>
      <c r="H471" s="81"/>
      <c r="I471" s="81"/>
      <c r="J471" s="81"/>
      <c r="K471" s="209"/>
      <c r="L471" s="209"/>
      <c r="M471" s="81"/>
      <c r="N471" s="81">
        <f aca="true" t="shared" si="340" ref="N471:AQ471">N472</f>
        <v>250</v>
      </c>
      <c r="O471" s="81">
        <f t="shared" si="340"/>
        <v>250</v>
      </c>
      <c r="P471" s="81">
        <f t="shared" si="340"/>
        <v>0</v>
      </c>
      <c r="Q471" s="81">
        <f t="shared" si="340"/>
        <v>250</v>
      </c>
      <c r="R471" s="81">
        <f t="shared" si="340"/>
        <v>0</v>
      </c>
      <c r="S471" s="81">
        <f t="shared" si="340"/>
        <v>0</v>
      </c>
      <c r="T471" s="81">
        <f t="shared" si="340"/>
        <v>250</v>
      </c>
      <c r="U471" s="81">
        <f t="shared" si="340"/>
        <v>250</v>
      </c>
      <c r="V471" s="81">
        <f t="shared" si="340"/>
        <v>0</v>
      </c>
      <c r="W471" s="81">
        <f t="shared" si="340"/>
        <v>0</v>
      </c>
      <c r="X471" s="81">
        <f t="shared" si="340"/>
        <v>250</v>
      </c>
      <c r="Y471" s="81">
        <f t="shared" si="340"/>
        <v>250</v>
      </c>
      <c r="Z471" s="81">
        <f t="shared" si="340"/>
        <v>0</v>
      </c>
      <c r="AA471" s="82">
        <f t="shared" si="340"/>
        <v>250</v>
      </c>
      <c r="AB471" s="82">
        <f t="shared" si="340"/>
        <v>250</v>
      </c>
      <c r="AC471" s="82">
        <f t="shared" si="340"/>
        <v>0</v>
      </c>
      <c r="AD471" s="82">
        <f t="shared" si="340"/>
        <v>0</v>
      </c>
      <c r="AE471" s="82"/>
      <c r="AF471" s="81">
        <f t="shared" si="340"/>
        <v>250</v>
      </c>
      <c r="AG471" s="81">
        <f t="shared" si="340"/>
        <v>0</v>
      </c>
      <c r="AH471" s="81">
        <f t="shared" si="340"/>
        <v>250</v>
      </c>
      <c r="AI471" s="81">
        <f t="shared" si="340"/>
        <v>0</v>
      </c>
      <c r="AJ471" s="81">
        <f t="shared" si="340"/>
        <v>0</v>
      </c>
      <c r="AK471" s="81">
        <f t="shared" si="340"/>
        <v>250</v>
      </c>
      <c r="AL471" s="81">
        <f t="shared" si="340"/>
        <v>0</v>
      </c>
      <c r="AM471" s="81">
        <f t="shared" si="340"/>
        <v>250</v>
      </c>
      <c r="AN471" s="81">
        <f t="shared" si="340"/>
        <v>-250</v>
      </c>
      <c r="AO471" s="81">
        <f t="shared" si="340"/>
        <v>0</v>
      </c>
      <c r="AP471" s="81">
        <f t="shared" si="340"/>
        <v>0</v>
      </c>
      <c r="AQ471" s="81">
        <f t="shared" si="340"/>
        <v>0</v>
      </c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</row>
    <row r="472" spans="1:68" s="26" customFormat="1" ht="86.25" customHeight="1">
      <c r="A472" s="91" t="s">
        <v>251</v>
      </c>
      <c r="B472" s="92" t="s">
        <v>3</v>
      </c>
      <c r="C472" s="92" t="s">
        <v>149</v>
      </c>
      <c r="D472" s="93" t="s">
        <v>291</v>
      </c>
      <c r="E472" s="92" t="s">
        <v>143</v>
      </c>
      <c r="F472" s="81"/>
      <c r="G472" s="81"/>
      <c r="H472" s="81"/>
      <c r="I472" s="81"/>
      <c r="J472" s="81"/>
      <c r="K472" s="209"/>
      <c r="L472" s="209"/>
      <c r="M472" s="81"/>
      <c r="N472" s="81">
        <f>O472-M472</f>
        <v>250</v>
      </c>
      <c r="O472" s="81">
        <v>250</v>
      </c>
      <c r="P472" s="81"/>
      <c r="Q472" s="81">
        <v>250</v>
      </c>
      <c r="R472" s="210"/>
      <c r="S472" s="210"/>
      <c r="T472" s="81">
        <f>O472+R472</f>
        <v>250</v>
      </c>
      <c r="U472" s="81">
        <f>Q472+S472</f>
        <v>250</v>
      </c>
      <c r="V472" s="210"/>
      <c r="W472" s="210"/>
      <c r="X472" s="81">
        <f>T472+V472</f>
        <v>250</v>
      </c>
      <c r="Y472" s="81">
        <f>U472+W472</f>
        <v>250</v>
      </c>
      <c r="Z472" s="210"/>
      <c r="AA472" s="82">
        <f>X472+Z472</f>
        <v>250</v>
      </c>
      <c r="AB472" s="82">
        <f>Y472</f>
        <v>250</v>
      </c>
      <c r="AC472" s="211"/>
      <c r="AD472" s="211"/>
      <c r="AE472" s="211"/>
      <c r="AF472" s="81">
        <f>AA472+AC472</f>
        <v>250</v>
      </c>
      <c r="AG472" s="210"/>
      <c r="AH472" s="81">
        <f>AB472</f>
        <v>250</v>
      </c>
      <c r="AI472" s="210"/>
      <c r="AJ472" s="210"/>
      <c r="AK472" s="81">
        <f>AF472+AI472</f>
        <v>250</v>
      </c>
      <c r="AL472" s="81">
        <f>AG472</f>
        <v>0</v>
      </c>
      <c r="AM472" s="81">
        <f>AH472+AJ472</f>
        <v>250</v>
      </c>
      <c r="AN472" s="81">
        <f>AO472-AM472</f>
        <v>-250</v>
      </c>
      <c r="AO472" s="210"/>
      <c r="AP472" s="210"/>
      <c r="AQ472" s="210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</row>
    <row r="473" spans="1:68" s="26" customFormat="1" ht="106.5" customHeight="1">
      <c r="A473" s="159" t="s">
        <v>309</v>
      </c>
      <c r="B473" s="92" t="s">
        <v>3</v>
      </c>
      <c r="C473" s="92" t="s">
        <v>149</v>
      </c>
      <c r="D473" s="93" t="s">
        <v>292</v>
      </c>
      <c r="E473" s="92"/>
      <c r="F473" s="81"/>
      <c r="G473" s="81"/>
      <c r="H473" s="81"/>
      <c r="I473" s="81"/>
      <c r="J473" s="81"/>
      <c r="K473" s="209"/>
      <c r="L473" s="209"/>
      <c r="M473" s="81"/>
      <c r="N473" s="81">
        <f aca="true" t="shared" si="341" ref="N473:AQ473">N474</f>
        <v>250</v>
      </c>
      <c r="O473" s="81">
        <f t="shared" si="341"/>
        <v>250</v>
      </c>
      <c r="P473" s="81">
        <f t="shared" si="341"/>
        <v>0</v>
      </c>
      <c r="Q473" s="81">
        <f t="shared" si="341"/>
        <v>250</v>
      </c>
      <c r="R473" s="81">
        <f t="shared" si="341"/>
        <v>0</v>
      </c>
      <c r="S473" s="81">
        <f t="shared" si="341"/>
        <v>0</v>
      </c>
      <c r="T473" s="81">
        <f t="shared" si="341"/>
        <v>250</v>
      </c>
      <c r="U473" s="81">
        <f t="shared" si="341"/>
        <v>250</v>
      </c>
      <c r="V473" s="81">
        <f t="shared" si="341"/>
        <v>0</v>
      </c>
      <c r="W473" s="81">
        <f t="shared" si="341"/>
        <v>0</v>
      </c>
      <c r="X473" s="81">
        <f t="shared" si="341"/>
        <v>250</v>
      </c>
      <c r="Y473" s="81">
        <f t="shared" si="341"/>
        <v>250</v>
      </c>
      <c r="Z473" s="81">
        <f t="shared" si="341"/>
        <v>0</v>
      </c>
      <c r="AA473" s="82">
        <f t="shared" si="341"/>
        <v>250</v>
      </c>
      <c r="AB473" s="82">
        <f t="shared" si="341"/>
        <v>250</v>
      </c>
      <c r="AC473" s="82">
        <f t="shared" si="341"/>
        <v>0</v>
      </c>
      <c r="AD473" s="82">
        <f t="shared" si="341"/>
        <v>0</v>
      </c>
      <c r="AE473" s="82"/>
      <c r="AF473" s="81">
        <f t="shared" si="341"/>
        <v>250</v>
      </c>
      <c r="AG473" s="81">
        <f t="shared" si="341"/>
        <v>0</v>
      </c>
      <c r="AH473" s="81">
        <f t="shared" si="341"/>
        <v>250</v>
      </c>
      <c r="AI473" s="81">
        <f t="shared" si="341"/>
        <v>0</v>
      </c>
      <c r="AJ473" s="81">
        <f t="shared" si="341"/>
        <v>0</v>
      </c>
      <c r="AK473" s="81">
        <f t="shared" si="341"/>
        <v>250</v>
      </c>
      <c r="AL473" s="81">
        <f t="shared" si="341"/>
        <v>0</v>
      </c>
      <c r="AM473" s="81">
        <f t="shared" si="341"/>
        <v>250</v>
      </c>
      <c r="AN473" s="81">
        <f t="shared" si="341"/>
        <v>-250</v>
      </c>
      <c r="AO473" s="81">
        <f t="shared" si="341"/>
        <v>0</v>
      </c>
      <c r="AP473" s="81">
        <f t="shared" si="341"/>
        <v>0</v>
      </c>
      <c r="AQ473" s="81">
        <f t="shared" si="341"/>
        <v>0</v>
      </c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</row>
    <row r="474" spans="1:68" s="26" customFormat="1" ht="84.75" customHeight="1">
      <c r="A474" s="91" t="s">
        <v>251</v>
      </c>
      <c r="B474" s="92" t="s">
        <v>3</v>
      </c>
      <c r="C474" s="92" t="s">
        <v>149</v>
      </c>
      <c r="D474" s="93" t="s">
        <v>292</v>
      </c>
      <c r="E474" s="92" t="s">
        <v>143</v>
      </c>
      <c r="F474" s="81"/>
      <c r="G474" s="81"/>
      <c r="H474" s="81"/>
      <c r="I474" s="81"/>
      <c r="J474" s="81"/>
      <c r="K474" s="209"/>
      <c r="L474" s="209"/>
      <c r="M474" s="81"/>
      <c r="N474" s="81">
        <f>O474-M474</f>
        <v>250</v>
      </c>
      <c r="O474" s="81">
        <v>250</v>
      </c>
      <c r="P474" s="81"/>
      <c r="Q474" s="81">
        <v>250</v>
      </c>
      <c r="R474" s="210"/>
      <c r="S474" s="210"/>
      <c r="T474" s="81">
        <f>O474+R474</f>
        <v>250</v>
      </c>
      <c r="U474" s="81">
        <f>Q474+S474</f>
        <v>250</v>
      </c>
      <c r="V474" s="210"/>
      <c r="W474" s="210"/>
      <c r="X474" s="81">
        <f>T474+V474</f>
        <v>250</v>
      </c>
      <c r="Y474" s="81">
        <f>U474+W474</f>
        <v>250</v>
      </c>
      <c r="Z474" s="210"/>
      <c r="AA474" s="82">
        <f>X474+Z474</f>
        <v>250</v>
      </c>
      <c r="AB474" s="82">
        <f>Y474</f>
        <v>250</v>
      </c>
      <c r="AC474" s="211"/>
      <c r="AD474" s="211"/>
      <c r="AE474" s="211"/>
      <c r="AF474" s="81">
        <f>AA474+AC474</f>
        <v>250</v>
      </c>
      <c r="AG474" s="210"/>
      <c r="AH474" s="81">
        <f>AB474</f>
        <v>250</v>
      </c>
      <c r="AI474" s="210"/>
      <c r="AJ474" s="210"/>
      <c r="AK474" s="81">
        <f>AF474+AI474</f>
        <v>250</v>
      </c>
      <c r="AL474" s="81">
        <f>AG474</f>
        <v>0</v>
      </c>
      <c r="AM474" s="81">
        <f>AH474+AJ474</f>
        <v>250</v>
      </c>
      <c r="AN474" s="81">
        <f>AO474-AM474</f>
        <v>-250</v>
      </c>
      <c r="AO474" s="210"/>
      <c r="AP474" s="210"/>
      <c r="AQ474" s="210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</row>
    <row r="475" spans="1:68" s="26" customFormat="1" ht="61.5" customHeight="1">
      <c r="A475" s="91" t="s">
        <v>277</v>
      </c>
      <c r="B475" s="92" t="s">
        <v>3</v>
      </c>
      <c r="C475" s="92" t="s">
        <v>149</v>
      </c>
      <c r="D475" s="93" t="s">
        <v>275</v>
      </c>
      <c r="E475" s="92"/>
      <c r="F475" s="81"/>
      <c r="G475" s="81"/>
      <c r="H475" s="81"/>
      <c r="I475" s="81"/>
      <c r="J475" s="81"/>
      <c r="K475" s="209"/>
      <c r="L475" s="209"/>
      <c r="M475" s="81"/>
      <c r="N475" s="81">
        <f aca="true" t="shared" si="342" ref="N475:AH475">N476</f>
        <v>20157</v>
      </c>
      <c r="O475" s="81">
        <f t="shared" si="342"/>
        <v>20157</v>
      </c>
      <c r="P475" s="81">
        <f t="shared" si="342"/>
        <v>0</v>
      </c>
      <c r="Q475" s="81">
        <f t="shared" si="342"/>
        <v>20157</v>
      </c>
      <c r="R475" s="81">
        <f t="shared" si="342"/>
        <v>0</v>
      </c>
      <c r="S475" s="81">
        <f t="shared" si="342"/>
        <v>0</v>
      </c>
      <c r="T475" s="81">
        <f t="shared" si="342"/>
        <v>20157</v>
      </c>
      <c r="U475" s="81">
        <f t="shared" si="342"/>
        <v>20157</v>
      </c>
      <c r="V475" s="81">
        <f t="shared" si="342"/>
        <v>0</v>
      </c>
      <c r="W475" s="81">
        <f t="shared" si="342"/>
        <v>0</v>
      </c>
      <c r="X475" s="81">
        <f t="shared" si="342"/>
        <v>20157</v>
      </c>
      <c r="Y475" s="81">
        <f t="shared" si="342"/>
        <v>20157</v>
      </c>
      <c r="Z475" s="81">
        <f t="shared" si="342"/>
        <v>0</v>
      </c>
      <c r="AA475" s="82">
        <f t="shared" si="342"/>
        <v>20157</v>
      </c>
      <c r="AB475" s="82">
        <f t="shared" si="342"/>
        <v>20157</v>
      </c>
      <c r="AC475" s="82">
        <f t="shared" si="342"/>
        <v>0</v>
      </c>
      <c r="AD475" s="82">
        <f t="shared" si="342"/>
        <v>0</v>
      </c>
      <c r="AE475" s="82"/>
      <c r="AF475" s="81">
        <f t="shared" si="342"/>
        <v>20157</v>
      </c>
      <c r="AG475" s="81">
        <f t="shared" si="342"/>
        <v>0</v>
      </c>
      <c r="AH475" s="81">
        <f t="shared" si="342"/>
        <v>20157</v>
      </c>
      <c r="AI475" s="81">
        <f>AI476+AI478</f>
        <v>-10600</v>
      </c>
      <c r="AJ475" s="81">
        <f>AJ476+AJ478</f>
        <v>606</v>
      </c>
      <c r="AK475" s="81">
        <f>AK476+AK478</f>
        <v>9557</v>
      </c>
      <c r="AL475" s="81">
        <f>AL476+AL478</f>
        <v>0</v>
      </c>
      <c r="AM475" s="81">
        <f>AM476+AM478</f>
        <v>20763</v>
      </c>
      <c r="AN475" s="81">
        <f>AN476+AN477+AN478</f>
        <v>-20763</v>
      </c>
      <c r="AO475" s="81">
        <f>AO476+AO477+AO478</f>
        <v>0</v>
      </c>
      <c r="AP475" s="81">
        <f>AP476+AP477+AP478</f>
        <v>0</v>
      </c>
      <c r="AQ475" s="81">
        <f>AQ476+AQ477+AQ478</f>
        <v>0</v>
      </c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</row>
    <row r="476" spans="1:68" s="26" customFormat="1" ht="56.25" customHeight="1">
      <c r="A476" s="91" t="s">
        <v>137</v>
      </c>
      <c r="B476" s="92" t="s">
        <v>3</v>
      </c>
      <c r="C476" s="92" t="s">
        <v>149</v>
      </c>
      <c r="D476" s="93" t="s">
        <v>275</v>
      </c>
      <c r="E476" s="92" t="s">
        <v>138</v>
      </c>
      <c r="F476" s="81"/>
      <c r="G476" s="81"/>
      <c r="H476" s="81"/>
      <c r="I476" s="81"/>
      <c r="J476" s="81"/>
      <c r="K476" s="209"/>
      <c r="L476" s="209"/>
      <c r="M476" s="81"/>
      <c r="N476" s="81">
        <f>O476-M476</f>
        <v>20157</v>
      </c>
      <c r="O476" s="81">
        <f>20022+135</f>
        <v>20157</v>
      </c>
      <c r="P476" s="81"/>
      <c r="Q476" s="81">
        <f>20022+135</f>
        <v>20157</v>
      </c>
      <c r="R476" s="210"/>
      <c r="S476" s="210"/>
      <c r="T476" s="81">
        <f>O476+R476</f>
        <v>20157</v>
      </c>
      <c r="U476" s="81">
        <f>Q476+S476</f>
        <v>20157</v>
      </c>
      <c r="V476" s="210"/>
      <c r="W476" s="210"/>
      <c r="X476" s="81">
        <f>T476+V476</f>
        <v>20157</v>
      </c>
      <c r="Y476" s="81">
        <f>U476+W476</f>
        <v>20157</v>
      </c>
      <c r="Z476" s="210"/>
      <c r="AA476" s="82">
        <f>X476+Z476</f>
        <v>20157</v>
      </c>
      <c r="AB476" s="82">
        <f>Y476</f>
        <v>20157</v>
      </c>
      <c r="AC476" s="211"/>
      <c r="AD476" s="211"/>
      <c r="AE476" s="211"/>
      <c r="AF476" s="81">
        <f>AA476+AC476</f>
        <v>20157</v>
      </c>
      <c r="AG476" s="210"/>
      <c r="AH476" s="81">
        <f>AB476</f>
        <v>20157</v>
      </c>
      <c r="AI476" s="81">
        <f>-18993+7787</f>
        <v>-11206</v>
      </c>
      <c r="AJ476" s="210"/>
      <c r="AK476" s="81">
        <f>AF476+AI476</f>
        <v>8951</v>
      </c>
      <c r="AL476" s="81">
        <f>AG476</f>
        <v>0</v>
      </c>
      <c r="AM476" s="81">
        <f>AH476+AJ476</f>
        <v>20157</v>
      </c>
      <c r="AN476" s="81">
        <f>AO476-AM476</f>
        <v>-20157</v>
      </c>
      <c r="AO476" s="83">
        <f>382-382</f>
        <v>0</v>
      </c>
      <c r="AP476" s="83"/>
      <c r="AQ476" s="83">
        <f>382-382</f>
        <v>0</v>
      </c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</row>
    <row r="477" spans="1:68" s="26" customFormat="1" ht="90" customHeight="1" hidden="1">
      <c r="A477" s="91" t="s">
        <v>250</v>
      </c>
      <c r="B477" s="92" t="s">
        <v>3</v>
      </c>
      <c r="C477" s="92" t="s">
        <v>149</v>
      </c>
      <c r="D477" s="93" t="s">
        <v>275</v>
      </c>
      <c r="E477" s="92" t="s">
        <v>151</v>
      </c>
      <c r="F477" s="81"/>
      <c r="G477" s="81"/>
      <c r="H477" s="81"/>
      <c r="I477" s="81"/>
      <c r="J477" s="81"/>
      <c r="K477" s="209"/>
      <c r="L477" s="209"/>
      <c r="M477" s="81"/>
      <c r="N477" s="81"/>
      <c r="O477" s="81"/>
      <c r="P477" s="81"/>
      <c r="Q477" s="81"/>
      <c r="R477" s="210"/>
      <c r="S477" s="210"/>
      <c r="T477" s="81"/>
      <c r="U477" s="81"/>
      <c r="V477" s="210"/>
      <c r="W477" s="210"/>
      <c r="X477" s="81"/>
      <c r="Y477" s="81"/>
      <c r="Z477" s="210"/>
      <c r="AA477" s="82"/>
      <c r="AB477" s="82"/>
      <c r="AC477" s="211"/>
      <c r="AD477" s="211"/>
      <c r="AE477" s="211"/>
      <c r="AF477" s="81"/>
      <c r="AG477" s="210"/>
      <c r="AH477" s="81"/>
      <c r="AI477" s="81"/>
      <c r="AJ477" s="210"/>
      <c r="AK477" s="81"/>
      <c r="AL477" s="81"/>
      <c r="AM477" s="81"/>
      <c r="AN477" s="81">
        <f>AO477-AM477</f>
        <v>0</v>
      </c>
      <c r="AO477" s="83"/>
      <c r="AP477" s="83"/>
      <c r="AQ477" s="81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</row>
    <row r="478" spans="1:68" s="26" customFormat="1" ht="24" customHeight="1">
      <c r="A478" s="91" t="s">
        <v>10</v>
      </c>
      <c r="B478" s="92" t="s">
        <v>3</v>
      </c>
      <c r="C478" s="92" t="s">
        <v>149</v>
      </c>
      <c r="D478" s="93" t="s">
        <v>275</v>
      </c>
      <c r="E478" s="92" t="s">
        <v>17</v>
      </c>
      <c r="F478" s="81"/>
      <c r="G478" s="81"/>
      <c r="H478" s="81"/>
      <c r="I478" s="81"/>
      <c r="J478" s="81"/>
      <c r="K478" s="209"/>
      <c r="L478" s="209"/>
      <c r="M478" s="81"/>
      <c r="N478" s="81"/>
      <c r="O478" s="81"/>
      <c r="P478" s="81"/>
      <c r="Q478" s="81"/>
      <c r="R478" s="210"/>
      <c r="S478" s="210"/>
      <c r="T478" s="81"/>
      <c r="U478" s="81"/>
      <c r="V478" s="210"/>
      <c r="W478" s="210"/>
      <c r="X478" s="81"/>
      <c r="Y478" s="81"/>
      <c r="Z478" s="210"/>
      <c r="AA478" s="82"/>
      <c r="AB478" s="82"/>
      <c r="AC478" s="211"/>
      <c r="AD478" s="211"/>
      <c r="AE478" s="211"/>
      <c r="AF478" s="81"/>
      <c r="AG478" s="210"/>
      <c r="AH478" s="81"/>
      <c r="AI478" s="81">
        <v>606</v>
      </c>
      <c r="AJ478" s="83">
        <v>606</v>
      </c>
      <c r="AK478" s="81">
        <f>AF478+AI478</f>
        <v>606</v>
      </c>
      <c r="AL478" s="81">
        <f>AG478</f>
        <v>0</v>
      </c>
      <c r="AM478" s="81">
        <f>AH478+AJ478</f>
        <v>606</v>
      </c>
      <c r="AN478" s="81">
        <f>AO478-AM478</f>
        <v>-606</v>
      </c>
      <c r="AO478" s="83">
        <f>696-696</f>
        <v>0</v>
      </c>
      <c r="AP478" s="83"/>
      <c r="AQ478" s="83">
        <f>696-696</f>
        <v>0</v>
      </c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</row>
    <row r="479" spans="1:68" s="26" customFormat="1" ht="158.25" customHeight="1" hidden="1">
      <c r="A479" s="91" t="s">
        <v>322</v>
      </c>
      <c r="B479" s="92" t="s">
        <v>3</v>
      </c>
      <c r="C479" s="92" t="s">
        <v>149</v>
      </c>
      <c r="D479" s="93" t="s">
        <v>321</v>
      </c>
      <c r="E479" s="92"/>
      <c r="F479" s="81"/>
      <c r="G479" s="81"/>
      <c r="H479" s="81"/>
      <c r="I479" s="81"/>
      <c r="J479" s="81"/>
      <c r="K479" s="209"/>
      <c r="L479" s="209"/>
      <c r="M479" s="81"/>
      <c r="N479" s="81"/>
      <c r="O479" s="81"/>
      <c r="P479" s="81"/>
      <c r="Q479" s="81"/>
      <c r="R479" s="210"/>
      <c r="S479" s="210"/>
      <c r="T479" s="81"/>
      <c r="U479" s="81"/>
      <c r="V479" s="210"/>
      <c r="W479" s="210"/>
      <c r="X479" s="81"/>
      <c r="Y479" s="81"/>
      <c r="Z479" s="210"/>
      <c r="AA479" s="82"/>
      <c r="AB479" s="82"/>
      <c r="AC479" s="211"/>
      <c r="AD479" s="211"/>
      <c r="AE479" s="211"/>
      <c r="AF479" s="81"/>
      <c r="AG479" s="210"/>
      <c r="AH479" s="81"/>
      <c r="AI479" s="81">
        <f aca="true" t="shared" si="343" ref="AI479:AQ479">AI480</f>
        <v>11206</v>
      </c>
      <c r="AJ479" s="210">
        <f t="shared" si="343"/>
        <v>0</v>
      </c>
      <c r="AK479" s="81">
        <f t="shared" si="343"/>
        <v>11206</v>
      </c>
      <c r="AL479" s="81">
        <f t="shared" si="343"/>
        <v>0</v>
      </c>
      <c r="AM479" s="81">
        <f t="shared" si="343"/>
        <v>0</v>
      </c>
      <c r="AN479" s="81">
        <f t="shared" si="343"/>
        <v>0</v>
      </c>
      <c r="AO479" s="81">
        <f t="shared" si="343"/>
        <v>0</v>
      </c>
      <c r="AP479" s="81">
        <f t="shared" si="343"/>
        <v>0</v>
      </c>
      <c r="AQ479" s="81">
        <f t="shared" si="343"/>
        <v>0</v>
      </c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</row>
    <row r="480" spans="1:68" s="26" customFormat="1" ht="89.25" customHeight="1" hidden="1">
      <c r="A480" s="91" t="s">
        <v>251</v>
      </c>
      <c r="B480" s="92" t="s">
        <v>3</v>
      </c>
      <c r="C480" s="92" t="s">
        <v>149</v>
      </c>
      <c r="D480" s="93" t="s">
        <v>321</v>
      </c>
      <c r="E480" s="92" t="s">
        <v>143</v>
      </c>
      <c r="F480" s="81"/>
      <c r="G480" s="81"/>
      <c r="H480" s="81"/>
      <c r="I480" s="81"/>
      <c r="J480" s="81"/>
      <c r="K480" s="209"/>
      <c r="L480" s="209"/>
      <c r="M480" s="81"/>
      <c r="N480" s="81"/>
      <c r="O480" s="81"/>
      <c r="P480" s="81"/>
      <c r="Q480" s="81"/>
      <c r="R480" s="210"/>
      <c r="S480" s="210"/>
      <c r="T480" s="81"/>
      <c r="U480" s="81"/>
      <c r="V480" s="210"/>
      <c r="W480" s="210"/>
      <c r="X480" s="81"/>
      <c r="Y480" s="81"/>
      <c r="Z480" s="210"/>
      <c r="AA480" s="82"/>
      <c r="AB480" s="82"/>
      <c r="AC480" s="211"/>
      <c r="AD480" s="211"/>
      <c r="AE480" s="211"/>
      <c r="AF480" s="81"/>
      <c r="AG480" s="210"/>
      <c r="AH480" s="81"/>
      <c r="AI480" s="81">
        <v>11206</v>
      </c>
      <c r="AJ480" s="210"/>
      <c r="AK480" s="81">
        <f>AF480+AI480</f>
        <v>11206</v>
      </c>
      <c r="AL480" s="81">
        <f>AG480</f>
        <v>0</v>
      </c>
      <c r="AM480" s="81">
        <f>AH480+AJ480</f>
        <v>0</v>
      </c>
      <c r="AN480" s="81">
        <f>AO480-AM480</f>
        <v>0</v>
      </c>
      <c r="AO480" s="210"/>
      <c r="AP480" s="210"/>
      <c r="AQ480" s="210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</row>
    <row r="481" spans="1:68" s="26" customFormat="1" ht="40.5" customHeight="1">
      <c r="A481" s="91" t="s">
        <v>306</v>
      </c>
      <c r="B481" s="92" t="s">
        <v>3</v>
      </c>
      <c r="C481" s="92" t="s">
        <v>149</v>
      </c>
      <c r="D481" s="93" t="s">
        <v>293</v>
      </c>
      <c r="E481" s="92"/>
      <c r="F481" s="81"/>
      <c r="G481" s="81"/>
      <c r="H481" s="81"/>
      <c r="I481" s="81"/>
      <c r="J481" s="81"/>
      <c r="K481" s="209"/>
      <c r="L481" s="209"/>
      <c r="M481" s="81"/>
      <c r="N481" s="81">
        <f aca="true" t="shared" si="344" ref="N481:AM481">N482</f>
        <v>342</v>
      </c>
      <c r="O481" s="81">
        <f t="shared" si="344"/>
        <v>342</v>
      </c>
      <c r="P481" s="81">
        <f t="shared" si="344"/>
        <v>0</v>
      </c>
      <c r="Q481" s="81">
        <f t="shared" si="344"/>
        <v>342</v>
      </c>
      <c r="R481" s="81">
        <f t="shared" si="344"/>
        <v>0</v>
      </c>
      <c r="S481" s="81">
        <f t="shared" si="344"/>
        <v>0</v>
      </c>
      <c r="T481" s="81">
        <f t="shared" si="344"/>
        <v>342</v>
      </c>
      <c r="U481" s="81">
        <f t="shared" si="344"/>
        <v>342</v>
      </c>
      <c r="V481" s="81">
        <f t="shared" si="344"/>
        <v>0</v>
      </c>
      <c r="W481" s="81">
        <f t="shared" si="344"/>
        <v>0</v>
      </c>
      <c r="X481" s="81">
        <f t="shared" si="344"/>
        <v>342</v>
      </c>
      <c r="Y481" s="81">
        <f t="shared" si="344"/>
        <v>342</v>
      </c>
      <c r="Z481" s="81">
        <f t="shared" si="344"/>
        <v>0</v>
      </c>
      <c r="AA481" s="82">
        <f t="shared" si="344"/>
        <v>342</v>
      </c>
      <c r="AB481" s="82">
        <f t="shared" si="344"/>
        <v>342</v>
      </c>
      <c r="AC481" s="82">
        <f t="shared" si="344"/>
        <v>0</v>
      </c>
      <c r="AD481" s="82">
        <f t="shared" si="344"/>
        <v>0</v>
      </c>
      <c r="AE481" s="82"/>
      <c r="AF481" s="81">
        <f t="shared" si="344"/>
        <v>342</v>
      </c>
      <c r="AG481" s="81">
        <f t="shared" si="344"/>
        <v>0</v>
      </c>
      <c r="AH481" s="81">
        <f t="shared" si="344"/>
        <v>342</v>
      </c>
      <c r="AI481" s="81">
        <f t="shared" si="344"/>
        <v>0</v>
      </c>
      <c r="AJ481" s="81">
        <f t="shared" si="344"/>
        <v>0</v>
      </c>
      <c r="AK481" s="81">
        <f t="shared" si="344"/>
        <v>342</v>
      </c>
      <c r="AL481" s="81">
        <f t="shared" si="344"/>
        <v>0</v>
      </c>
      <c r="AM481" s="81">
        <f t="shared" si="344"/>
        <v>342</v>
      </c>
      <c r="AN481" s="81">
        <f>AN482+AN483</f>
        <v>-342</v>
      </c>
      <c r="AO481" s="81">
        <f>AO482+AO483</f>
        <v>0</v>
      </c>
      <c r="AP481" s="81">
        <f>AP482+AP483</f>
        <v>0</v>
      </c>
      <c r="AQ481" s="81">
        <f>AQ482+AQ483</f>
        <v>0</v>
      </c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</row>
    <row r="482" spans="1:68" s="26" customFormat="1" ht="60" customHeight="1">
      <c r="A482" s="91" t="s">
        <v>137</v>
      </c>
      <c r="B482" s="92" t="s">
        <v>3</v>
      </c>
      <c r="C482" s="92" t="s">
        <v>149</v>
      </c>
      <c r="D482" s="93" t="s">
        <v>293</v>
      </c>
      <c r="E482" s="92" t="s">
        <v>138</v>
      </c>
      <c r="F482" s="81"/>
      <c r="G482" s="81"/>
      <c r="H482" s="81"/>
      <c r="I482" s="81"/>
      <c r="J482" s="81"/>
      <c r="K482" s="209"/>
      <c r="L482" s="209"/>
      <c r="M482" s="81"/>
      <c r="N482" s="81">
        <f>O482-M482</f>
        <v>342</v>
      </c>
      <c r="O482" s="81">
        <v>342</v>
      </c>
      <c r="P482" s="81"/>
      <c r="Q482" s="81">
        <v>342</v>
      </c>
      <c r="R482" s="210"/>
      <c r="S482" s="210"/>
      <c r="T482" s="81">
        <f>O482+R482</f>
        <v>342</v>
      </c>
      <c r="U482" s="81">
        <f>Q482+S482</f>
        <v>342</v>
      </c>
      <c r="V482" s="210"/>
      <c r="W482" s="210"/>
      <c r="X482" s="81">
        <f>T482+V482</f>
        <v>342</v>
      </c>
      <c r="Y482" s="81">
        <f>U482+W482</f>
        <v>342</v>
      </c>
      <c r="Z482" s="210"/>
      <c r="AA482" s="82">
        <f>X482+Z482</f>
        <v>342</v>
      </c>
      <c r="AB482" s="82">
        <f>Y482</f>
        <v>342</v>
      </c>
      <c r="AC482" s="211"/>
      <c r="AD482" s="211"/>
      <c r="AE482" s="211"/>
      <c r="AF482" s="81">
        <f>AA482+AC482</f>
        <v>342</v>
      </c>
      <c r="AG482" s="210"/>
      <c r="AH482" s="81">
        <f>AB482</f>
        <v>342</v>
      </c>
      <c r="AI482" s="210"/>
      <c r="AJ482" s="210"/>
      <c r="AK482" s="81">
        <f>AF482+AI482</f>
        <v>342</v>
      </c>
      <c r="AL482" s="81">
        <f>AG482</f>
        <v>0</v>
      </c>
      <c r="AM482" s="81">
        <f>AH482+AJ482</f>
        <v>342</v>
      </c>
      <c r="AN482" s="81">
        <f>AO482-AM482</f>
        <v>-342</v>
      </c>
      <c r="AO482" s="210"/>
      <c r="AP482" s="210"/>
      <c r="AQ482" s="210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</row>
    <row r="483" spans="1:68" s="49" customFormat="1" ht="55.5" customHeight="1" hidden="1">
      <c r="A483" s="115" t="s">
        <v>327</v>
      </c>
      <c r="B483" s="116" t="s">
        <v>3</v>
      </c>
      <c r="C483" s="116" t="s">
        <v>149</v>
      </c>
      <c r="D483" s="117" t="s">
        <v>328</v>
      </c>
      <c r="E483" s="116"/>
      <c r="F483" s="118"/>
      <c r="G483" s="118"/>
      <c r="H483" s="118"/>
      <c r="I483" s="118"/>
      <c r="J483" s="118"/>
      <c r="K483" s="214"/>
      <c r="L483" s="214"/>
      <c r="M483" s="118"/>
      <c r="N483" s="118"/>
      <c r="O483" s="118"/>
      <c r="P483" s="118"/>
      <c r="Q483" s="118"/>
      <c r="R483" s="215"/>
      <c r="S483" s="215"/>
      <c r="T483" s="118"/>
      <c r="U483" s="118"/>
      <c r="V483" s="215"/>
      <c r="W483" s="215"/>
      <c r="X483" s="118"/>
      <c r="Y483" s="118"/>
      <c r="Z483" s="215"/>
      <c r="AA483" s="118"/>
      <c r="AB483" s="118"/>
      <c r="AC483" s="215"/>
      <c r="AD483" s="215"/>
      <c r="AE483" s="215"/>
      <c r="AF483" s="118"/>
      <c r="AG483" s="215"/>
      <c r="AH483" s="118"/>
      <c r="AI483" s="215"/>
      <c r="AJ483" s="215"/>
      <c r="AK483" s="118"/>
      <c r="AL483" s="118"/>
      <c r="AM483" s="118"/>
      <c r="AN483" s="118">
        <f>AN484</f>
        <v>0</v>
      </c>
      <c r="AO483" s="199">
        <f>AO484</f>
        <v>0</v>
      </c>
      <c r="AP483" s="199">
        <f>AP484</f>
        <v>0</v>
      </c>
      <c r="AQ483" s="199">
        <f>AQ484</f>
        <v>0</v>
      </c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</row>
    <row r="484" spans="1:68" s="49" customFormat="1" ht="60" customHeight="1" hidden="1">
      <c r="A484" s="115" t="s">
        <v>137</v>
      </c>
      <c r="B484" s="116" t="s">
        <v>3</v>
      </c>
      <c r="C484" s="116" t="s">
        <v>149</v>
      </c>
      <c r="D484" s="117" t="s">
        <v>328</v>
      </c>
      <c r="E484" s="116" t="s">
        <v>138</v>
      </c>
      <c r="F484" s="118"/>
      <c r="G484" s="118"/>
      <c r="H484" s="118"/>
      <c r="I484" s="118"/>
      <c r="J484" s="118"/>
      <c r="K484" s="214"/>
      <c r="L484" s="214"/>
      <c r="M484" s="118"/>
      <c r="N484" s="118"/>
      <c r="O484" s="118"/>
      <c r="P484" s="118"/>
      <c r="Q484" s="118"/>
      <c r="R484" s="215"/>
      <c r="S484" s="215"/>
      <c r="T484" s="118"/>
      <c r="U484" s="118"/>
      <c r="V484" s="215"/>
      <c r="W484" s="215"/>
      <c r="X484" s="118"/>
      <c r="Y484" s="118"/>
      <c r="Z484" s="215"/>
      <c r="AA484" s="118"/>
      <c r="AB484" s="118"/>
      <c r="AC484" s="215"/>
      <c r="AD484" s="215"/>
      <c r="AE484" s="215"/>
      <c r="AF484" s="118"/>
      <c r="AG484" s="215"/>
      <c r="AH484" s="118"/>
      <c r="AI484" s="215"/>
      <c r="AJ484" s="215"/>
      <c r="AK484" s="118"/>
      <c r="AL484" s="118"/>
      <c r="AM484" s="118"/>
      <c r="AN484" s="118">
        <f>AO484-AM484</f>
        <v>0</v>
      </c>
      <c r="AO484" s="199">
        <f>342-342</f>
        <v>0</v>
      </c>
      <c r="AP484" s="199"/>
      <c r="AQ484" s="199">
        <f>342-342</f>
        <v>0</v>
      </c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</row>
    <row r="485" spans="1:68" s="26" customFormat="1" ht="40.5" customHeight="1" hidden="1">
      <c r="A485" s="91" t="s">
        <v>301</v>
      </c>
      <c r="B485" s="92" t="s">
        <v>3</v>
      </c>
      <c r="C485" s="92" t="s">
        <v>149</v>
      </c>
      <c r="D485" s="93" t="s">
        <v>280</v>
      </c>
      <c r="E485" s="92"/>
      <c r="F485" s="81"/>
      <c r="G485" s="81"/>
      <c r="H485" s="81"/>
      <c r="I485" s="81"/>
      <c r="J485" s="81"/>
      <c r="K485" s="209"/>
      <c r="L485" s="209"/>
      <c r="M485" s="81"/>
      <c r="N485" s="81">
        <f aca="true" t="shared" si="345" ref="N485:AD486">N486</f>
        <v>81</v>
      </c>
      <c r="O485" s="81">
        <f t="shared" si="345"/>
        <v>81</v>
      </c>
      <c r="P485" s="81">
        <f t="shared" si="345"/>
        <v>0</v>
      </c>
      <c r="Q485" s="81">
        <f t="shared" si="345"/>
        <v>0</v>
      </c>
      <c r="R485" s="81">
        <f t="shared" si="345"/>
        <v>0</v>
      </c>
      <c r="S485" s="81">
        <f t="shared" si="345"/>
        <v>0</v>
      </c>
      <c r="T485" s="81">
        <f t="shared" si="345"/>
        <v>81</v>
      </c>
      <c r="U485" s="81">
        <f t="shared" si="345"/>
        <v>0</v>
      </c>
      <c r="V485" s="81">
        <f t="shared" si="345"/>
        <v>0</v>
      </c>
      <c r="W485" s="81">
        <f t="shared" si="345"/>
        <v>0</v>
      </c>
      <c r="X485" s="81">
        <f t="shared" si="345"/>
        <v>81</v>
      </c>
      <c r="Y485" s="81">
        <f t="shared" si="345"/>
        <v>0</v>
      </c>
      <c r="Z485" s="81">
        <f t="shared" si="345"/>
        <v>0</v>
      </c>
      <c r="AA485" s="82">
        <f t="shared" si="345"/>
        <v>81</v>
      </c>
      <c r="AB485" s="82">
        <f t="shared" si="345"/>
        <v>0</v>
      </c>
      <c r="AC485" s="82">
        <f t="shared" si="345"/>
        <v>0</v>
      </c>
      <c r="AD485" s="82">
        <f t="shared" si="345"/>
        <v>0</v>
      </c>
      <c r="AE485" s="82"/>
      <c r="AF485" s="81">
        <f aca="true" t="shared" si="346" ref="AC485:AQ486">AF486</f>
        <v>81</v>
      </c>
      <c r="AG485" s="81">
        <f t="shared" si="346"/>
        <v>0</v>
      </c>
      <c r="AH485" s="81">
        <f t="shared" si="346"/>
        <v>0</v>
      </c>
      <c r="AI485" s="81">
        <f t="shared" si="346"/>
        <v>0</v>
      </c>
      <c r="AJ485" s="81">
        <f t="shared" si="346"/>
        <v>0</v>
      </c>
      <c r="AK485" s="81">
        <f t="shared" si="346"/>
        <v>81</v>
      </c>
      <c r="AL485" s="81">
        <f t="shared" si="346"/>
        <v>0</v>
      </c>
      <c r="AM485" s="81">
        <f t="shared" si="346"/>
        <v>0</v>
      </c>
      <c r="AN485" s="81">
        <f t="shared" si="346"/>
        <v>0</v>
      </c>
      <c r="AO485" s="81">
        <f t="shared" si="346"/>
        <v>0</v>
      </c>
      <c r="AP485" s="81">
        <f t="shared" si="346"/>
        <v>0</v>
      </c>
      <c r="AQ485" s="81">
        <f t="shared" si="346"/>
        <v>0</v>
      </c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</row>
    <row r="486" spans="1:68" s="26" customFormat="1" ht="57" customHeight="1" hidden="1">
      <c r="A486" s="91" t="s">
        <v>302</v>
      </c>
      <c r="B486" s="92" t="s">
        <v>3</v>
      </c>
      <c r="C486" s="92" t="s">
        <v>149</v>
      </c>
      <c r="D486" s="93" t="s">
        <v>281</v>
      </c>
      <c r="E486" s="92"/>
      <c r="F486" s="81"/>
      <c r="G486" s="81"/>
      <c r="H486" s="81"/>
      <c r="I486" s="81"/>
      <c r="J486" s="81"/>
      <c r="K486" s="209"/>
      <c r="L486" s="209"/>
      <c r="M486" s="81"/>
      <c r="N486" s="81">
        <f t="shared" si="345"/>
        <v>81</v>
      </c>
      <c r="O486" s="81">
        <f t="shared" si="345"/>
        <v>81</v>
      </c>
      <c r="P486" s="81">
        <f t="shared" si="345"/>
        <v>0</v>
      </c>
      <c r="Q486" s="81">
        <f t="shared" si="345"/>
        <v>0</v>
      </c>
      <c r="R486" s="81">
        <f t="shared" si="345"/>
        <v>0</v>
      </c>
      <c r="S486" s="81">
        <f t="shared" si="345"/>
        <v>0</v>
      </c>
      <c r="T486" s="81">
        <f t="shared" si="345"/>
        <v>81</v>
      </c>
      <c r="U486" s="81">
        <f t="shared" si="345"/>
        <v>0</v>
      </c>
      <c r="V486" s="81">
        <f t="shared" si="345"/>
        <v>0</v>
      </c>
      <c r="W486" s="81">
        <f t="shared" si="345"/>
        <v>0</v>
      </c>
      <c r="X486" s="81">
        <f t="shared" si="345"/>
        <v>81</v>
      </c>
      <c r="Y486" s="81">
        <f t="shared" si="345"/>
        <v>0</v>
      </c>
      <c r="Z486" s="81">
        <f t="shared" si="345"/>
        <v>0</v>
      </c>
      <c r="AA486" s="82">
        <f t="shared" si="345"/>
        <v>81</v>
      </c>
      <c r="AB486" s="82">
        <f t="shared" si="345"/>
        <v>0</v>
      </c>
      <c r="AC486" s="82">
        <f t="shared" si="346"/>
        <v>0</v>
      </c>
      <c r="AD486" s="82">
        <f t="shared" si="346"/>
        <v>0</v>
      </c>
      <c r="AE486" s="82"/>
      <c r="AF486" s="81">
        <f t="shared" si="346"/>
        <v>81</v>
      </c>
      <c r="AG486" s="81">
        <f t="shared" si="346"/>
        <v>0</v>
      </c>
      <c r="AH486" s="81">
        <f t="shared" si="346"/>
        <v>0</v>
      </c>
      <c r="AI486" s="81">
        <f t="shared" si="346"/>
        <v>0</v>
      </c>
      <c r="AJ486" s="81">
        <f t="shared" si="346"/>
        <v>0</v>
      </c>
      <c r="AK486" s="81">
        <f t="shared" si="346"/>
        <v>81</v>
      </c>
      <c r="AL486" s="81">
        <f t="shared" si="346"/>
        <v>0</v>
      </c>
      <c r="AM486" s="81">
        <f t="shared" si="346"/>
        <v>0</v>
      </c>
      <c r="AN486" s="81">
        <f t="shared" si="346"/>
        <v>0</v>
      </c>
      <c r="AO486" s="81">
        <f t="shared" si="346"/>
        <v>0</v>
      </c>
      <c r="AP486" s="81">
        <f t="shared" si="346"/>
        <v>0</v>
      </c>
      <c r="AQ486" s="81">
        <f t="shared" si="346"/>
        <v>0</v>
      </c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</row>
    <row r="487" spans="1:68" s="26" customFormat="1" ht="47.25" customHeight="1" hidden="1">
      <c r="A487" s="91" t="s">
        <v>137</v>
      </c>
      <c r="B487" s="92" t="s">
        <v>3</v>
      </c>
      <c r="C487" s="92" t="s">
        <v>149</v>
      </c>
      <c r="D487" s="93" t="s">
        <v>281</v>
      </c>
      <c r="E487" s="92" t="s">
        <v>138</v>
      </c>
      <c r="F487" s="81"/>
      <c r="G487" s="81"/>
      <c r="H487" s="81"/>
      <c r="I487" s="81"/>
      <c r="J487" s="81"/>
      <c r="K487" s="209"/>
      <c r="L487" s="209"/>
      <c r="M487" s="81"/>
      <c r="N487" s="81">
        <f>O487-M487</f>
        <v>81</v>
      </c>
      <c r="O487" s="81">
        <f>39+42</f>
        <v>81</v>
      </c>
      <c r="P487" s="81"/>
      <c r="Q487" s="81"/>
      <c r="R487" s="210"/>
      <c r="S487" s="210"/>
      <c r="T487" s="81">
        <f>O487+R487</f>
        <v>81</v>
      </c>
      <c r="U487" s="81">
        <f>Q487+S487</f>
        <v>0</v>
      </c>
      <c r="V487" s="210"/>
      <c r="W487" s="210"/>
      <c r="X487" s="81">
        <f>T487+V487</f>
        <v>81</v>
      </c>
      <c r="Y487" s="81">
        <f>U487+W487</f>
        <v>0</v>
      </c>
      <c r="Z487" s="210"/>
      <c r="AA487" s="82">
        <f>X487+Z487</f>
        <v>81</v>
      </c>
      <c r="AB487" s="82">
        <f>Y487</f>
        <v>0</v>
      </c>
      <c r="AC487" s="211"/>
      <c r="AD487" s="211"/>
      <c r="AE487" s="211"/>
      <c r="AF487" s="81">
        <f>AA487+AC487</f>
        <v>81</v>
      </c>
      <c r="AG487" s="210"/>
      <c r="AH487" s="81">
        <f>AB487</f>
        <v>0</v>
      </c>
      <c r="AI487" s="210"/>
      <c r="AJ487" s="210"/>
      <c r="AK487" s="81">
        <f>AF487+AI487</f>
        <v>81</v>
      </c>
      <c r="AL487" s="81">
        <f>AG487</f>
        <v>0</v>
      </c>
      <c r="AM487" s="81">
        <f>AH487+AJ487</f>
        <v>0</v>
      </c>
      <c r="AN487" s="81">
        <f>AO487-AM487</f>
        <v>0</v>
      </c>
      <c r="AO487" s="83"/>
      <c r="AP487" s="83"/>
      <c r="AQ487" s="83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</row>
    <row r="488" spans="1:68" s="26" customFormat="1" ht="23.25" customHeight="1">
      <c r="A488" s="91"/>
      <c r="B488" s="92"/>
      <c r="C488" s="92"/>
      <c r="D488" s="93"/>
      <c r="E488" s="92"/>
      <c r="F488" s="81"/>
      <c r="G488" s="81"/>
      <c r="H488" s="81"/>
      <c r="I488" s="81"/>
      <c r="J488" s="81"/>
      <c r="K488" s="209"/>
      <c r="L488" s="209"/>
      <c r="M488" s="81"/>
      <c r="N488" s="81"/>
      <c r="O488" s="81"/>
      <c r="P488" s="81"/>
      <c r="Q488" s="81"/>
      <c r="R488" s="210"/>
      <c r="S488" s="210"/>
      <c r="T488" s="81"/>
      <c r="U488" s="81"/>
      <c r="V488" s="210"/>
      <c r="W488" s="210"/>
      <c r="X488" s="81"/>
      <c r="Y488" s="81"/>
      <c r="Z488" s="210"/>
      <c r="AA488" s="82"/>
      <c r="AB488" s="82"/>
      <c r="AC488" s="211"/>
      <c r="AD488" s="211"/>
      <c r="AE488" s="211"/>
      <c r="AF488" s="81"/>
      <c r="AG488" s="210"/>
      <c r="AH488" s="81"/>
      <c r="AI488" s="210"/>
      <c r="AJ488" s="210"/>
      <c r="AK488" s="81"/>
      <c r="AL488" s="81"/>
      <c r="AM488" s="81"/>
      <c r="AN488" s="81"/>
      <c r="AO488" s="83"/>
      <c r="AP488" s="83"/>
      <c r="AQ488" s="83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</row>
    <row r="489" spans="1:68" s="26" customFormat="1" ht="42" customHeight="1">
      <c r="A489" s="66" t="s">
        <v>352</v>
      </c>
      <c r="B489" s="67" t="s">
        <v>353</v>
      </c>
      <c r="C489" s="67"/>
      <c r="D489" s="93"/>
      <c r="E489" s="92"/>
      <c r="F489" s="81"/>
      <c r="G489" s="81"/>
      <c r="H489" s="81"/>
      <c r="I489" s="81"/>
      <c r="J489" s="81"/>
      <c r="K489" s="209"/>
      <c r="L489" s="209"/>
      <c r="M489" s="81"/>
      <c r="N489" s="81"/>
      <c r="O489" s="81"/>
      <c r="P489" s="81"/>
      <c r="Q489" s="81"/>
      <c r="R489" s="210"/>
      <c r="S489" s="210"/>
      <c r="T489" s="81"/>
      <c r="U489" s="81"/>
      <c r="V489" s="210"/>
      <c r="W489" s="210"/>
      <c r="X489" s="81"/>
      <c r="Y489" s="81"/>
      <c r="Z489" s="210"/>
      <c r="AA489" s="81"/>
      <c r="AB489" s="81"/>
      <c r="AC489" s="210"/>
      <c r="AD489" s="210"/>
      <c r="AE489" s="210"/>
      <c r="AF489" s="81"/>
      <c r="AG489" s="210"/>
      <c r="AH489" s="81"/>
      <c r="AI489" s="210"/>
      <c r="AJ489" s="210"/>
      <c r="AK489" s="81"/>
      <c r="AL489" s="81"/>
      <c r="AM489" s="81"/>
      <c r="AN489" s="69">
        <f>AN491+AN498+AN502</f>
        <v>34371</v>
      </c>
      <c r="AO489" s="69">
        <f>AO491+AO498+AO502</f>
        <v>34371</v>
      </c>
      <c r="AP489" s="69"/>
      <c r="AQ489" s="69">
        <f>AQ491+AQ498+AQ502</f>
        <v>46786</v>
      </c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</row>
    <row r="490" spans="1:68" s="26" customFormat="1" ht="16.5" customHeight="1">
      <c r="A490" s="66"/>
      <c r="B490" s="67"/>
      <c r="C490" s="67"/>
      <c r="D490" s="93"/>
      <c r="E490" s="92"/>
      <c r="F490" s="81"/>
      <c r="G490" s="81"/>
      <c r="H490" s="81"/>
      <c r="I490" s="81"/>
      <c r="J490" s="81"/>
      <c r="K490" s="209"/>
      <c r="L490" s="209"/>
      <c r="M490" s="81"/>
      <c r="N490" s="81"/>
      <c r="O490" s="81"/>
      <c r="P490" s="81"/>
      <c r="Q490" s="81"/>
      <c r="R490" s="210"/>
      <c r="S490" s="210"/>
      <c r="T490" s="81"/>
      <c r="U490" s="81"/>
      <c r="V490" s="210"/>
      <c r="W490" s="210"/>
      <c r="X490" s="81"/>
      <c r="Y490" s="81"/>
      <c r="Z490" s="210"/>
      <c r="AA490" s="81"/>
      <c r="AB490" s="81"/>
      <c r="AC490" s="210"/>
      <c r="AD490" s="210"/>
      <c r="AE490" s="210"/>
      <c r="AF490" s="81"/>
      <c r="AG490" s="210"/>
      <c r="AH490" s="81"/>
      <c r="AI490" s="210"/>
      <c r="AJ490" s="210"/>
      <c r="AK490" s="81"/>
      <c r="AL490" s="81"/>
      <c r="AM490" s="81"/>
      <c r="AN490" s="81"/>
      <c r="AO490" s="83"/>
      <c r="AP490" s="83"/>
      <c r="AQ490" s="83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</row>
    <row r="491" spans="1:68" s="26" customFormat="1" ht="23.25" customHeight="1">
      <c r="A491" s="74" t="s">
        <v>354</v>
      </c>
      <c r="B491" s="75" t="s">
        <v>139</v>
      </c>
      <c r="C491" s="75" t="s">
        <v>127</v>
      </c>
      <c r="D491" s="93"/>
      <c r="E491" s="92"/>
      <c r="F491" s="81"/>
      <c r="G491" s="81"/>
      <c r="H491" s="81"/>
      <c r="I491" s="81"/>
      <c r="J491" s="81"/>
      <c r="K491" s="209"/>
      <c r="L491" s="209"/>
      <c r="M491" s="81"/>
      <c r="N491" s="81"/>
      <c r="O491" s="81"/>
      <c r="P491" s="81"/>
      <c r="Q491" s="81"/>
      <c r="R491" s="210"/>
      <c r="S491" s="210"/>
      <c r="T491" s="81"/>
      <c r="U491" s="81"/>
      <c r="V491" s="210"/>
      <c r="W491" s="210"/>
      <c r="X491" s="81"/>
      <c r="Y491" s="81"/>
      <c r="Z491" s="210"/>
      <c r="AA491" s="81"/>
      <c r="AB491" s="81"/>
      <c r="AC491" s="210"/>
      <c r="AD491" s="210"/>
      <c r="AE491" s="210"/>
      <c r="AF491" s="81"/>
      <c r="AG491" s="210"/>
      <c r="AH491" s="81"/>
      <c r="AI491" s="210"/>
      <c r="AJ491" s="210"/>
      <c r="AK491" s="81"/>
      <c r="AL491" s="81"/>
      <c r="AM491" s="81"/>
      <c r="AN491" s="77">
        <f>AN492+AN494</f>
        <v>30219</v>
      </c>
      <c r="AO491" s="77">
        <f>AO492+AO494</f>
        <v>30219</v>
      </c>
      <c r="AP491" s="77">
        <f>AP492+AP494</f>
        <v>0</v>
      </c>
      <c r="AQ491" s="77">
        <f>AQ492+AQ494</f>
        <v>42634</v>
      </c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</row>
    <row r="492" spans="1:68" s="26" customFormat="1" ht="33" customHeight="1">
      <c r="A492" s="91" t="s">
        <v>107</v>
      </c>
      <c r="B492" s="92" t="s">
        <v>139</v>
      </c>
      <c r="C492" s="92" t="s">
        <v>127</v>
      </c>
      <c r="D492" s="93" t="s">
        <v>108</v>
      </c>
      <c r="E492" s="92"/>
      <c r="F492" s="81"/>
      <c r="G492" s="81"/>
      <c r="H492" s="81"/>
      <c r="I492" s="81"/>
      <c r="J492" s="81"/>
      <c r="K492" s="209"/>
      <c r="L492" s="209"/>
      <c r="M492" s="81"/>
      <c r="N492" s="81"/>
      <c r="O492" s="81"/>
      <c r="P492" s="81"/>
      <c r="Q492" s="81"/>
      <c r="R492" s="210"/>
      <c r="S492" s="210"/>
      <c r="T492" s="81"/>
      <c r="U492" s="81"/>
      <c r="V492" s="210"/>
      <c r="W492" s="210"/>
      <c r="X492" s="81"/>
      <c r="Y492" s="81"/>
      <c r="Z492" s="210"/>
      <c r="AA492" s="81"/>
      <c r="AB492" s="81"/>
      <c r="AC492" s="210"/>
      <c r="AD492" s="210"/>
      <c r="AE492" s="210"/>
      <c r="AF492" s="81"/>
      <c r="AG492" s="210"/>
      <c r="AH492" s="81"/>
      <c r="AI492" s="210"/>
      <c r="AJ492" s="210"/>
      <c r="AK492" s="81"/>
      <c r="AL492" s="81"/>
      <c r="AM492" s="81"/>
      <c r="AN492" s="81">
        <f>AN493</f>
        <v>30219</v>
      </c>
      <c r="AO492" s="81">
        <f>AO493</f>
        <v>30219</v>
      </c>
      <c r="AP492" s="81">
        <f>AP493</f>
        <v>0</v>
      </c>
      <c r="AQ492" s="81">
        <f>AQ493</f>
        <v>30219</v>
      </c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</row>
    <row r="493" spans="1:68" s="26" customFormat="1" ht="33" customHeight="1">
      <c r="A493" s="91" t="s">
        <v>129</v>
      </c>
      <c r="B493" s="92" t="s">
        <v>139</v>
      </c>
      <c r="C493" s="92" t="s">
        <v>127</v>
      </c>
      <c r="D493" s="93" t="s">
        <v>108</v>
      </c>
      <c r="E493" s="92" t="s">
        <v>130</v>
      </c>
      <c r="F493" s="81"/>
      <c r="G493" s="81"/>
      <c r="H493" s="81"/>
      <c r="I493" s="81"/>
      <c r="J493" s="81"/>
      <c r="K493" s="209"/>
      <c r="L493" s="209"/>
      <c r="M493" s="81"/>
      <c r="N493" s="81"/>
      <c r="O493" s="81"/>
      <c r="P493" s="81"/>
      <c r="Q493" s="81"/>
      <c r="R493" s="210"/>
      <c r="S493" s="210"/>
      <c r="T493" s="81"/>
      <c r="U493" s="81"/>
      <c r="V493" s="210"/>
      <c r="W493" s="210"/>
      <c r="X493" s="81"/>
      <c r="Y493" s="81"/>
      <c r="Z493" s="210"/>
      <c r="AA493" s="81"/>
      <c r="AB493" s="81"/>
      <c r="AC493" s="210"/>
      <c r="AD493" s="210"/>
      <c r="AE493" s="210"/>
      <c r="AF493" s="81"/>
      <c r="AG493" s="210"/>
      <c r="AH493" s="81"/>
      <c r="AI493" s="210"/>
      <c r="AJ493" s="210"/>
      <c r="AK493" s="81"/>
      <c r="AL493" s="81"/>
      <c r="AM493" s="81"/>
      <c r="AN493" s="81">
        <f>AO493-AM493</f>
        <v>30219</v>
      </c>
      <c r="AO493" s="81">
        <v>30219</v>
      </c>
      <c r="AP493" s="81"/>
      <c r="AQ493" s="81">
        <v>30219</v>
      </c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</row>
    <row r="494" spans="1:68" s="26" customFormat="1" ht="24.75" customHeight="1">
      <c r="A494" s="91" t="s">
        <v>121</v>
      </c>
      <c r="B494" s="92" t="s">
        <v>139</v>
      </c>
      <c r="C494" s="92" t="s">
        <v>127</v>
      </c>
      <c r="D494" s="93" t="s">
        <v>123</v>
      </c>
      <c r="E494" s="92"/>
      <c r="F494" s="81"/>
      <c r="G494" s="81"/>
      <c r="H494" s="81"/>
      <c r="I494" s="81"/>
      <c r="J494" s="81"/>
      <c r="K494" s="209"/>
      <c r="L494" s="209"/>
      <c r="M494" s="81"/>
      <c r="N494" s="81"/>
      <c r="O494" s="81"/>
      <c r="P494" s="81"/>
      <c r="Q494" s="81"/>
      <c r="R494" s="210"/>
      <c r="S494" s="210"/>
      <c r="T494" s="81"/>
      <c r="U494" s="81"/>
      <c r="V494" s="210"/>
      <c r="W494" s="210"/>
      <c r="X494" s="81"/>
      <c r="Y494" s="81"/>
      <c r="Z494" s="210"/>
      <c r="AA494" s="81"/>
      <c r="AB494" s="81"/>
      <c r="AC494" s="210"/>
      <c r="AD494" s="210"/>
      <c r="AE494" s="210"/>
      <c r="AF494" s="81"/>
      <c r="AG494" s="210"/>
      <c r="AH494" s="81"/>
      <c r="AI494" s="210"/>
      <c r="AJ494" s="210"/>
      <c r="AK494" s="81"/>
      <c r="AL494" s="81"/>
      <c r="AM494" s="81"/>
      <c r="AN494" s="81">
        <f aca="true" t="shared" si="347" ref="AN494:AQ495">AN495</f>
        <v>0</v>
      </c>
      <c r="AO494" s="81">
        <f t="shared" si="347"/>
        <v>0</v>
      </c>
      <c r="AP494" s="81">
        <f t="shared" si="347"/>
        <v>0</v>
      </c>
      <c r="AQ494" s="81">
        <f t="shared" si="347"/>
        <v>12415</v>
      </c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</row>
    <row r="495" spans="1:68" s="26" customFormat="1" ht="51.75" customHeight="1">
      <c r="A495" s="91" t="s">
        <v>341</v>
      </c>
      <c r="B495" s="92" t="s">
        <v>139</v>
      </c>
      <c r="C495" s="92" t="s">
        <v>127</v>
      </c>
      <c r="D495" s="93" t="s">
        <v>340</v>
      </c>
      <c r="E495" s="92"/>
      <c r="F495" s="81"/>
      <c r="G495" s="81"/>
      <c r="H495" s="81"/>
      <c r="I495" s="81"/>
      <c r="J495" s="81"/>
      <c r="K495" s="209"/>
      <c r="L495" s="209"/>
      <c r="M495" s="81"/>
      <c r="N495" s="81"/>
      <c r="O495" s="81"/>
      <c r="P495" s="81"/>
      <c r="Q495" s="81"/>
      <c r="R495" s="210"/>
      <c r="S495" s="210"/>
      <c r="T495" s="81"/>
      <c r="U495" s="81"/>
      <c r="V495" s="210"/>
      <c r="W495" s="210"/>
      <c r="X495" s="81"/>
      <c r="Y495" s="81"/>
      <c r="Z495" s="210"/>
      <c r="AA495" s="81"/>
      <c r="AB495" s="81"/>
      <c r="AC495" s="210"/>
      <c r="AD495" s="210"/>
      <c r="AE495" s="210"/>
      <c r="AF495" s="81"/>
      <c r="AG495" s="210"/>
      <c r="AH495" s="81"/>
      <c r="AI495" s="210"/>
      <c r="AJ495" s="210"/>
      <c r="AK495" s="81"/>
      <c r="AL495" s="81"/>
      <c r="AM495" s="81"/>
      <c r="AN495" s="81">
        <f t="shared" si="347"/>
        <v>0</v>
      </c>
      <c r="AO495" s="81">
        <f t="shared" si="347"/>
        <v>0</v>
      </c>
      <c r="AP495" s="81">
        <f t="shared" si="347"/>
        <v>0</v>
      </c>
      <c r="AQ495" s="81">
        <f t="shared" si="347"/>
        <v>12415</v>
      </c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</row>
    <row r="496" spans="1:68" s="26" customFormat="1" ht="86.25" customHeight="1">
      <c r="A496" s="91" t="s">
        <v>250</v>
      </c>
      <c r="B496" s="92" t="s">
        <v>139</v>
      </c>
      <c r="C496" s="92" t="s">
        <v>127</v>
      </c>
      <c r="D496" s="93" t="s">
        <v>340</v>
      </c>
      <c r="E496" s="92" t="s">
        <v>151</v>
      </c>
      <c r="F496" s="81"/>
      <c r="G496" s="81"/>
      <c r="H496" s="81"/>
      <c r="I496" s="81"/>
      <c r="J496" s="81"/>
      <c r="K496" s="209"/>
      <c r="L496" s="209"/>
      <c r="M496" s="81"/>
      <c r="N496" s="81"/>
      <c r="O496" s="81"/>
      <c r="P496" s="81"/>
      <c r="Q496" s="81"/>
      <c r="R496" s="210"/>
      <c r="S496" s="210"/>
      <c r="T496" s="81"/>
      <c r="U496" s="81"/>
      <c r="V496" s="210"/>
      <c r="W496" s="210"/>
      <c r="X496" s="81"/>
      <c r="Y496" s="81"/>
      <c r="Z496" s="210"/>
      <c r="AA496" s="81"/>
      <c r="AB496" s="81"/>
      <c r="AC496" s="210"/>
      <c r="AD496" s="210"/>
      <c r="AE496" s="210"/>
      <c r="AF496" s="81"/>
      <c r="AG496" s="210"/>
      <c r="AH496" s="81"/>
      <c r="AI496" s="210"/>
      <c r="AJ496" s="210"/>
      <c r="AK496" s="81"/>
      <c r="AL496" s="81"/>
      <c r="AM496" s="81"/>
      <c r="AN496" s="81">
        <f>AO496-AM496</f>
        <v>0</v>
      </c>
      <c r="AO496" s="81"/>
      <c r="AP496" s="81"/>
      <c r="AQ496" s="81">
        <v>12415</v>
      </c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</row>
    <row r="497" spans="1:68" s="26" customFormat="1" ht="18.75" customHeight="1">
      <c r="A497" s="74"/>
      <c r="B497" s="75"/>
      <c r="C497" s="75"/>
      <c r="D497" s="93"/>
      <c r="E497" s="92"/>
      <c r="F497" s="81"/>
      <c r="G497" s="81"/>
      <c r="H497" s="81"/>
      <c r="I497" s="81"/>
      <c r="J497" s="81"/>
      <c r="K497" s="209"/>
      <c r="L497" s="209"/>
      <c r="M497" s="81"/>
      <c r="N497" s="81"/>
      <c r="O497" s="81"/>
      <c r="P497" s="81"/>
      <c r="Q497" s="81"/>
      <c r="R497" s="210"/>
      <c r="S497" s="210"/>
      <c r="T497" s="81"/>
      <c r="U497" s="81"/>
      <c r="V497" s="210"/>
      <c r="W497" s="210"/>
      <c r="X497" s="81"/>
      <c r="Y497" s="81"/>
      <c r="Z497" s="210"/>
      <c r="AA497" s="81"/>
      <c r="AB497" s="81"/>
      <c r="AC497" s="210"/>
      <c r="AD497" s="210"/>
      <c r="AE497" s="210"/>
      <c r="AF497" s="81"/>
      <c r="AG497" s="210"/>
      <c r="AH497" s="81"/>
      <c r="AI497" s="210"/>
      <c r="AJ497" s="210"/>
      <c r="AK497" s="81"/>
      <c r="AL497" s="81"/>
      <c r="AM497" s="81"/>
      <c r="AN497" s="81"/>
      <c r="AO497" s="83"/>
      <c r="AP497" s="83"/>
      <c r="AQ497" s="83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</row>
    <row r="498" spans="1:68" s="26" customFormat="1" ht="18.75" customHeight="1">
      <c r="A498" s="74" t="s">
        <v>355</v>
      </c>
      <c r="B498" s="75" t="s">
        <v>139</v>
      </c>
      <c r="C498" s="75" t="s">
        <v>128</v>
      </c>
      <c r="D498" s="93"/>
      <c r="E498" s="92"/>
      <c r="F498" s="81"/>
      <c r="G498" s="81"/>
      <c r="H498" s="81"/>
      <c r="I498" s="81"/>
      <c r="J498" s="81"/>
      <c r="K498" s="209"/>
      <c r="L498" s="209"/>
      <c r="M498" s="81"/>
      <c r="N498" s="81"/>
      <c r="O498" s="81"/>
      <c r="P498" s="81"/>
      <c r="Q498" s="81"/>
      <c r="R498" s="210"/>
      <c r="S498" s="210"/>
      <c r="T498" s="81"/>
      <c r="U498" s="81"/>
      <c r="V498" s="210"/>
      <c r="W498" s="210"/>
      <c r="X498" s="81"/>
      <c r="Y498" s="81"/>
      <c r="Z498" s="210"/>
      <c r="AA498" s="81"/>
      <c r="AB498" s="81"/>
      <c r="AC498" s="210"/>
      <c r="AD498" s="210"/>
      <c r="AE498" s="210"/>
      <c r="AF498" s="81"/>
      <c r="AG498" s="210"/>
      <c r="AH498" s="81"/>
      <c r="AI498" s="210"/>
      <c r="AJ498" s="210"/>
      <c r="AK498" s="81"/>
      <c r="AL498" s="81"/>
      <c r="AM498" s="81"/>
      <c r="AN498" s="77">
        <f>AN499</f>
        <v>4152</v>
      </c>
      <c r="AO498" s="77">
        <f aca="true" t="shared" si="348" ref="AO498:AQ499">AO499</f>
        <v>4152</v>
      </c>
      <c r="AP498" s="77">
        <f t="shared" si="348"/>
        <v>0</v>
      </c>
      <c r="AQ498" s="77">
        <f t="shared" si="348"/>
        <v>4152</v>
      </c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</row>
    <row r="499" spans="1:68" s="26" customFormat="1" ht="34.5" customHeight="1">
      <c r="A499" s="91" t="s">
        <v>109</v>
      </c>
      <c r="B499" s="92" t="s">
        <v>139</v>
      </c>
      <c r="C499" s="92" t="s">
        <v>128</v>
      </c>
      <c r="D499" s="93" t="s">
        <v>110</v>
      </c>
      <c r="E499" s="92"/>
      <c r="F499" s="81"/>
      <c r="G499" s="81"/>
      <c r="H499" s="81"/>
      <c r="I499" s="81"/>
      <c r="J499" s="81"/>
      <c r="K499" s="209"/>
      <c r="L499" s="209"/>
      <c r="M499" s="81"/>
      <c r="N499" s="81"/>
      <c r="O499" s="81"/>
      <c r="P499" s="81"/>
      <c r="Q499" s="81"/>
      <c r="R499" s="210"/>
      <c r="S499" s="210"/>
      <c r="T499" s="81"/>
      <c r="U499" s="81"/>
      <c r="V499" s="210"/>
      <c r="W499" s="210"/>
      <c r="X499" s="81"/>
      <c r="Y499" s="81"/>
      <c r="Z499" s="210"/>
      <c r="AA499" s="81"/>
      <c r="AB499" s="81"/>
      <c r="AC499" s="210"/>
      <c r="AD499" s="210"/>
      <c r="AE499" s="210"/>
      <c r="AF499" s="81"/>
      <c r="AG499" s="210"/>
      <c r="AH499" s="81"/>
      <c r="AI499" s="210"/>
      <c r="AJ499" s="210"/>
      <c r="AK499" s="81"/>
      <c r="AL499" s="81"/>
      <c r="AM499" s="81"/>
      <c r="AN499" s="81">
        <f>AN500</f>
        <v>4152</v>
      </c>
      <c r="AO499" s="81">
        <f t="shared" si="348"/>
        <v>4152</v>
      </c>
      <c r="AP499" s="81">
        <f t="shared" si="348"/>
        <v>0</v>
      </c>
      <c r="AQ499" s="81">
        <f t="shared" si="348"/>
        <v>4152</v>
      </c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</row>
    <row r="500" spans="1:68" s="26" customFormat="1" ht="52.5" customHeight="1">
      <c r="A500" s="91" t="s">
        <v>137</v>
      </c>
      <c r="B500" s="92" t="s">
        <v>139</v>
      </c>
      <c r="C500" s="92" t="s">
        <v>128</v>
      </c>
      <c r="D500" s="93" t="s">
        <v>6</v>
      </c>
      <c r="E500" s="92" t="s">
        <v>138</v>
      </c>
      <c r="F500" s="81"/>
      <c r="G500" s="81"/>
      <c r="H500" s="81"/>
      <c r="I500" s="81"/>
      <c r="J500" s="81"/>
      <c r="K500" s="209"/>
      <c r="L500" s="209"/>
      <c r="M500" s="81"/>
      <c r="N500" s="81"/>
      <c r="O500" s="81"/>
      <c r="P500" s="81"/>
      <c r="Q500" s="81"/>
      <c r="R500" s="210"/>
      <c r="S500" s="210"/>
      <c r="T500" s="81"/>
      <c r="U500" s="81"/>
      <c r="V500" s="210"/>
      <c r="W500" s="210"/>
      <c r="X500" s="81"/>
      <c r="Y500" s="81"/>
      <c r="Z500" s="210"/>
      <c r="AA500" s="81"/>
      <c r="AB500" s="81"/>
      <c r="AC500" s="210"/>
      <c r="AD500" s="210"/>
      <c r="AE500" s="210"/>
      <c r="AF500" s="81"/>
      <c r="AG500" s="210"/>
      <c r="AH500" s="81"/>
      <c r="AI500" s="210"/>
      <c r="AJ500" s="210"/>
      <c r="AK500" s="81"/>
      <c r="AL500" s="81"/>
      <c r="AM500" s="81"/>
      <c r="AN500" s="81">
        <f>AO500-AM500</f>
        <v>4152</v>
      </c>
      <c r="AO500" s="81">
        <v>4152</v>
      </c>
      <c r="AP500" s="81"/>
      <c r="AQ500" s="81">
        <v>4152</v>
      </c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</row>
    <row r="501" spans="1:68" s="26" customFormat="1" ht="19.5" customHeight="1">
      <c r="A501" s="74"/>
      <c r="B501" s="75"/>
      <c r="C501" s="75"/>
      <c r="D501" s="93"/>
      <c r="E501" s="92"/>
      <c r="F501" s="81"/>
      <c r="G501" s="81"/>
      <c r="H501" s="81"/>
      <c r="I501" s="81"/>
      <c r="J501" s="81"/>
      <c r="K501" s="209"/>
      <c r="L501" s="209"/>
      <c r="M501" s="81"/>
      <c r="N501" s="81"/>
      <c r="O501" s="81"/>
      <c r="P501" s="81"/>
      <c r="Q501" s="81"/>
      <c r="R501" s="210"/>
      <c r="S501" s="210"/>
      <c r="T501" s="81"/>
      <c r="U501" s="81"/>
      <c r="V501" s="210"/>
      <c r="W501" s="210"/>
      <c r="X501" s="81"/>
      <c r="Y501" s="81"/>
      <c r="Z501" s="210"/>
      <c r="AA501" s="81"/>
      <c r="AB501" s="81"/>
      <c r="AC501" s="210"/>
      <c r="AD501" s="210"/>
      <c r="AE501" s="210"/>
      <c r="AF501" s="81"/>
      <c r="AG501" s="210"/>
      <c r="AH501" s="81"/>
      <c r="AI501" s="210"/>
      <c r="AJ501" s="210"/>
      <c r="AK501" s="81"/>
      <c r="AL501" s="81"/>
      <c r="AM501" s="81"/>
      <c r="AN501" s="81"/>
      <c r="AO501" s="83"/>
      <c r="AP501" s="83"/>
      <c r="AQ501" s="83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</row>
    <row r="502" spans="1:68" s="26" customFormat="1" ht="36.75" customHeight="1" hidden="1">
      <c r="A502" s="137" t="s">
        <v>356</v>
      </c>
      <c r="B502" s="138" t="s">
        <v>139</v>
      </c>
      <c r="C502" s="138" t="s">
        <v>157</v>
      </c>
      <c r="D502" s="93"/>
      <c r="E502" s="92"/>
      <c r="F502" s="81"/>
      <c r="G502" s="81"/>
      <c r="H502" s="81"/>
      <c r="I502" s="81"/>
      <c r="J502" s="81"/>
      <c r="K502" s="209"/>
      <c r="L502" s="209"/>
      <c r="M502" s="81"/>
      <c r="N502" s="81"/>
      <c r="O502" s="81"/>
      <c r="P502" s="81"/>
      <c r="Q502" s="81"/>
      <c r="R502" s="210"/>
      <c r="S502" s="210"/>
      <c r="T502" s="81"/>
      <c r="U502" s="81"/>
      <c r="V502" s="210"/>
      <c r="W502" s="210"/>
      <c r="X502" s="81"/>
      <c r="Y502" s="81"/>
      <c r="Z502" s="210"/>
      <c r="AA502" s="82"/>
      <c r="AB502" s="82"/>
      <c r="AC502" s="211"/>
      <c r="AD502" s="211"/>
      <c r="AE502" s="211"/>
      <c r="AF502" s="81"/>
      <c r="AG502" s="210"/>
      <c r="AH502" s="81"/>
      <c r="AI502" s="210"/>
      <c r="AJ502" s="210"/>
      <c r="AK502" s="81"/>
      <c r="AL502" s="81"/>
      <c r="AM502" s="81"/>
      <c r="AN502" s="81"/>
      <c r="AO502" s="83"/>
      <c r="AP502" s="83"/>
      <c r="AQ502" s="83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</row>
    <row r="503" spans="1:68" s="26" customFormat="1" ht="16.5" customHeight="1" hidden="1">
      <c r="A503" s="115"/>
      <c r="B503" s="116"/>
      <c r="C503" s="116"/>
      <c r="D503" s="93"/>
      <c r="E503" s="92"/>
      <c r="F503" s="81"/>
      <c r="G503" s="81"/>
      <c r="H503" s="81"/>
      <c r="I503" s="81"/>
      <c r="J503" s="81"/>
      <c r="K503" s="209"/>
      <c r="L503" s="209"/>
      <c r="M503" s="81"/>
      <c r="N503" s="81"/>
      <c r="O503" s="81"/>
      <c r="P503" s="81"/>
      <c r="Q503" s="81"/>
      <c r="R503" s="210"/>
      <c r="S503" s="210"/>
      <c r="T503" s="81"/>
      <c r="U503" s="81"/>
      <c r="V503" s="210"/>
      <c r="W503" s="210"/>
      <c r="X503" s="81"/>
      <c r="Y503" s="81"/>
      <c r="Z503" s="210"/>
      <c r="AA503" s="82"/>
      <c r="AB503" s="82"/>
      <c r="AC503" s="211"/>
      <c r="AD503" s="211"/>
      <c r="AE503" s="211"/>
      <c r="AF503" s="81"/>
      <c r="AG503" s="210"/>
      <c r="AH503" s="81"/>
      <c r="AI503" s="210"/>
      <c r="AJ503" s="210"/>
      <c r="AK503" s="81"/>
      <c r="AL503" s="81"/>
      <c r="AM503" s="81"/>
      <c r="AN503" s="81"/>
      <c r="AO503" s="83"/>
      <c r="AP503" s="83"/>
      <c r="AQ503" s="83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</row>
    <row r="504" spans="1:68" s="26" customFormat="1" ht="47.25" customHeight="1">
      <c r="A504" s="66" t="s">
        <v>357</v>
      </c>
      <c r="B504" s="67" t="s">
        <v>358</v>
      </c>
      <c r="C504" s="67"/>
      <c r="D504" s="93"/>
      <c r="E504" s="92"/>
      <c r="F504" s="81"/>
      <c r="G504" s="81"/>
      <c r="H504" s="81"/>
      <c r="I504" s="81"/>
      <c r="J504" s="81"/>
      <c r="K504" s="209"/>
      <c r="L504" s="209"/>
      <c r="M504" s="81"/>
      <c r="N504" s="81"/>
      <c r="O504" s="81"/>
      <c r="P504" s="81"/>
      <c r="Q504" s="81"/>
      <c r="R504" s="210"/>
      <c r="S504" s="210"/>
      <c r="T504" s="81"/>
      <c r="U504" s="81"/>
      <c r="V504" s="210"/>
      <c r="W504" s="210"/>
      <c r="X504" s="81"/>
      <c r="Y504" s="81"/>
      <c r="Z504" s="210"/>
      <c r="AA504" s="81"/>
      <c r="AB504" s="81"/>
      <c r="AC504" s="210"/>
      <c r="AD504" s="210"/>
      <c r="AE504" s="210"/>
      <c r="AF504" s="81"/>
      <c r="AG504" s="210"/>
      <c r="AH504" s="81"/>
      <c r="AI504" s="210"/>
      <c r="AJ504" s="210"/>
      <c r="AK504" s="81"/>
      <c r="AL504" s="81"/>
      <c r="AM504" s="81"/>
      <c r="AN504" s="69">
        <f>AN506+AN510+AN512</f>
        <v>4557</v>
      </c>
      <c r="AO504" s="69">
        <f>AO506+AO510+AO512</f>
        <v>4557</v>
      </c>
      <c r="AP504" s="69"/>
      <c r="AQ504" s="69">
        <f>AQ506+AQ510+AQ512</f>
        <v>4557</v>
      </c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</row>
    <row r="505" spans="1:68" s="26" customFormat="1" ht="19.5" customHeight="1">
      <c r="A505" s="66"/>
      <c r="B505" s="67"/>
      <c r="C505" s="67"/>
      <c r="D505" s="93"/>
      <c r="E505" s="92"/>
      <c r="F505" s="81"/>
      <c r="G505" s="81"/>
      <c r="H505" s="81"/>
      <c r="I505" s="81"/>
      <c r="J505" s="81"/>
      <c r="K505" s="209"/>
      <c r="L505" s="209"/>
      <c r="M505" s="81"/>
      <c r="N505" s="81"/>
      <c r="O505" s="81"/>
      <c r="P505" s="81"/>
      <c r="Q505" s="81"/>
      <c r="R505" s="210"/>
      <c r="S505" s="210"/>
      <c r="T505" s="81"/>
      <c r="U505" s="81"/>
      <c r="V505" s="210"/>
      <c r="W505" s="210"/>
      <c r="X505" s="81"/>
      <c r="Y505" s="81"/>
      <c r="Z505" s="210"/>
      <c r="AA505" s="81"/>
      <c r="AB505" s="81"/>
      <c r="AC505" s="210"/>
      <c r="AD505" s="210"/>
      <c r="AE505" s="210"/>
      <c r="AF505" s="81"/>
      <c r="AG505" s="210"/>
      <c r="AH505" s="81"/>
      <c r="AI505" s="210"/>
      <c r="AJ505" s="210"/>
      <c r="AK505" s="81"/>
      <c r="AL505" s="81"/>
      <c r="AM505" s="81"/>
      <c r="AN505" s="81"/>
      <c r="AO505" s="83"/>
      <c r="AP505" s="83"/>
      <c r="AQ505" s="83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</row>
    <row r="506" spans="1:68" s="26" customFormat="1" ht="26.25" customHeight="1">
      <c r="A506" s="74" t="s">
        <v>93</v>
      </c>
      <c r="B506" s="75" t="s">
        <v>141</v>
      </c>
      <c r="C506" s="75" t="s">
        <v>127</v>
      </c>
      <c r="D506" s="93"/>
      <c r="E506" s="92"/>
      <c r="F506" s="81"/>
      <c r="G506" s="81"/>
      <c r="H506" s="81"/>
      <c r="I506" s="81"/>
      <c r="J506" s="81"/>
      <c r="K506" s="209"/>
      <c r="L506" s="209"/>
      <c r="M506" s="81"/>
      <c r="N506" s="81"/>
      <c r="O506" s="81"/>
      <c r="P506" s="81"/>
      <c r="Q506" s="81"/>
      <c r="R506" s="210"/>
      <c r="S506" s="210"/>
      <c r="T506" s="81"/>
      <c r="U506" s="81"/>
      <c r="V506" s="210"/>
      <c r="W506" s="210"/>
      <c r="X506" s="81"/>
      <c r="Y506" s="81"/>
      <c r="Z506" s="210"/>
      <c r="AA506" s="81"/>
      <c r="AB506" s="81"/>
      <c r="AC506" s="210"/>
      <c r="AD506" s="210"/>
      <c r="AE506" s="210"/>
      <c r="AF506" s="81"/>
      <c r="AG506" s="210"/>
      <c r="AH506" s="81"/>
      <c r="AI506" s="210"/>
      <c r="AJ506" s="210"/>
      <c r="AK506" s="81"/>
      <c r="AL506" s="81"/>
      <c r="AM506" s="81"/>
      <c r="AN506" s="77">
        <f>AN507</f>
        <v>4153</v>
      </c>
      <c r="AO506" s="77">
        <f aca="true" t="shared" si="349" ref="AO506:AQ507">AO507</f>
        <v>4153</v>
      </c>
      <c r="AP506" s="77">
        <f t="shared" si="349"/>
        <v>0</v>
      </c>
      <c r="AQ506" s="77">
        <f t="shared" si="349"/>
        <v>4153</v>
      </c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</row>
    <row r="507" spans="1:68" s="26" customFormat="1" ht="26.25" customHeight="1">
      <c r="A507" s="91" t="s">
        <v>168</v>
      </c>
      <c r="B507" s="92" t="s">
        <v>141</v>
      </c>
      <c r="C507" s="92" t="s">
        <v>127</v>
      </c>
      <c r="D507" s="93" t="s">
        <v>94</v>
      </c>
      <c r="E507" s="92"/>
      <c r="F507" s="81"/>
      <c r="G507" s="81"/>
      <c r="H507" s="81"/>
      <c r="I507" s="81"/>
      <c r="J507" s="81"/>
      <c r="K507" s="209"/>
      <c r="L507" s="209"/>
      <c r="M507" s="81"/>
      <c r="N507" s="81"/>
      <c r="O507" s="81"/>
      <c r="P507" s="81"/>
      <c r="Q507" s="81"/>
      <c r="R507" s="210"/>
      <c r="S507" s="210"/>
      <c r="T507" s="81"/>
      <c r="U507" s="81"/>
      <c r="V507" s="210"/>
      <c r="W507" s="210"/>
      <c r="X507" s="81"/>
      <c r="Y507" s="81"/>
      <c r="Z507" s="210"/>
      <c r="AA507" s="81"/>
      <c r="AB507" s="81"/>
      <c r="AC507" s="210"/>
      <c r="AD507" s="210"/>
      <c r="AE507" s="210"/>
      <c r="AF507" s="81"/>
      <c r="AG507" s="210"/>
      <c r="AH507" s="81"/>
      <c r="AI507" s="210"/>
      <c r="AJ507" s="210"/>
      <c r="AK507" s="81"/>
      <c r="AL507" s="81"/>
      <c r="AM507" s="81"/>
      <c r="AN507" s="81">
        <f>AN508</f>
        <v>4153</v>
      </c>
      <c r="AO507" s="81">
        <f t="shared" si="349"/>
        <v>4153</v>
      </c>
      <c r="AP507" s="81">
        <f t="shared" si="349"/>
        <v>0</v>
      </c>
      <c r="AQ507" s="81">
        <f t="shared" si="349"/>
        <v>4153</v>
      </c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</row>
    <row r="508" spans="1:68" s="26" customFormat="1" ht="39.75" customHeight="1">
      <c r="A508" s="91" t="s">
        <v>129</v>
      </c>
      <c r="B508" s="92" t="s">
        <v>141</v>
      </c>
      <c r="C508" s="92" t="s">
        <v>127</v>
      </c>
      <c r="D508" s="93" t="s">
        <v>94</v>
      </c>
      <c r="E508" s="92" t="s">
        <v>130</v>
      </c>
      <c r="F508" s="81"/>
      <c r="G508" s="81"/>
      <c r="H508" s="81"/>
      <c r="I508" s="81"/>
      <c r="J508" s="81"/>
      <c r="K508" s="209"/>
      <c r="L508" s="209"/>
      <c r="M508" s="81"/>
      <c r="N508" s="81"/>
      <c r="O508" s="81"/>
      <c r="P508" s="81"/>
      <c r="Q508" s="81"/>
      <c r="R508" s="210"/>
      <c r="S508" s="210"/>
      <c r="T508" s="81"/>
      <c r="U508" s="81"/>
      <c r="V508" s="210"/>
      <c r="W508" s="210"/>
      <c r="X508" s="81"/>
      <c r="Y508" s="81"/>
      <c r="Z508" s="210"/>
      <c r="AA508" s="81"/>
      <c r="AB508" s="81"/>
      <c r="AC508" s="210"/>
      <c r="AD508" s="210"/>
      <c r="AE508" s="210"/>
      <c r="AF508" s="81"/>
      <c r="AG508" s="210"/>
      <c r="AH508" s="81"/>
      <c r="AI508" s="210"/>
      <c r="AJ508" s="210"/>
      <c r="AK508" s="81"/>
      <c r="AL508" s="81"/>
      <c r="AM508" s="81"/>
      <c r="AN508" s="81">
        <f>AO508-AM508</f>
        <v>4153</v>
      </c>
      <c r="AO508" s="81">
        <v>4153</v>
      </c>
      <c r="AP508" s="81"/>
      <c r="AQ508" s="81">
        <v>4153</v>
      </c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</row>
    <row r="509" spans="1:68" s="26" customFormat="1" ht="18" customHeight="1">
      <c r="A509" s="91"/>
      <c r="B509" s="75"/>
      <c r="C509" s="75"/>
      <c r="D509" s="93"/>
      <c r="E509" s="92"/>
      <c r="F509" s="81"/>
      <c r="G509" s="81"/>
      <c r="H509" s="81"/>
      <c r="I509" s="81"/>
      <c r="J509" s="81"/>
      <c r="K509" s="209"/>
      <c r="L509" s="209"/>
      <c r="M509" s="81"/>
      <c r="N509" s="81"/>
      <c r="O509" s="81"/>
      <c r="P509" s="81"/>
      <c r="Q509" s="81"/>
      <c r="R509" s="210"/>
      <c r="S509" s="210"/>
      <c r="T509" s="81"/>
      <c r="U509" s="81"/>
      <c r="V509" s="210"/>
      <c r="W509" s="210"/>
      <c r="X509" s="81"/>
      <c r="Y509" s="81"/>
      <c r="Z509" s="210"/>
      <c r="AA509" s="81"/>
      <c r="AB509" s="81"/>
      <c r="AC509" s="210"/>
      <c r="AD509" s="210"/>
      <c r="AE509" s="210"/>
      <c r="AF509" s="81"/>
      <c r="AG509" s="210"/>
      <c r="AH509" s="81"/>
      <c r="AI509" s="210"/>
      <c r="AJ509" s="210"/>
      <c r="AK509" s="81"/>
      <c r="AL509" s="81"/>
      <c r="AM509" s="81"/>
      <c r="AN509" s="81"/>
      <c r="AO509" s="83"/>
      <c r="AP509" s="83"/>
      <c r="AQ509" s="83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</row>
    <row r="510" spans="1:68" s="49" customFormat="1" ht="22.5" customHeight="1" hidden="1">
      <c r="A510" s="137" t="s">
        <v>359</v>
      </c>
      <c r="B510" s="138" t="s">
        <v>141</v>
      </c>
      <c r="C510" s="138" t="s">
        <v>128</v>
      </c>
      <c r="D510" s="117"/>
      <c r="E510" s="116"/>
      <c r="F510" s="118"/>
      <c r="G510" s="118"/>
      <c r="H510" s="118"/>
      <c r="I510" s="118"/>
      <c r="J510" s="118"/>
      <c r="K510" s="214"/>
      <c r="L510" s="214"/>
      <c r="M510" s="118"/>
      <c r="N510" s="118"/>
      <c r="O510" s="118"/>
      <c r="P510" s="118"/>
      <c r="Q510" s="118"/>
      <c r="R510" s="215"/>
      <c r="S510" s="215"/>
      <c r="T510" s="118"/>
      <c r="U510" s="118"/>
      <c r="V510" s="215"/>
      <c r="W510" s="215"/>
      <c r="X510" s="118"/>
      <c r="Y510" s="118"/>
      <c r="Z510" s="215"/>
      <c r="AA510" s="118"/>
      <c r="AB510" s="118"/>
      <c r="AC510" s="215"/>
      <c r="AD510" s="215"/>
      <c r="AE510" s="215"/>
      <c r="AF510" s="118"/>
      <c r="AG510" s="215"/>
      <c r="AH510" s="118"/>
      <c r="AI510" s="215"/>
      <c r="AJ510" s="215"/>
      <c r="AK510" s="118"/>
      <c r="AL510" s="118"/>
      <c r="AM510" s="118"/>
      <c r="AN510" s="118"/>
      <c r="AO510" s="199"/>
      <c r="AP510" s="199"/>
      <c r="AQ510" s="199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</row>
    <row r="511" spans="1:68" s="49" customFormat="1" ht="24.75" customHeight="1" hidden="1">
      <c r="A511" s="115"/>
      <c r="B511" s="138"/>
      <c r="C511" s="138"/>
      <c r="D511" s="117"/>
      <c r="E511" s="116"/>
      <c r="F511" s="118"/>
      <c r="G511" s="118"/>
      <c r="H511" s="118"/>
      <c r="I511" s="118"/>
      <c r="J511" s="118"/>
      <c r="K511" s="214"/>
      <c r="L511" s="214"/>
      <c r="M511" s="118"/>
      <c r="N511" s="118"/>
      <c r="O511" s="118"/>
      <c r="P511" s="118"/>
      <c r="Q511" s="118"/>
      <c r="R511" s="215"/>
      <c r="S511" s="215"/>
      <c r="T511" s="118"/>
      <c r="U511" s="118"/>
      <c r="V511" s="215"/>
      <c r="W511" s="215"/>
      <c r="X511" s="118"/>
      <c r="Y511" s="118"/>
      <c r="Z511" s="215"/>
      <c r="AA511" s="118"/>
      <c r="AB511" s="118"/>
      <c r="AC511" s="215"/>
      <c r="AD511" s="215"/>
      <c r="AE511" s="215"/>
      <c r="AF511" s="118"/>
      <c r="AG511" s="215"/>
      <c r="AH511" s="118"/>
      <c r="AI511" s="215"/>
      <c r="AJ511" s="215"/>
      <c r="AK511" s="118"/>
      <c r="AL511" s="118"/>
      <c r="AM511" s="118"/>
      <c r="AN511" s="118"/>
      <c r="AO511" s="199"/>
      <c r="AP511" s="199"/>
      <c r="AQ511" s="199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</row>
    <row r="512" spans="1:68" s="26" customFormat="1" ht="39.75" customHeight="1">
      <c r="A512" s="74" t="s">
        <v>360</v>
      </c>
      <c r="B512" s="75" t="s">
        <v>141</v>
      </c>
      <c r="C512" s="75" t="s">
        <v>135</v>
      </c>
      <c r="D512" s="93"/>
      <c r="E512" s="92"/>
      <c r="F512" s="81"/>
      <c r="G512" s="81"/>
      <c r="H512" s="81"/>
      <c r="I512" s="81"/>
      <c r="J512" s="81"/>
      <c r="K512" s="209"/>
      <c r="L512" s="209"/>
      <c r="M512" s="81"/>
      <c r="N512" s="81"/>
      <c r="O512" s="81"/>
      <c r="P512" s="81"/>
      <c r="Q512" s="81"/>
      <c r="R512" s="210"/>
      <c r="S512" s="210"/>
      <c r="T512" s="81"/>
      <c r="U512" s="81"/>
      <c r="V512" s="210"/>
      <c r="W512" s="210"/>
      <c r="X512" s="81"/>
      <c r="Y512" s="81"/>
      <c r="Z512" s="210"/>
      <c r="AA512" s="81"/>
      <c r="AB512" s="81"/>
      <c r="AC512" s="210"/>
      <c r="AD512" s="210"/>
      <c r="AE512" s="210"/>
      <c r="AF512" s="81"/>
      <c r="AG512" s="210"/>
      <c r="AH512" s="81"/>
      <c r="AI512" s="210"/>
      <c r="AJ512" s="210"/>
      <c r="AK512" s="81"/>
      <c r="AL512" s="81"/>
      <c r="AM512" s="81"/>
      <c r="AN512" s="77">
        <f>AN513</f>
        <v>404</v>
      </c>
      <c r="AO512" s="77">
        <f aca="true" t="shared" si="350" ref="AO512:AQ513">AO513</f>
        <v>404</v>
      </c>
      <c r="AP512" s="77">
        <f t="shared" si="350"/>
        <v>0</v>
      </c>
      <c r="AQ512" s="77">
        <f t="shared" si="350"/>
        <v>404</v>
      </c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</row>
    <row r="513" spans="1:68" s="26" customFormat="1" ht="36.75" customHeight="1">
      <c r="A513" s="91" t="s">
        <v>91</v>
      </c>
      <c r="B513" s="92" t="s">
        <v>141</v>
      </c>
      <c r="C513" s="92" t="s">
        <v>135</v>
      </c>
      <c r="D513" s="93" t="s">
        <v>92</v>
      </c>
      <c r="E513" s="92"/>
      <c r="F513" s="81"/>
      <c r="G513" s="81"/>
      <c r="H513" s="81"/>
      <c r="I513" s="81"/>
      <c r="J513" s="81"/>
      <c r="K513" s="209"/>
      <c r="L513" s="209"/>
      <c r="M513" s="81"/>
      <c r="N513" s="81"/>
      <c r="O513" s="81"/>
      <c r="P513" s="81"/>
      <c r="Q513" s="81"/>
      <c r="R513" s="210"/>
      <c r="S513" s="210"/>
      <c r="T513" s="81"/>
      <c r="U513" s="81"/>
      <c r="V513" s="210"/>
      <c r="W513" s="210"/>
      <c r="X513" s="81"/>
      <c r="Y513" s="81"/>
      <c r="Z513" s="210"/>
      <c r="AA513" s="81"/>
      <c r="AB513" s="81"/>
      <c r="AC513" s="210"/>
      <c r="AD513" s="210"/>
      <c r="AE513" s="210"/>
      <c r="AF513" s="81"/>
      <c r="AG513" s="210"/>
      <c r="AH513" s="81"/>
      <c r="AI513" s="210"/>
      <c r="AJ513" s="210"/>
      <c r="AK513" s="81"/>
      <c r="AL513" s="81"/>
      <c r="AM513" s="81"/>
      <c r="AN513" s="81">
        <f>AN514</f>
        <v>404</v>
      </c>
      <c r="AO513" s="81">
        <f t="shared" si="350"/>
        <v>404</v>
      </c>
      <c r="AP513" s="81">
        <f t="shared" si="350"/>
        <v>0</v>
      </c>
      <c r="AQ513" s="81">
        <f t="shared" si="350"/>
        <v>404</v>
      </c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</row>
    <row r="514" spans="1:68" s="26" customFormat="1" ht="52.5" customHeight="1">
      <c r="A514" s="91" t="s">
        <v>137</v>
      </c>
      <c r="B514" s="92" t="s">
        <v>141</v>
      </c>
      <c r="C514" s="92" t="s">
        <v>135</v>
      </c>
      <c r="D514" s="93" t="s">
        <v>92</v>
      </c>
      <c r="E514" s="92" t="s">
        <v>138</v>
      </c>
      <c r="F514" s="81"/>
      <c r="G514" s="81"/>
      <c r="H514" s="81"/>
      <c r="I514" s="81"/>
      <c r="J514" s="81"/>
      <c r="K514" s="209"/>
      <c r="L514" s="209"/>
      <c r="M514" s="81"/>
      <c r="N514" s="81"/>
      <c r="O514" s="81"/>
      <c r="P514" s="81"/>
      <c r="Q514" s="81"/>
      <c r="R514" s="210"/>
      <c r="S514" s="210"/>
      <c r="T514" s="81"/>
      <c r="U514" s="81"/>
      <c r="V514" s="210"/>
      <c r="W514" s="210"/>
      <c r="X514" s="81"/>
      <c r="Y514" s="81"/>
      <c r="Z514" s="210"/>
      <c r="AA514" s="81"/>
      <c r="AB514" s="81"/>
      <c r="AC514" s="210"/>
      <c r="AD514" s="210"/>
      <c r="AE514" s="210"/>
      <c r="AF514" s="81"/>
      <c r="AG514" s="210"/>
      <c r="AH514" s="81"/>
      <c r="AI514" s="210"/>
      <c r="AJ514" s="210"/>
      <c r="AK514" s="81"/>
      <c r="AL514" s="81"/>
      <c r="AM514" s="81"/>
      <c r="AN514" s="81">
        <f>AO514-AM514</f>
        <v>404</v>
      </c>
      <c r="AO514" s="83">
        <v>404</v>
      </c>
      <c r="AP514" s="83"/>
      <c r="AQ514" s="83">
        <v>404</v>
      </c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</row>
    <row r="515" spans="1:68" s="26" customFormat="1" ht="18" customHeight="1">
      <c r="A515" s="91"/>
      <c r="B515" s="75"/>
      <c r="C515" s="75"/>
      <c r="D515" s="93"/>
      <c r="E515" s="92"/>
      <c r="F515" s="81"/>
      <c r="G515" s="81"/>
      <c r="H515" s="81"/>
      <c r="I515" s="81"/>
      <c r="J515" s="81"/>
      <c r="K515" s="209"/>
      <c r="L515" s="209"/>
      <c r="M515" s="81"/>
      <c r="N515" s="81"/>
      <c r="O515" s="81"/>
      <c r="P515" s="81"/>
      <c r="Q515" s="81"/>
      <c r="R515" s="210"/>
      <c r="S515" s="210"/>
      <c r="T515" s="81"/>
      <c r="U515" s="81"/>
      <c r="V515" s="210"/>
      <c r="W515" s="210"/>
      <c r="X515" s="81"/>
      <c r="Y515" s="81"/>
      <c r="Z515" s="210"/>
      <c r="AA515" s="81"/>
      <c r="AB515" s="81"/>
      <c r="AC515" s="210"/>
      <c r="AD515" s="210"/>
      <c r="AE515" s="210"/>
      <c r="AF515" s="81"/>
      <c r="AG515" s="210"/>
      <c r="AH515" s="81"/>
      <c r="AI515" s="210"/>
      <c r="AJ515" s="210"/>
      <c r="AK515" s="81"/>
      <c r="AL515" s="81"/>
      <c r="AM515" s="81"/>
      <c r="AN515" s="81"/>
      <c r="AO515" s="83"/>
      <c r="AP515" s="83"/>
      <c r="AQ515" s="83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</row>
    <row r="516" spans="1:68" s="26" customFormat="1" ht="66" customHeight="1">
      <c r="A516" s="66" t="s">
        <v>361</v>
      </c>
      <c r="B516" s="67" t="s">
        <v>362</v>
      </c>
      <c r="C516" s="92"/>
      <c r="D516" s="93"/>
      <c r="E516" s="92"/>
      <c r="F516" s="81"/>
      <c r="G516" s="81"/>
      <c r="H516" s="81"/>
      <c r="I516" s="81"/>
      <c r="J516" s="81"/>
      <c r="K516" s="209"/>
      <c r="L516" s="209"/>
      <c r="M516" s="81"/>
      <c r="N516" s="81"/>
      <c r="O516" s="81"/>
      <c r="P516" s="81"/>
      <c r="Q516" s="81"/>
      <c r="R516" s="210"/>
      <c r="S516" s="210"/>
      <c r="T516" s="81"/>
      <c r="U516" s="81"/>
      <c r="V516" s="210"/>
      <c r="W516" s="210"/>
      <c r="X516" s="81"/>
      <c r="Y516" s="81"/>
      <c r="Z516" s="210"/>
      <c r="AA516" s="81"/>
      <c r="AB516" s="81"/>
      <c r="AC516" s="210"/>
      <c r="AD516" s="210"/>
      <c r="AE516" s="210"/>
      <c r="AF516" s="81"/>
      <c r="AG516" s="210"/>
      <c r="AH516" s="81"/>
      <c r="AI516" s="210"/>
      <c r="AJ516" s="210"/>
      <c r="AK516" s="81"/>
      <c r="AL516" s="81"/>
      <c r="AM516" s="81"/>
      <c r="AN516" s="69">
        <f>AN518</f>
        <v>140348</v>
      </c>
      <c r="AO516" s="69">
        <f>AO518</f>
        <v>140348</v>
      </c>
      <c r="AP516" s="69"/>
      <c r="AQ516" s="69">
        <f>AQ518</f>
        <v>136552</v>
      </c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</row>
    <row r="517" spans="1:68" s="26" customFormat="1" ht="21" customHeight="1">
      <c r="A517" s="66"/>
      <c r="B517" s="67"/>
      <c r="C517" s="92"/>
      <c r="D517" s="93"/>
      <c r="E517" s="92"/>
      <c r="F517" s="81"/>
      <c r="G517" s="81"/>
      <c r="H517" s="81"/>
      <c r="I517" s="81"/>
      <c r="J517" s="81"/>
      <c r="K517" s="209"/>
      <c r="L517" s="209"/>
      <c r="M517" s="81"/>
      <c r="N517" s="81"/>
      <c r="O517" s="81"/>
      <c r="P517" s="81"/>
      <c r="Q517" s="81"/>
      <c r="R517" s="210"/>
      <c r="S517" s="210"/>
      <c r="T517" s="81"/>
      <c r="U517" s="81"/>
      <c r="V517" s="210"/>
      <c r="W517" s="210"/>
      <c r="X517" s="81"/>
      <c r="Y517" s="81"/>
      <c r="Z517" s="210"/>
      <c r="AA517" s="81"/>
      <c r="AB517" s="81"/>
      <c r="AC517" s="210"/>
      <c r="AD517" s="210"/>
      <c r="AE517" s="210"/>
      <c r="AF517" s="81"/>
      <c r="AG517" s="210"/>
      <c r="AH517" s="81"/>
      <c r="AI517" s="210"/>
      <c r="AJ517" s="210"/>
      <c r="AK517" s="81"/>
      <c r="AL517" s="81"/>
      <c r="AM517" s="81"/>
      <c r="AN517" s="81"/>
      <c r="AO517" s="81"/>
      <c r="AP517" s="81"/>
      <c r="AQ517" s="81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</row>
    <row r="518" spans="1:68" s="26" customFormat="1" ht="36.75" customHeight="1">
      <c r="A518" s="74" t="s">
        <v>363</v>
      </c>
      <c r="B518" s="75" t="s">
        <v>350</v>
      </c>
      <c r="C518" s="75" t="s">
        <v>127</v>
      </c>
      <c r="D518" s="88"/>
      <c r="E518" s="75"/>
      <c r="F518" s="81"/>
      <c r="G518" s="81"/>
      <c r="H518" s="81"/>
      <c r="I518" s="81"/>
      <c r="J518" s="81"/>
      <c r="K518" s="209"/>
      <c r="L518" s="209"/>
      <c r="M518" s="81"/>
      <c r="N518" s="81"/>
      <c r="O518" s="81"/>
      <c r="P518" s="81"/>
      <c r="Q518" s="81"/>
      <c r="R518" s="210"/>
      <c r="S518" s="210"/>
      <c r="T518" s="81"/>
      <c r="U518" s="81"/>
      <c r="V518" s="210"/>
      <c r="W518" s="210"/>
      <c r="X518" s="81"/>
      <c r="Y518" s="81"/>
      <c r="Z518" s="210"/>
      <c r="AA518" s="81"/>
      <c r="AB518" s="81"/>
      <c r="AC518" s="210"/>
      <c r="AD518" s="210"/>
      <c r="AE518" s="210"/>
      <c r="AF518" s="81"/>
      <c r="AG518" s="210"/>
      <c r="AH518" s="81"/>
      <c r="AI518" s="210"/>
      <c r="AJ518" s="210"/>
      <c r="AK518" s="81"/>
      <c r="AL518" s="81"/>
      <c r="AM518" s="81"/>
      <c r="AN518" s="77">
        <f>AN519</f>
        <v>140348</v>
      </c>
      <c r="AO518" s="77">
        <f>AO519</f>
        <v>140348</v>
      </c>
      <c r="AP518" s="77"/>
      <c r="AQ518" s="77">
        <f>AQ519</f>
        <v>136552</v>
      </c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</row>
    <row r="519" spans="1:68" s="26" customFormat="1" ht="23.25" customHeight="1">
      <c r="A519" s="91" t="s">
        <v>21</v>
      </c>
      <c r="B519" s="92" t="s">
        <v>350</v>
      </c>
      <c r="C519" s="92" t="s">
        <v>127</v>
      </c>
      <c r="D519" s="93" t="s">
        <v>22</v>
      </c>
      <c r="E519" s="92"/>
      <c r="F519" s="81"/>
      <c r="G519" s="81"/>
      <c r="H519" s="81"/>
      <c r="I519" s="81"/>
      <c r="J519" s="81"/>
      <c r="K519" s="209"/>
      <c r="L519" s="209"/>
      <c r="M519" s="81"/>
      <c r="N519" s="81"/>
      <c r="O519" s="81"/>
      <c r="P519" s="81"/>
      <c r="Q519" s="81"/>
      <c r="R519" s="210"/>
      <c r="S519" s="210"/>
      <c r="T519" s="81"/>
      <c r="U519" s="81"/>
      <c r="V519" s="210"/>
      <c r="W519" s="210"/>
      <c r="X519" s="81"/>
      <c r="Y519" s="81"/>
      <c r="Z519" s="210"/>
      <c r="AA519" s="81"/>
      <c r="AB519" s="81"/>
      <c r="AC519" s="210"/>
      <c r="AD519" s="210"/>
      <c r="AE519" s="210"/>
      <c r="AF519" s="81"/>
      <c r="AG519" s="210"/>
      <c r="AH519" s="81"/>
      <c r="AI519" s="210"/>
      <c r="AJ519" s="210"/>
      <c r="AK519" s="81"/>
      <c r="AL519" s="81"/>
      <c r="AM519" s="81"/>
      <c r="AN519" s="81">
        <f>AN520</f>
        <v>140348</v>
      </c>
      <c r="AO519" s="81">
        <f>AO520</f>
        <v>140348</v>
      </c>
      <c r="AP519" s="81"/>
      <c r="AQ519" s="81">
        <f>AQ520</f>
        <v>136552</v>
      </c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</row>
    <row r="520" spans="1:68" s="26" customFormat="1" ht="24.75" customHeight="1">
      <c r="A520" s="91" t="s">
        <v>140</v>
      </c>
      <c r="B520" s="92" t="s">
        <v>350</v>
      </c>
      <c r="C520" s="92" t="s">
        <v>127</v>
      </c>
      <c r="D520" s="93" t="s">
        <v>22</v>
      </c>
      <c r="E520" s="92" t="s">
        <v>16</v>
      </c>
      <c r="F520" s="81"/>
      <c r="G520" s="81"/>
      <c r="H520" s="81"/>
      <c r="I520" s="81"/>
      <c r="J520" s="81"/>
      <c r="K520" s="209"/>
      <c r="L520" s="209"/>
      <c r="M520" s="81"/>
      <c r="N520" s="81"/>
      <c r="O520" s="81"/>
      <c r="P520" s="81"/>
      <c r="Q520" s="81"/>
      <c r="R520" s="210"/>
      <c r="S520" s="210"/>
      <c r="T520" s="81"/>
      <c r="U520" s="81"/>
      <c r="V520" s="210"/>
      <c r="W520" s="210"/>
      <c r="X520" s="81"/>
      <c r="Y520" s="81"/>
      <c r="Z520" s="210"/>
      <c r="AA520" s="81"/>
      <c r="AB520" s="81"/>
      <c r="AC520" s="210"/>
      <c r="AD520" s="210"/>
      <c r="AE520" s="210"/>
      <c r="AF520" s="81"/>
      <c r="AG520" s="210"/>
      <c r="AH520" s="81"/>
      <c r="AI520" s="210"/>
      <c r="AJ520" s="210"/>
      <c r="AK520" s="81"/>
      <c r="AL520" s="81"/>
      <c r="AM520" s="81"/>
      <c r="AN520" s="81">
        <f>AO520-AM520</f>
        <v>140348</v>
      </c>
      <c r="AO520" s="81">
        <v>140348</v>
      </c>
      <c r="AP520" s="81"/>
      <c r="AQ520" s="81">
        <v>136552</v>
      </c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</row>
    <row r="521" spans="1:68" s="26" customFormat="1" ht="23.25" customHeight="1">
      <c r="A521" s="91"/>
      <c r="B521" s="92"/>
      <c r="C521" s="92"/>
      <c r="D521" s="93"/>
      <c r="E521" s="92"/>
      <c r="F521" s="81"/>
      <c r="G521" s="81"/>
      <c r="H521" s="81"/>
      <c r="I521" s="81"/>
      <c r="J521" s="81"/>
      <c r="K521" s="209"/>
      <c r="L521" s="209"/>
      <c r="M521" s="81"/>
      <c r="N521" s="81"/>
      <c r="O521" s="81"/>
      <c r="P521" s="81"/>
      <c r="Q521" s="81"/>
      <c r="R521" s="210"/>
      <c r="S521" s="210"/>
      <c r="T521" s="81"/>
      <c r="U521" s="81"/>
      <c r="V521" s="210"/>
      <c r="W521" s="210"/>
      <c r="X521" s="81"/>
      <c r="Y521" s="81"/>
      <c r="Z521" s="210"/>
      <c r="AA521" s="82"/>
      <c r="AB521" s="82"/>
      <c r="AC521" s="211"/>
      <c r="AD521" s="211"/>
      <c r="AE521" s="211"/>
      <c r="AF521" s="81"/>
      <c r="AG521" s="210"/>
      <c r="AH521" s="81"/>
      <c r="AI521" s="210"/>
      <c r="AJ521" s="210"/>
      <c r="AK521" s="81"/>
      <c r="AL521" s="81"/>
      <c r="AM521" s="81"/>
      <c r="AN521" s="81"/>
      <c r="AO521" s="83"/>
      <c r="AP521" s="83"/>
      <c r="AQ521" s="83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</row>
    <row r="522" spans="1:68" s="26" customFormat="1" ht="19.5" customHeight="1">
      <c r="A522" s="74" t="s">
        <v>372</v>
      </c>
      <c r="B522" s="92"/>
      <c r="C522" s="92"/>
      <c r="D522" s="93"/>
      <c r="E522" s="92"/>
      <c r="F522" s="77">
        <v>430993</v>
      </c>
      <c r="G522" s="77">
        <f>H522-F522</f>
        <v>-207037</v>
      </c>
      <c r="H522" s="77">
        <v>223956</v>
      </c>
      <c r="I522" s="77"/>
      <c r="J522" s="77">
        <v>460000</v>
      </c>
      <c r="K522" s="209"/>
      <c r="L522" s="209"/>
      <c r="M522" s="77">
        <v>460000</v>
      </c>
      <c r="N522" s="77">
        <f>O522-M522</f>
        <v>-213694</v>
      </c>
      <c r="O522" s="77">
        <v>246306</v>
      </c>
      <c r="P522" s="77"/>
      <c r="Q522" s="77">
        <v>284324</v>
      </c>
      <c r="R522" s="77"/>
      <c r="S522" s="77"/>
      <c r="T522" s="77">
        <v>246306</v>
      </c>
      <c r="U522" s="77">
        <v>284324</v>
      </c>
      <c r="V522" s="210"/>
      <c r="W522" s="210"/>
      <c r="X522" s="77">
        <f>T522+V522</f>
        <v>246306</v>
      </c>
      <c r="Y522" s="77">
        <f>U522+W522</f>
        <v>284324</v>
      </c>
      <c r="Z522" s="77">
        <f>-7021-1500</f>
        <v>-8521</v>
      </c>
      <c r="AA522" s="78">
        <f>X522+Z522</f>
        <v>237785</v>
      </c>
      <c r="AB522" s="78">
        <f>Y522</f>
        <v>284324</v>
      </c>
      <c r="AC522" s="78"/>
      <c r="AD522" s="78"/>
      <c r="AE522" s="78"/>
      <c r="AF522" s="77">
        <f>AA522+AC522</f>
        <v>237785</v>
      </c>
      <c r="AG522" s="77"/>
      <c r="AH522" s="77">
        <f>AB522</f>
        <v>284324</v>
      </c>
      <c r="AI522" s="77">
        <v>-47380</v>
      </c>
      <c r="AJ522" s="77">
        <v>-6263</v>
      </c>
      <c r="AK522" s="77">
        <f>AF522+AI522</f>
        <v>190405</v>
      </c>
      <c r="AL522" s="77">
        <f>AG522</f>
        <v>0</v>
      </c>
      <c r="AM522" s="77">
        <f>AH522+AJ522</f>
        <v>278061</v>
      </c>
      <c r="AN522" s="77">
        <f>AO522-AM522</f>
        <v>272051</v>
      </c>
      <c r="AO522" s="77">
        <v>550112</v>
      </c>
      <c r="AP522" s="77"/>
      <c r="AQ522" s="77">
        <v>517213</v>
      </c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</row>
    <row r="523" spans="1:43" ht="15.75">
      <c r="A523" s="58"/>
      <c r="B523" s="59"/>
      <c r="C523" s="59"/>
      <c r="D523" s="60"/>
      <c r="E523" s="59"/>
      <c r="F523" s="61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4"/>
      <c r="AB523" s="64"/>
      <c r="AC523" s="64"/>
      <c r="AD523" s="64"/>
      <c r="AE523" s="64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</row>
    <row r="524" spans="1:68" s="8" customFormat="1" ht="43.5" customHeight="1">
      <c r="A524" s="66" t="s">
        <v>118</v>
      </c>
      <c r="B524" s="67"/>
      <c r="C524" s="67"/>
      <c r="D524" s="68"/>
      <c r="E524" s="67"/>
      <c r="F524" s="69" t="e">
        <f aca="true" t="shared" si="351" ref="F524:AD524">F17+F90+F105+F164+F238+F253+F327+F361+F415+F522</f>
        <v>#REF!</v>
      </c>
      <c r="G524" s="69" t="e">
        <f t="shared" si="351"/>
        <v>#REF!</v>
      </c>
      <c r="H524" s="69" t="e">
        <f t="shared" si="351"/>
        <v>#REF!</v>
      </c>
      <c r="I524" s="69" t="e">
        <f t="shared" si="351"/>
        <v>#REF!</v>
      </c>
      <c r="J524" s="69" t="e">
        <f t="shared" si="351"/>
        <v>#REF!</v>
      </c>
      <c r="K524" s="69" t="e">
        <f t="shared" si="351"/>
        <v>#REF!</v>
      </c>
      <c r="L524" s="69" t="e">
        <f t="shared" si="351"/>
        <v>#REF!</v>
      </c>
      <c r="M524" s="69" t="e">
        <f t="shared" si="351"/>
        <v>#REF!</v>
      </c>
      <c r="N524" s="69" t="e">
        <f t="shared" si="351"/>
        <v>#REF!</v>
      </c>
      <c r="O524" s="69" t="e">
        <f t="shared" si="351"/>
        <v>#REF!</v>
      </c>
      <c r="P524" s="69" t="e">
        <f t="shared" si="351"/>
        <v>#REF!</v>
      </c>
      <c r="Q524" s="69" t="e">
        <f t="shared" si="351"/>
        <v>#REF!</v>
      </c>
      <c r="R524" s="69" t="e">
        <f t="shared" si="351"/>
        <v>#REF!</v>
      </c>
      <c r="S524" s="69" t="e">
        <f t="shared" si="351"/>
        <v>#REF!</v>
      </c>
      <c r="T524" s="69" t="e">
        <f t="shared" si="351"/>
        <v>#REF!</v>
      </c>
      <c r="U524" s="69" t="e">
        <f t="shared" si="351"/>
        <v>#REF!</v>
      </c>
      <c r="V524" s="69" t="e">
        <f t="shared" si="351"/>
        <v>#REF!</v>
      </c>
      <c r="W524" s="69" t="e">
        <f t="shared" si="351"/>
        <v>#REF!</v>
      </c>
      <c r="X524" s="69" t="e">
        <f t="shared" si="351"/>
        <v>#REF!</v>
      </c>
      <c r="Y524" s="69" t="e">
        <f t="shared" si="351"/>
        <v>#REF!</v>
      </c>
      <c r="Z524" s="69" t="e">
        <f t="shared" si="351"/>
        <v>#REF!</v>
      </c>
      <c r="AA524" s="70" t="e">
        <f t="shared" si="351"/>
        <v>#REF!</v>
      </c>
      <c r="AB524" s="70" t="e">
        <f t="shared" si="351"/>
        <v>#REF!</v>
      </c>
      <c r="AC524" s="70" t="e">
        <f t="shared" si="351"/>
        <v>#REF!</v>
      </c>
      <c r="AD524" s="70" t="e">
        <f t="shared" si="351"/>
        <v>#REF!</v>
      </c>
      <c r="AE524" s="70"/>
      <c r="AF524" s="69" t="e">
        <f aca="true" t="shared" si="352" ref="AF524:AM524">AF17+AF90+AF105+AF164+AF238+AF253+AF327+AF361+AF415+AF522</f>
        <v>#REF!</v>
      </c>
      <c r="AG524" s="69" t="e">
        <f t="shared" si="352"/>
        <v>#REF!</v>
      </c>
      <c r="AH524" s="69" t="e">
        <f t="shared" si="352"/>
        <v>#REF!</v>
      </c>
      <c r="AI524" s="69" t="e">
        <f t="shared" si="352"/>
        <v>#REF!</v>
      </c>
      <c r="AJ524" s="69" t="e">
        <f t="shared" si="352"/>
        <v>#REF!</v>
      </c>
      <c r="AK524" s="69" t="e">
        <f t="shared" si="352"/>
        <v>#REF!</v>
      </c>
      <c r="AL524" s="69" t="e">
        <f t="shared" si="352"/>
        <v>#REF!</v>
      </c>
      <c r="AM524" s="69" t="e">
        <f t="shared" si="352"/>
        <v>#REF!</v>
      </c>
      <c r="AN524" s="69">
        <f>AN17+AN90+AN105+AN164+AN238+AN253+AN327+AN361+AN415+AN522+AN516+AN489+AN504</f>
        <v>805806</v>
      </c>
      <c r="AO524" s="69">
        <f>AO17+AO90+AO105+AO164+AO238+AO253+AO327+AO361+AO415+AO522+AO516+AO489+AO504</f>
        <v>6367031</v>
      </c>
      <c r="AP524" s="69">
        <f>AP17+AP90+AP105+AP164+AP238+AP253+AP327+AP361+AP415+AP522+AP516+AP489+AP504</f>
        <v>0</v>
      </c>
      <c r="AQ524" s="69">
        <f>AQ17+AQ90+AQ105+AQ164+AQ238+AQ253+AQ327+AQ361+AQ415+AQ522+AQ516+AQ489+AQ504</f>
        <v>6317811</v>
      </c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</row>
    <row r="525" spans="1:5" ht="59.25" customHeight="1">
      <c r="A525" s="27"/>
      <c r="B525" s="28"/>
      <c r="C525" s="28"/>
      <c r="D525" s="29"/>
      <c r="E525" s="28"/>
    </row>
    <row r="526" spans="1:68" s="270" customFormat="1" ht="36" customHeight="1">
      <c r="A526" s="265" t="s">
        <v>311</v>
      </c>
      <c r="B526" s="265"/>
      <c r="C526" s="265"/>
      <c r="D526" s="266"/>
      <c r="E526" s="267"/>
      <c r="F526" s="267"/>
      <c r="G526" s="267"/>
      <c r="H526" s="267"/>
      <c r="I526" s="267"/>
      <c r="J526" s="267"/>
      <c r="K526" s="267"/>
      <c r="L526" s="267"/>
      <c r="M526" s="267"/>
      <c r="N526" s="267"/>
      <c r="O526" s="267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9"/>
      <c r="AB526" s="269"/>
      <c r="AC526" s="269"/>
      <c r="AD526" s="269"/>
      <c r="AE526" s="269"/>
      <c r="AF526" s="268"/>
      <c r="AG526" s="268"/>
      <c r="AH526" s="268"/>
      <c r="AI526" s="268"/>
      <c r="AJ526" s="268"/>
      <c r="AK526" s="268"/>
      <c r="AL526" s="268"/>
      <c r="AM526" s="268"/>
      <c r="AN526" s="268"/>
      <c r="AO526" s="268"/>
      <c r="AP526" s="268"/>
      <c r="AQ526" s="268"/>
      <c r="AR526" s="268"/>
      <c r="AS526" s="268"/>
      <c r="AT526" s="268"/>
      <c r="AU526" s="268"/>
      <c r="AV526" s="268"/>
      <c r="AW526" s="268"/>
      <c r="AX526" s="268"/>
      <c r="AY526" s="268"/>
      <c r="AZ526" s="268"/>
      <c r="BA526" s="268"/>
      <c r="BB526" s="268"/>
      <c r="BC526" s="268"/>
      <c r="BD526" s="268"/>
      <c r="BE526" s="268"/>
      <c r="BF526" s="268"/>
      <c r="BG526" s="268"/>
      <c r="BH526" s="268"/>
      <c r="BI526" s="268"/>
      <c r="BJ526" s="268"/>
      <c r="BK526" s="268"/>
      <c r="BL526" s="268"/>
      <c r="BM526" s="268"/>
      <c r="BN526" s="268"/>
      <c r="BO526" s="268"/>
      <c r="BP526" s="268"/>
    </row>
    <row r="527" spans="1:68" s="270" customFormat="1" ht="24">
      <c r="A527" s="271" t="s">
        <v>247</v>
      </c>
      <c r="B527" s="272"/>
      <c r="C527" s="272"/>
      <c r="D527" s="273"/>
      <c r="E527" s="274"/>
      <c r="F527" s="274"/>
      <c r="G527" s="274"/>
      <c r="H527" s="274"/>
      <c r="I527" s="274"/>
      <c r="J527" s="274"/>
      <c r="K527" s="274"/>
      <c r="L527" s="274"/>
      <c r="M527" s="274"/>
      <c r="N527" s="274"/>
      <c r="O527" s="274"/>
      <c r="P527" s="274"/>
      <c r="Q527" s="274"/>
      <c r="R527" s="274"/>
      <c r="S527" s="274"/>
      <c r="T527" s="274"/>
      <c r="U527" s="274"/>
      <c r="V527" s="274"/>
      <c r="W527" s="274"/>
      <c r="X527" s="274"/>
      <c r="Y527" s="274"/>
      <c r="Z527" s="274"/>
      <c r="AA527" s="275"/>
      <c r="AB527" s="275"/>
      <c r="AC527" s="276"/>
      <c r="AD527" s="276"/>
      <c r="AE527" s="276"/>
      <c r="AF527" s="277"/>
      <c r="AG527" s="278" t="s">
        <v>312</v>
      </c>
      <c r="AH527" s="278"/>
      <c r="AI527" s="278"/>
      <c r="AJ527" s="278"/>
      <c r="AK527" s="278"/>
      <c r="AL527" s="278"/>
      <c r="AM527" s="278"/>
      <c r="AN527" s="278"/>
      <c r="AO527" s="278"/>
      <c r="AP527" s="278"/>
      <c r="AQ527" s="278"/>
      <c r="AR527" s="268"/>
      <c r="AS527" s="268"/>
      <c r="AT527" s="268"/>
      <c r="AU527" s="268"/>
      <c r="AV527" s="268"/>
      <c r="AW527" s="268"/>
      <c r="AX527" s="268"/>
      <c r="AY527" s="268"/>
      <c r="AZ527" s="268"/>
      <c r="BA527" s="268"/>
      <c r="BB527" s="268"/>
      <c r="BC527" s="268"/>
      <c r="BD527" s="268"/>
      <c r="BE527" s="268"/>
      <c r="BF527" s="268"/>
      <c r="BG527" s="268"/>
      <c r="BH527" s="268"/>
      <c r="BI527" s="268"/>
      <c r="BJ527" s="268"/>
      <c r="BK527" s="268"/>
      <c r="BL527" s="268"/>
      <c r="BM527" s="268"/>
      <c r="BN527" s="268"/>
      <c r="BO527" s="268"/>
      <c r="BP527" s="268"/>
    </row>
    <row r="529" spans="13:32" ht="15">
      <c r="M529" s="6" t="e">
        <f>M524-M522</f>
        <v>#REF!</v>
      </c>
      <c r="N529" s="6"/>
      <c r="O529" s="6"/>
      <c r="P529" s="6" t="e">
        <f>P524-P522</f>
        <v>#REF!</v>
      </c>
      <c r="Q529" s="6"/>
      <c r="AF529" s="6" t="e">
        <f>AA524+AC524</f>
        <v>#REF!</v>
      </c>
    </row>
    <row r="531" ht="15">
      <c r="A531" s="30"/>
    </row>
    <row r="532" spans="2:5" ht="15">
      <c r="B532" s="31"/>
      <c r="C532" s="31"/>
      <c r="D532" s="32"/>
      <c r="E532" s="31"/>
    </row>
  </sheetData>
  <sheetProtection/>
  <mergeCells count="63">
    <mergeCell ref="A7:AQ9"/>
    <mergeCell ref="AN12:AQ12"/>
    <mergeCell ref="AN13:AN15"/>
    <mergeCell ref="AO13:AO15"/>
    <mergeCell ref="AP13:AP15"/>
    <mergeCell ref="AQ13:AQ15"/>
    <mergeCell ref="AI12:AI15"/>
    <mergeCell ref="AK12:AM12"/>
    <mergeCell ref="AK13:AL13"/>
    <mergeCell ref="AM13:AM15"/>
    <mergeCell ref="AK14:AK15"/>
    <mergeCell ref="AL14:AL15"/>
    <mergeCell ref="AG527:AQ527"/>
    <mergeCell ref="AG2:AQ2"/>
    <mergeCell ref="AG3:AQ3"/>
    <mergeCell ref="AF4:AQ4"/>
    <mergeCell ref="AJ12:AJ15"/>
    <mergeCell ref="AF13:AG13"/>
    <mergeCell ref="AF14:AF15"/>
    <mergeCell ref="AG14:AG15"/>
    <mergeCell ref="AD12:AD15"/>
    <mergeCell ref="AE12:AE15"/>
    <mergeCell ref="AC12:AC15"/>
    <mergeCell ref="AF12:AH12"/>
    <mergeCell ref="AH13:AH15"/>
    <mergeCell ref="Z12:Z15"/>
    <mergeCell ref="AA12:AB12"/>
    <mergeCell ref="AA13:AA15"/>
    <mergeCell ref="AB13:AB15"/>
    <mergeCell ref="N13:N15"/>
    <mergeCell ref="M12:M15"/>
    <mergeCell ref="A526:C526"/>
    <mergeCell ref="D12:D15"/>
    <mergeCell ref="A12:A15"/>
    <mergeCell ref="B12:B15"/>
    <mergeCell ref="C12:C15"/>
    <mergeCell ref="I13:I15"/>
    <mergeCell ref="P13:P15"/>
    <mergeCell ref="N12:Q12"/>
    <mergeCell ref="Q13:Q15"/>
    <mergeCell ref="E526:O526"/>
    <mergeCell ref="F12:F15"/>
    <mergeCell ref="G12:I12"/>
    <mergeCell ref="E12:E15"/>
    <mergeCell ref="J12:J15"/>
    <mergeCell ref="G13:G15"/>
    <mergeCell ref="H13:H15"/>
    <mergeCell ref="T13:T15"/>
    <mergeCell ref="U13:U15"/>
    <mergeCell ref="O13:O15"/>
    <mergeCell ref="K12:L12"/>
    <mergeCell ref="K13:K15"/>
    <mergeCell ref="L13:L15"/>
    <mergeCell ref="R12:S12"/>
    <mergeCell ref="R13:R15"/>
    <mergeCell ref="S13:S15"/>
    <mergeCell ref="T12:U12"/>
    <mergeCell ref="V12:W12"/>
    <mergeCell ref="X12:Y12"/>
    <mergeCell ref="V13:V15"/>
    <mergeCell ref="W13:W15"/>
    <mergeCell ref="X13:X15"/>
    <mergeCell ref="Y13:Y15"/>
  </mergeCells>
  <printOptions/>
  <pageMargins left="0.8267716535433072" right="0.1968503937007874" top="0.2755905511811024" bottom="0.2362204724409449" header="0.2755905511811024" footer="0.2362204724409449"/>
  <pageSetup fitToHeight="28" horizontalDpi="600" verticalDpi="600" orientation="portrait" paperSize="9" scale="72" r:id="rId1"/>
  <rowBreaks count="18" manualBreakCount="18">
    <brk id="30" max="42" man="1"/>
    <brk id="55" max="42" man="1"/>
    <brk id="73" max="42" man="1"/>
    <brk id="103" max="42" man="1"/>
    <brk id="128" max="42" man="1"/>
    <brk id="166" max="42" man="1"/>
    <brk id="184" max="42" man="1"/>
    <brk id="203" max="42" man="1"/>
    <brk id="226" max="42" man="1"/>
    <brk id="256" max="42" man="1"/>
    <brk id="277" max="42" man="1"/>
    <brk id="307" max="42" man="1"/>
    <brk id="334" max="42" man="1"/>
    <brk id="364" max="42" man="1"/>
    <brk id="404" max="42" man="1"/>
    <brk id="447" max="42" man="1"/>
    <brk id="474" max="42" man="1"/>
    <brk id="51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2010-12-16T05:38:04Z</cp:lastPrinted>
  <dcterms:created xsi:type="dcterms:W3CDTF">2007-01-25T06:11:58Z</dcterms:created>
  <dcterms:modified xsi:type="dcterms:W3CDTF">2010-12-16T05:38:08Z</dcterms:modified>
  <cp:category/>
  <cp:version/>
  <cp:contentType/>
  <cp:contentStatus/>
</cp:coreProperties>
</file>