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'2012-2013'!$A$1:$BG$548</definedName>
  </definedNames>
  <calcPr fullCalcOnLoad="1"/>
</workbook>
</file>

<file path=xl/sharedStrings.xml><?xml version="1.0" encoding="utf-8"?>
<sst xmlns="http://schemas.openxmlformats.org/spreadsheetml/2006/main" count="2011" uniqueCount="387">
  <si>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</si>
  <si>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</si>
  <si>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</si>
  <si>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</si>
  <si>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</si>
  <si>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</si>
  <si>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</si>
  <si>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</si>
  <si>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</si>
  <si>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</si>
  <si>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</si>
  <si>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</si>
  <si>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</si>
  <si>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</si>
  <si>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</si>
  <si>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</si>
  <si>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</si>
  <si>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</si>
  <si>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</si>
  <si>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</si>
  <si>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</si>
  <si>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</si>
  <si>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</si>
  <si>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</si>
  <si>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</si>
  <si>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</si>
  <si>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</si>
  <si>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</si>
  <si>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</si>
  <si>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</si>
  <si>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</si>
  <si>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</si>
  <si>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</si>
  <si>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</si>
  <si>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</si>
  <si>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</si>
  <si>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</si>
  <si>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</si>
  <si>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</si>
  <si>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</si>
  <si>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</si>
  <si>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</si>
  <si>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</si>
  <si>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</si>
  <si>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</si>
  <si>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</si>
  <si>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</si>
  <si>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</si>
  <si>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</si>
  <si>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</si>
  <si>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</si>
  <si>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</si>
  <si>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</si>
  <si>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</si>
  <si>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</si>
  <si>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</si>
  <si>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</si>
  <si>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</si>
  <si>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</si>
  <si>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</si>
  <si>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</si>
  <si>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</si>
  <si>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</si>
  <si>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</si>
  <si>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</si>
  <si>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</si>
  <si>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</si>
  <si>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</si>
  <si>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</si>
  <si>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</si>
  <si>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</si>
  <si>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</si>
  <si>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</si>
  <si>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</si>
  <si>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</si>
  <si>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</si>
  <si>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</si>
  <si>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</si>
  <si>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</si>
  <si>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</si>
  <si>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</si>
  <si>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</si>
  <si>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</si>
  <si>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</si>
  <si>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</si>
  <si>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</si>
  <si>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</si>
  <si>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</si>
  <si>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</si>
  <si>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</si>
  <si>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</si>
  <si>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</si>
  <si>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</si>
  <si>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</si>
  <si>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</si>
  <si>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</si>
  <si>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</si>
  <si>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</si>
  <si>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</si>
  <si>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</si>
  <si>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</si>
  <si>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</si>
  <si>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</si>
  <si>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</si>
  <si>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</si>
  <si>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</si>
  <si>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</si>
  <si>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</si>
  <si>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</si>
  <si>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</si>
  <si>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</si>
  <si>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</si>
  <si>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</si>
  <si>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</si>
  <si>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</si>
  <si>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</si>
  <si>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</si>
  <si>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</si>
  <si>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</si>
  <si>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</si>
  <si>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</si>
  <si>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</si>
  <si>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</si>
  <si>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</si>
  <si>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</si>
  <si>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</si>
  <si>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</si>
  <si>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</si>
  <si>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</si>
  <si>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</si>
  <si>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</si>
  <si>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</si>
  <si>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</si>
  <si>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</si>
  <si>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</si>
  <si>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</si>
  <si>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</si>
  <si>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</si>
  <si>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</si>
  <si>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</si>
  <si>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</si>
  <si>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</si>
  <si>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</si>
  <si>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</si>
  <si>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</si>
  <si>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</si>
  <si>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</si>
  <si>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</si>
  <si>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</si>
  <si>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</si>
  <si>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</si>
  <si>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</si>
  <si>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</si>
  <si>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</si>
  <si>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</si>
  <si>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</si>
  <si>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</si>
  <si>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</si>
  <si>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</si>
  <si>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</si>
  <si>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</si>
  <si>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</si>
  <si>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</si>
  <si>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</si>
  <si>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</si>
  <si>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</si>
  <si>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</si>
  <si>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</si>
  <si>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</si>
  <si>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</si>
  <si>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</si>
  <si>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</si>
  <si>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</si>
  <si>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</si>
  <si>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</si>
  <si>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</si>
  <si>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</si>
  <si>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</si>
  <si>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</si>
  <si>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</si>
  <si>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</si>
  <si>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</si>
  <si>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</si>
  <si>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</si>
  <si>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</si>
  <si>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</si>
  <si>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</si>
  <si>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</si>
  <si>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</si>
  <si>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</si>
  <si>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</si>
  <si>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</si>
  <si>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</si>
  <si>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</si>
  <si>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</si>
  <si>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</si>
  <si>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</si>
  <si>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</si>
  <si>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</si>
  <si>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</si>
  <si>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</si>
  <si>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</si>
  <si>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</si>
  <si>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</si>
  <si>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</si>
  <si>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</si>
  <si>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</si>
  <si>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</si>
  <si>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</si>
  <si>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</si>
  <si>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</si>
  <si>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</si>
  <si>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</si>
  <si>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</si>
  <si>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</si>
  <si>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</si>
  <si>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</si>
  <si>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</si>
  <si>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</si>
  <si>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</si>
  <si>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</si>
  <si>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</si>
  <si>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</si>
  <si>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</si>
  <si>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</si>
  <si>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</si>
  <si>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</si>
  <si>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</si>
  <si>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</si>
  <si>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</si>
  <si>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</si>
  <si>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</si>
  <si>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</si>
  <si>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</si>
  <si>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</si>
  <si>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</si>
  <si>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</si>
  <si>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</si>
  <si>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</si>
  <si>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</si>
  <si>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</si>
  <si>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</si>
  <si>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</si>
  <si>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</si>
  <si>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</si>
  <si>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</si>
  <si>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</si>
  <si>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</si>
  <si>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</si>
  <si>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</si>
  <si>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</si>
  <si>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</si>
  <si>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</si>
  <si>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</si>
  <si>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</si>
  <si>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</si>
  <si>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</si>
  <si>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</si>
  <si>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</si>
  <si>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</si>
  <si>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</si>
  <si>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</si>
  <si>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</si>
  <si>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</si>
  <si>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</si>
  <si>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</si>
  <si>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</si>
  <si>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</si>
  <si>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</si>
  <si>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</si>
  <si>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</si>
  <si>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</si>
  <si>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</si>
  <si>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</si>
  <si>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</si>
  <si>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</si>
  <si>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</si>
  <si>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</si>
  <si>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</si>
  <si>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</si>
  <si>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</si>
  <si>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</si>
  <si>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</si>
  <si>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</si>
  <si>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</si>
  <si>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</si>
  <si>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</si>
  <si>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</si>
  <si>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</si>
  <si>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</si>
  <si>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</si>
  <si>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</si>
  <si>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</si>
  <si>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</si>
  <si>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</si>
  <si>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</si>
  <si>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</si>
  <si>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</si>
  <si>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</si>
  <si>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</si>
  <si>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</si>
  <si>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</si>
  <si>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</si>
  <si>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</si>
  <si>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</si>
  <si>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</si>
  <si>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</si>
  <si>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</si>
  <si>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</si>
  <si>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</si>
  <si>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</si>
  <si>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</si>
  <si>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</si>
  <si>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</si>
  <si>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</si>
  <si>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</si>
  <si>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</si>
  <si>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</si>
  <si>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</si>
  <si>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</si>
  <si>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</si>
  <si>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</si>
  <si>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</si>
  <si>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</si>
  <si>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</si>
  <si>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</si>
  <si>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</si>
  <si>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</si>
  <si>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</si>
  <si>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</si>
  <si>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</si>
  <si>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</si>
  <si>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</si>
  <si>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</si>
  <si>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</si>
  <si>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</si>
  <si>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</si>
  <si>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</si>
  <si>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</si>
  <si>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</si>
  <si>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</si>
  <si>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</si>
  <si>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</si>
  <si>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</si>
  <si>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</si>
  <si>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</si>
  <si>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</si>
  <si>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</si>
  <si>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</si>
  <si>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</si>
  <si>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</si>
  <si>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</si>
  <si>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</si>
  <si>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</si>
  <si>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</si>
  <si>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</si>
  <si>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</si>
  <si>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</si>
  <si>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</si>
  <si>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</si>
  <si>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</si>
  <si>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</si>
  <si>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</si>
  <si>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</si>
  <si>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</si>
  <si>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</si>
  <si>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</si>
  <si>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</si>
  <si>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</si>
  <si>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</si>
  <si>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</si>
  <si>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</si>
  <si>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</si>
  <si>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</si>
  <si>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</si>
  <si>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</si>
  <si>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</si>
  <si>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</si>
  <si>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</si>
  <si>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</si>
  <si>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Приложение №4</t>
  </si>
  <si>
    <t>01.06.2011 №_____</t>
  </si>
  <si>
    <t>от 15.12.2010 №425</t>
  </si>
  <si>
    <t>Условно утверждённые расходы</t>
  </si>
  <si>
    <t>Городская целевая программа «Молодой семье - доступное жильё» на 2004-2010гг.</t>
  </si>
  <si>
    <t>Обеспечение мероприятий по улучшению жилищных условий молодых семей в рамках реализации городской целевой программы «Молодой семье-доступное жильё на 2004-2010гг.»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</si>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</sst>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3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right"/>
    </xf>
    <xf numFmtId="0" fontId="21" fillId="25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2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2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3" fontId="12" fillId="25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3" fontId="13" fillId="25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 wrapText="1"/>
    </xf>
    <xf numFmtId="1" fontId="13" fillId="24" borderId="10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3" fontId="6" fillId="0" borderId="10" xfId="60" applyNumberFormat="1" applyFont="1" applyFill="1" applyBorder="1" applyAlignment="1">
      <alignment horizontal="center"/>
    </xf>
    <xf numFmtId="3" fontId="6" fillId="25" borderId="10" xfId="6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 wrapText="1"/>
    </xf>
    <xf numFmtId="3" fontId="12" fillId="24" borderId="10" xfId="61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3" fontId="12" fillId="24" borderId="10" xfId="0" applyNumberFormat="1" applyFont="1" applyFill="1" applyBorder="1" applyAlignment="1">
      <alignment horizontal="center"/>
    </xf>
    <xf numFmtId="3" fontId="13" fillId="24" borderId="10" xfId="61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14" fillId="25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3" fontId="15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/>
    </xf>
    <xf numFmtId="3" fontId="14" fillId="24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3" fontId="14" fillId="0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3" fontId="6" fillId="25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64" fontId="13" fillId="24" borderId="10" xfId="60" applyNumberFormat="1" applyFont="1" applyFill="1" applyBorder="1" applyAlignment="1">
      <alignment horizontal="center"/>
    </xf>
    <xf numFmtId="164" fontId="24" fillId="24" borderId="10" xfId="6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left" wrapText="1"/>
    </xf>
    <xf numFmtId="49" fontId="13" fillId="25" borderId="10" xfId="0" applyNumberFormat="1" applyFont="1" applyFill="1" applyBorder="1" applyAlignment="1">
      <alignment horizontal="center" wrapText="1"/>
    </xf>
    <xf numFmtId="1" fontId="13" fillId="25" borderId="10" xfId="0" applyNumberFormat="1" applyFont="1" applyFill="1" applyBorder="1" applyAlignment="1">
      <alignment horizontal="center" wrapText="1"/>
    </xf>
    <xf numFmtId="164" fontId="13" fillId="25" borderId="10" xfId="6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0" fillId="24" borderId="10" xfId="0" applyFont="1" applyFill="1" applyBorder="1" applyAlignment="1">
      <alignment/>
    </xf>
    <xf numFmtId="164" fontId="6" fillId="24" borderId="10" xfId="60" applyNumberFormat="1" applyFont="1" applyFill="1" applyBorder="1" applyAlignment="1">
      <alignment horizontal="center"/>
    </xf>
    <xf numFmtId="164" fontId="6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3" fontId="11" fillId="2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3" fontId="12" fillId="25" borderId="10" xfId="60" applyNumberFormat="1" applyFont="1" applyFill="1" applyBorder="1" applyAlignment="1">
      <alignment horizontal="center"/>
    </xf>
    <xf numFmtId="3" fontId="13" fillId="25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25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3" fontId="6" fillId="25" borderId="15" xfId="0" applyNumberFormat="1" applyFont="1" applyFill="1" applyBorder="1" applyAlignment="1">
      <alignment horizontal="center" vertical="center" wrapText="1"/>
    </xf>
    <xf numFmtId="3" fontId="6" fillId="25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3"/>
  <sheetViews>
    <sheetView showZeros="0" tabSelected="1" view="pageBreakPreview" zoomScale="75" zoomScaleNormal="75" zoomScaleSheetLayoutView="75" zoomScalePageLayoutView="0" workbookViewId="0" topLeftCell="A360">
      <selection activeCell="D365" sqref="D365"/>
    </sheetView>
  </sheetViews>
  <sheetFormatPr defaultColWidth="9.00390625" defaultRowHeight="12.75"/>
  <cols>
    <col min="1" max="1" width="53.125" style="3" customWidth="1"/>
    <col min="2" max="2" width="8.2539062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35" hidden="1" customWidth="1"/>
    <col min="28" max="28" width="7.25390625" style="35" hidden="1" customWidth="1"/>
    <col min="29" max="29" width="6.875" style="35" hidden="1" customWidth="1"/>
    <col min="30" max="30" width="7.625" style="35" hidden="1" customWidth="1"/>
    <col min="31" max="31" width="5.625" style="35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3.875" style="1" hidden="1" customWidth="1"/>
    <col min="56" max="56" width="9.25390625" style="1" hidden="1" customWidth="1"/>
    <col min="57" max="57" width="10.00390625" style="1" hidden="1" customWidth="1"/>
    <col min="58" max="58" width="19.375" style="1" customWidth="1"/>
    <col min="59" max="59" width="19.125" style="1" customWidth="1"/>
    <col min="60" max="70" width="9.125" style="1" customWidth="1"/>
    <col min="71" max="16384" width="9.125" style="2" customWidth="1"/>
  </cols>
  <sheetData>
    <row r="1" spans="32:59" ht="20.25">
      <c r="AF1" s="7"/>
      <c r="AG1" s="7"/>
      <c r="AH1" s="7"/>
      <c r="AI1" s="7"/>
      <c r="AJ1" s="7"/>
      <c r="AK1" s="7"/>
      <c r="AL1" s="7"/>
      <c r="AM1" s="7"/>
      <c r="AN1" s="236" t="s">
        <v>380</v>
      </c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</row>
    <row r="2" spans="32:59" ht="20.25">
      <c r="AF2" s="7"/>
      <c r="AG2" s="7"/>
      <c r="AH2" s="7"/>
      <c r="AI2" s="7"/>
      <c r="AJ2" s="7"/>
      <c r="AK2" s="7"/>
      <c r="AL2" s="7"/>
      <c r="AM2" s="7"/>
      <c r="AN2" s="236" t="s">
        <v>241</v>
      </c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</row>
    <row r="3" spans="32:59" ht="20.25">
      <c r="AF3" s="7"/>
      <c r="AG3" s="7"/>
      <c r="AH3" s="7"/>
      <c r="AI3" s="7"/>
      <c r="AJ3" s="7"/>
      <c r="AK3" s="7"/>
      <c r="AL3" s="7"/>
      <c r="AM3" s="7"/>
      <c r="AN3" s="236" t="s">
        <v>381</v>
      </c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</row>
    <row r="4" spans="32:59" ht="20.25">
      <c r="AF4" s="7"/>
      <c r="AG4" s="7"/>
      <c r="AH4" s="7"/>
      <c r="AI4" s="7"/>
      <c r="AJ4" s="7"/>
      <c r="AK4" s="7"/>
      <c r="AL4" s="7"/>
      <c r="AM4" s="7"/>
      <c r="AN4" s="237"/>
      <c r="AO4" s="237"/>
      <c r="AP4" s="237"/>
      <c r="AQ4" s="237"/>
      <c r="AR4" s="61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32:59" ht="20.25"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9"/>
      <c r="AB6" s="39"/>
      <c r="AC6" s="40"/>
      <c r="AD6" s="40"/>
      <c r="AE6" s="40"/>
      <c r="AF6" s="60"/>
      <c r="AG6" s="236" t="s">
        <v>343</v>
      </c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</row>
    <row r="7" spans="1:59" ht="17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9"/>
      <c r="AB7" s="39"/>
      <c r="AC7" s="40"/>
      <c r="AD7" s="40"/>
      <c r="AE7" s="40"/>
      <c r="AF7" s="60"/>
      <c r="AG7" s="236" t="s">
        <v>241</v>
      </c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</row>
    <row r="8" spans="1:59" ht="2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9"/>
      <c r="AB8" s="39"/>
      <c r="AC8" s="40"/>
      <c r="AD8" s="40"/>
      <c r="AE8" s="40"/>
      <c r="AF8" s="236" t="s">
        <v>382</v>
      </c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</row>
    <row r="9" spans="20:34" ht="15">
      <c r="T9" s="17"/>
      <c r="U9" s="17"/>
      <c r="AH9" s="38"/>
    </row>
    <row r="10" ht="14.25" customHeight="1"/>
    <row r="11" spans="1:59" ht="14.25" customHeight="1">
      <c r="A11" s="248" t="s">
        <v>344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</row>
    <row r="12" spans="1:59" ht="14.2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</row>
    <row r="13" spans="1:59" ht="7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</row>
    <row r="15" ht="18" customHeight="1" thickBot="1"/>
    <row r="16" spans="1:59" ht="38.25" customHeight="1" thickBot="1">
      <c r="A16" s="241" t="s">
        <v>11</v>
      </c>
      <c r="B16" s="267" t="s">
        <v>125</v>
      </c>
      <c r="C16" s="269" t="s">
        <v>126</v>
      </c>
      <c r="D16" s="244" t="s">
        <v>12</v>
      </c>
      <c r="E16" s="269" t="s">
        <v>13</v>
      </c>
      <c r="F16" s="275">
        <v>2010</v>
      </c>
      <c r="G16" s="277" t="s">
        <v>223</v>
      </c>
      <c r="H16" s="278"/>
      <c r="I16" s="279"/>
      <c r="J16" s="241">
        <v>2011</v>
      </c>
      <c r="K16" s="282" t="s">
        <v>199</v>
      </c>
      <c r="L16" s="283"/>
      <c r="M16" s="254">
        <v>2011</v>
      </c>
      <c r="N16" s="271" t="s">
        <v>245</v>
      </c>
      <c r="O16" s="272"/>
      <c r="P16" s="272"/>
      <c r="Q16" s="273"/>
      <c r="R16" s="271" t="s">
        <v>247</v>
      </c>
      <c r="S16" s="273"/>
      <c r="T16" s="271" t="s">
        <v>245</v>
      </c>
      <c r="U16" s="273"/>
      <c r="V16" s="271" t="s">
        <v>247</v>
      </c>
      <c r="W16" s="273"/>
      <c r="X16" s="271" t="s">
        <v>245</v>
      </c>
      <c r="Y16" s="273"/>
      <c r="Z16" s="258" t="s">
        <v>306</v>
      </c>
      <c r="AA16" s="260" t="s">
        <v>245</v>
      </c>
      <c r="AB16" s="261"/>
      <c r="AC16" s="249" t="s">
        <v>314</v>
      </c>
      <c r="AD16" s="249" t="s">
        <v>315</v>
      </c>
      <c r="AE16" s="249" t="s">
        <v>317</v>
      </c>
      <c r="AF16" s="238" t="s">
        <v>245</v>
      </c>
      <c r="AG16" s="247"/>
      <c r="AH16" s="80"/>
      <c r="AI16" s="244" t="s">
        <v>306</v>
      </c>
      <c r="AJ16" s="241" t="s">
        <v>318</v>
      </c>
      <c r="AK16" s="247" t="s">
        <v>245</v>
      </c>
      <c r="AL16" s="247"/>
      <c r="AM16" s="80"/>
      <c r="AN16" s="238" t="s">
        <v>245</v>
      </c>
      <c r="AO16" s="247"/>
      <c r="AP16" s="247"/>
      <c r="AQ16" s="80"/>
      <c r="AR16" s="241" t="s">
        <v>365</v>
      </c>
      <c r="AS16" s="246" t="s">
        <v>366</v>
      </c>
      <c r="AT16" s="238" t="s">
        <v>245</v>
      </c>
      <c r="AU16" s="80"/>
      <c r="AV16" s="241" t="s">
        <v>365</v>
      </c>
      <c r="AW16" s="241" t="s">
        <v>366</v>
      </c>
      <c r="AX16" s="238" t="s">
        <v>245</v>
      </c>
      <c r="AY16" s="80"/>
      <c r="AZ16" s="238" t="s">
        <v>199</v>
      </c>
      <c r="BA16" s="80"/>
      <c r="BB16" s="238" t="s">
        <v>245</v>
      </c>
      <c r="BC16" s="80"/>
      <c r="BD16" s="238" t="s">
        <v>199</v>
      </c>
      <c r="BE16" s="80"/>
      <c r="BF16" s="238" t="s">
        <v>245</v>
      </c>
      <c r="BG16" s="80"/>
    </row>
    <row r="17" spans="1:59" ht="31.5" customHeight="1" thickBot="1">
      <c r="A17" s="242"/>
      <c r="B17" s="268"/>
      <c r="C17" s="270"/>
      <c r="D17" s="245"/>
      <c r="E17" s="270"/>
      <c r="F17" s="276"/>
      <c r="G17" s="241" t="s">
        <v>199</v>
      </c>
      <c r="H17" s="239" t="s">
        <v>232</v>
      </c>
      <c r="I17" s="241" t="s">
        <v>222</v>
      </c>
      <c r="J17" s="242"/>
      <c r="K17" s="284">
        <v>2010</v>
      </c>
      <c r="L17" s="286">
        <v>2011</v>
      </c>
      <c r="M17" s="255"/>
      <c r="N17" s="246" t="s">
        <v>247</v>
      </c>
      <c r="O17" s="241">
        <v>2011</v>
      </c>
      <c r="P17" s="239" t="s">
        <v>222</v>
      </c>
      <c r="Q17" s="254">
        <v>2012</v>
      </c>
      <c r="R17" s="244">
        <v>2011</v>
      </c>
      <c r="S17" s="254">
        <v>2012</v>
      </c>
      <c r="T17" s="239">
        <v>2011</v>
      </c>
      <c r="U17" s="280">
        <v>2012</v>
      </c>
      <c r="V17" s="241">
        <v>2011</v>
      </c>
      <c r="W17" s="254">
        <v>2012</v>
      </c>
      <c r="X17" s="239">
        <v>2011</v>
      </c>
      <c r="Y17" s="254">
        <v>2012</v>
      </c>
      <c r="Z17" s="259"/>
      <c r="AA17" s="262">
        <v>2011</v>
      </c>
      <c r="AB17" s="264">
        <v>2012</v>
      </c>
      <c r="AC17" s="250"/>
      <c r="AD17" s="250"/>
      <c r="AE17" s="250"/>
      <c r="AF17" s="256">
        <v>2011</v>
      </c>
      <c r="AG17" s="253"/>
      <c r="AH17" s="254">
        <v>2012</v>
      </c>
      <c r="AI17" s="245"/>
      <c r="AJ17" s="242"/>
      <c r="AK17" s="252">
        <v>2011</v>
      </c>
      <c r="AL17" s="253"/>
      <c r="AM17" s="254">
        <v>2012</v>
      </c>
      <c r="AN17" s="244" t="s">
        <v>247</v>
      </c>
      <c r="AO17" s="241">
        <v>2012</v>
      </c>
      <c r="AP17" s="239" t="s">
        <v>321</v>
      </c>
      <c r="AQ17" s="241">
        <v>2013</v>
      </c>
      <c r="AR17" s="242"/>
      <c r="AS17" s="240"/>
      <c r="AT17" s="244">
        <v>2012</v>
      </c>
      <c r="AU17" s="241">
        <v>2013</v>
      </c>
      <c r="AV17" s="242"/>
      <c r="AW17" s="245"/>
      <c r="AX17" s="241">
        <v>2012</v>
      </c>
      <c r="AY17" s="241">
        <v>2013</v>
      </c>
      <c r="AZ17" s="244">
        <v>2012</v>
      </c>
      <c r="BA17" s="241">
        <v>2013</v>
      </c>
      <c r="BB17" s="239">
        <v>2012</v>
      </c>
      <c r="BC17" s="241">
        <v>2013</v>
      </c>
      <c r="BD17" s="239">
        <v>2012</v>
      </c>
      <c r="BE17" s="241">
        <v>2013</v>
      </c>
      <c r="BF17" s="239">
        <v>2012</v>
      </c>
      <c r="BG17" s="241">
        <v>2013</v>
      </c>
    </row>
    <row r="18" spans="1:59" ht="86.25" customHeight="1">
      <c r="A18" s="242"/>
      <c r="B18" s="268"/>
      <c r="C18" s="270"/>
      <c r="D18" s="245"/>
      <c r="E18" s="270"/>
      <c r="F18" s="276"/>
      <c r="G18" s="242"/>
      <c r="H18" s="240"/>
      <c r="I18" s="242"/>
      <c r="J18" s="242"/>
      <c r="K18" s="285"/>
      <c r="L18" s="287"/>
      <c r="M18" s="255"/>
      <c r="N18" s="257"/>
      <c r="O18" s="242"/>
      <c r="P18" s="240"/>
      <c r="Q18" s="255"/>
      <c r="R18" s="245"/>
      <c r="S18" s="255"/>
      <c r="T18" s="240"/>
      <c r="U18" s="281"/>
      <c r="V18" s="242"/>
      <c r="W18" s="255"/>
      <c r="X18" s="240"/>
      <c r="Y18" s="255"/>
      <c r="Z18" s="259"/>
      <c r="AA18" s="263"/>
      <c r="AB18" s="265"/>
      <c r="AC18" s="250"/>
      <c r="AD18" s="250"/>
      <c r="AE18" s="251"/>
      <c r="AF18" s="241" t="s">
        <v>312</v>
      </c>
      <c r="AG18" s="257" t="s">
        <v>313</v>
      </c>
      <c r="AH18" s="255"/>
      <c r="AI18" s="245"/>
      <c r="AJ18" s="242"/>
      <c r="AK18" s="239" t="s">
        <v>312</v>
      </c>
      <c r="AL18" s="241" t="s">
        <v>313</v>
      </c>
      <c r="AM18" s="255"/>
      <c r="AN18" s="245"/>
      <c r="AO18" s="242"/>
      <c r="AP18" s="240"/>
      <c r="AQ18" s="242"/>
      <c r="AR18" s="242"/>
      <c r="AS18" s="240"/>
      <c r="AT18" s="245"/>
      <c r="AU18" s="242"/>
      <c r="AV18" s="242"/>
      <c r="AW18" s="245"/>
      <c r="AX18" s="242"/>
      <c r="AY18" s="242"/>
      <c r="AZ18" s="245"/>
      <c r="BA18" s="242"/>
      <c r="BB18" s="240"/>
      <c r="BC18" s="242"/>
      <c r="BD18" s="240"/>
      <c r="BE18" s="242"/>
      <c r="BF18" s="240"/>
      <c r="BG18" s="242"/>
    </row>
    <row r="19" spans="1:59" ht="66" customHeight="1">
      <c r="A19" s="242"/>
      <c r="B19" s="268"/>
      <c r="C19" s="270"/>
      <c r="D19" s="245"/>
      <c r="E19" s="270"/>
      <c r="F19" s="276"/>
      <c r="G19" s="242"/>
      <c r="H19" s="240"/>
      <c r="I19" s="242"/>
      <c r="J19" s="242"/>
      <c r="K19" s="285"/>
      <c r="L19" s="287"/>
      <c r="M19" s="255"/>
      <c r="N19" s="257"/>
      <c r="O19" s="242"/>
      <c r="P19" s="240"/>
      <c r="Q19" s="255"/>
      <c r="R19" s="245"/>
      <c r="S19" s="255"/>
      <c r="T19" s="240"/>
      <c r="U19" s="281"/>
      <c r="V19" s="242"/>
      <c r="W19" s="255"/>
      <c r="X19" s="240"/>
      <c r="Y19" s="255"/>
      <c r="Z19" s="259"/>
      <c r="AA19" s="263"/>
      <c r="AB19" s="265"/>
      <c r="AC19" s="250"/>
      <c r="AD19" s="250"/>
      <c r="AE19" s="251"/>
      <c r="AF19" s="242"/>
      <c r="AG19" s="257"/>
      <c r="AH19" s="255"/>
      <c r="AI19" s="245"/>
      <c r="AJ19" s="242"/>
      <c r="AK19" s="240"/>
      <c r="AL19" s="242"/>
      <c r="AM19" s="255"/>
      <c r="AN19" s="245"/>
      <c r="AO19" s="242"/>
      <c r="AP19" s="240"/>
      <c r="AQ19" s="242"/>
      <c r="AR19" s="242"/>
      <c r="AS19" s="240"/>
      <c r="AT19" s="245"/>
      <c r="AU19" s="242"/>
      <c r="AV19" s="242"/>
      <c r="AW19" s="245"/>
      <c r="AX19" s="242"/>
      <c r="AY19" s="242"/>
      <c r="AZ19" s="245"/>
      <c r="BA19" s="242"/>
      <c r="BB19" s="240"/>
      <c r="BC19" s="242"/>
      <c r="BD19" s="240"/>
      <c r="BE19" s="242"/>
      <c r="BF19" s="240"/>
      <c r="BG19" s="242"/>
    </row>
    <row r="20" spans="1:59" ht="16.5" customHeight="1">
      <c r="A20" s="62"/>
      <c r="B20" s="63"/>
      <c r="C20" s="63"/>
      <c r="D20" s="64"/>
      <c r="E20" s="63"/>
      <c r="F20" s="65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8"/>
      <c r="AC20" s="68"/>
      <c r="AD20" s="68"/>
      <c r="AE20" s="68"/>
      <c r="AF20" s="64"/>
      <c r="AG20" s="67"/>
      <c r="AH20" s="67"/>
      <c r="AI20" s="67"/>
      <c r="AJ20" s="67"/>
      <c r="AK20" s="69"/>
      <c r="AL20" s="69"/>
      <c r="AM20" s="69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</row>
    <row r="21" spans="1:70" s="8" customFormat="1" ht="44.25" customHeight="1">
      <c r="A21" s="70" t="s">
        <v>14</v>
      </c>
      <c r="B21" s="71" t="s">
        <v>15</v>
      </c>
      <c r="C21" s="71"/>
      <c r="D21" s="72"/>
      <c r="E21" s="71"/>
      <c r="F21" s="73">
        <f aca="true" t="shared" si="0" ref="F21:AD21">F23+F27+F35+F43+F51+F72</f>
        <v>919894</v>
      </c>
      <c r="G21" s="73">
        <f t="shared" si="0"/>
        <v>284545</v>
      </c>
      <c r="H21" s="73">
        <f t="shared" si="0"/>
        <v>1204439</v>
      </c>
      <c r="I21" s="73">
        <f t="shared" si="0"/>
        <v>0</v>
      </c>
      <c r="J21" s="73">
        <f t="shared" si="0"/>
        <v>1238867</v>
      </c>
      <c r="K21" s="73">
        <f t="shared" si="0"/>
        <v>0</v>
      </c>
      <c r="L21" s="73">
        <f t="shared" si="0"/>
        <v>0</v>
      </c>
      <c r="M21" s="73">
        <f t="shared" si="0"/>
        <v>1238867</v>
      </c>
      <c r="N21" s="73">
        <f t="shared" si="0"/>
        <v>-189829</v>
      </c>
      <c r="O21" s="73">
        <f t="shared" si="0"/>
        <v>1049038</v>
      </c>
      <c r="P21" s="73">
        <f t="shared" si="0"/>
        <v>0</v>
      </c>
      <c r="Q21" s="73">
        <f t="shared" si="0"/>
        <v>1049038</v>
      </c>
      <c r="R21" s="73">
        <f t="shared" si="0"/>
        <v>0</v>
      </c>
      <c r="S21" s="73">
        <f t="shared" si="0"/>
        <v>0</v>
      </c>
      <c r="T21" s="73">
        <f t="shared" si="0"/>
        <v>1049038</v>
      </c>
      <c r="U21" s="73">
        <f t="shared" si="0"/>
        <v>1049038</v>
      </c>
      <c r="V21" s="73">
        <f t="shared" si="0"/>
        <v>0</v>
      </c>
      <c r="W21" s="73">
        <f t="shared" si="0"/>
        <v>0</v>
      </c>
      <c r="X21" s="73">
        <f t="shared" si="0"/>
        <v>1049038</v>
      </c>
      <c r="Y21" s="73">
        <f t="shared" si="0"/>
        <v>1049038</v>
      </c>
      <c r="Z21" s="73">
        <f t="shared" si="0"/>
        <v>1500</v>
      </c>
      <c r="AA21" s="74">
        <f t="shared" si="0"/>
        <v>1050538</v>
      </c>
      <c r="AB21" s="74">
        <f t="shared" si="0"/>
        <v>1049038</v>
      </c>
      <c r="AC21" s="74">
        <f t="shared" si="0"/>
        <v>0</v>
      </c>
      <c r="AD21" s="74">
        <f t="shared" si="0"/>
        <v>0</v>
      </c>
      <c r="AE21" s="74"/>
      <c r="AF21" s="73">
        <f aca="true" t="shared" si="1" ref="AF21:AM21">AF23+AF27+AF35+AF43+AF51+AF72</f>
        <v>1050538</v>
      </c>
      <c r="AG21" s="73">
        <f t="shared" si="1"/>
        <v>0</v>
      </c>
      <c r="AH21" s="73">
        <f t="shared" si="1"/>
        <v>1049038</v>
      </c>
      <c r="AI21" s="73">
        <f t="shared" si="1"/>
        <v>0</v>
      </c>
      <c r="AJ21" s="73">
        <f t="shared" si="1"/>
        <v>0</v>
      </c>
      <c r="AK21" s="73">
        <f t="shared" si="1"/>
        <v>1050538</v>
      </c>
      <c r="AL21" s="73">
        <f t="shared" si="1"/>
        <v>0</v>
      </c>
      <c r="AM21" s="73">
        <f t="shared" si="1"/>
        <v>1049038</v>
      </c>
      <c r="AN21" s="73">
        <f aca="true" t="shared" si="2" ref="AN21:AV21">AN23+AN27+AN35+AN43+AN51+AN72+AN39+AN47+AN55</f>
        <v>-218397</v>
      </c>
      <c r="AO21" s="73">
        <f t="shared" si="2"/>
        <v>830641</v>
      </c>
      <c r="AP21" s="73">
        <f t="shared" si="2"/>
        <v>0</v>
      </c>
      <c r="AQ21" s="73">
        <f t="shared" si="2"/>
        <v>806434</v>
      </c>
      <c r="AR21" s="73">
        <f t="shared" si="2"/>
        <v>0</v>
      </c>
      <c r="AS21" s="73">
        <f t="shared" si="2"/>
        <v>0</v>
      </c>
      <c r="AT21" s="73">
        <f t="shared" si="2"/>
        <v>830641</v>
      </c>
      <c r="AU21" s="73">
        <f t="shared" si="2"/>
        <v>806434</v>
      </c>
      <c r="AV21" s="73">
        <f t="shared" si="2"/>
        <v>-7460</v>
      </c>
      <c r="AW21" s="73">
        <f aca="true" t="shared" si="3" ref="AW21:BC21">AW23+AW27+AW35+AW43+AW51+AW72+AW39+AW47+AW55</f>
        <v>-7460</v>
      </c>
      <c r="AX21" s="73">
        <f t="shared" si="3"/>
        <v>823181</v>
      </c>
      <c r="AY21" s="73">
        <f t="shared" si="3"/>
        <v>798974</v>
      </c>
      <c r="AZ21" s="73">
        <f t="shared" si="3"/>
        <v>0</v>
      </c>
      <c r="BA21" s="73">
        <f t="shared" si="3"/>
        <v>0</v>
      </c>
      <c r="BB21" s="73">
        <f t="shared" si="3"/>
        <v>823181</v>
      </c>
      <c r="BC21" s="73">
        <f t="shared" si="3"/>
        <v>798974</v>
      </c>
      <c r="BD21" s="75"/>
      <c r="BE21" s="75"/>
      <c r="BF21" s="73">
        <f>BF23+BF27+BF35+BF43+BF51+BF72+BF39+BF47+BF55</f>
        <v>823181</v>
      </c>
      <c r="BG21" s="73">
        <f>BG23+BG27+BG35+BG43+BG51+BG72+BG39+BG47+BG55</f>
        <v>798974</v>
      </c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10" customFormat="1" ht="15.75">
      <c r="A22" s="62"/>
      <c r="B22" s="63"/>
      <c r="C22" s="63"/>
      <c r="D22" s="64"/>
      <c r="E22" s="63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7"/>
      <c r="X22" s="77"/>
      <c r="Y22" s="77"/>
      <c r="Z22" s="77"/>
      <c r="AA22" s="78"/>
      <c r="AB22" s="78"/>
      <c r="AC22" s="78"/>
      <c r="AD22" s="78"/>
      <c r="AE22" s="78"/>
      <c r="AF22" s="77"/>
      <c r="AG22" s="77"/>
      <c r="AH22" s="77"/>
      <c r="AI22" s="77"/>
      <c r="AJ22" s="77"/>
      <c r="AK22" s="76"/>
      <c r="AL22" s="76"/>
      <c r="AM22" s="76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s="12" customFormat="1" ht="72.75" customHeight="1">
      <c r="A23" s="79" t="s">
        <v>248</v>
      </c>
      <c r="B23" s="81" t="s">
        <v>127</v>
      </c>
      <c r="C23" s="81" t="s">
        <v>128</v>
      </c>
      <c r="D23" s="82"/>
      <c r="E23" s="81"/>
      <c r="F23" s="83">
        <f aca="true" t="shared" si="4" ref="F23:V24">F24</f>
        <v>1116</v>
      </c>
      <c r="G23" s="83">
        <f t="shared" si="4"/>
        <v>351</v>
      </c>
      <c r="H23" s="83">
        <f t="shared" si="4"/>
        <v>1467</v>
      </c>
      <c r="I23" s="83">
        <f t="shared" si="4"/>
        <v>0</v>
      </c>
      <c r="J23" s="83">
        <f t="shared" si="4"/>
        <v>1572</v>
      </c>
      <c r="K23" s="83">
        <f t="shared" si="4"/>
        <v>0</v>
      </c>
      <c r="L23" s="83">
        <f t="shared" si="4"/>
        <v>0</v>
      </c>
      <c r="M23" s="83">
        <f t="shared" si="4"/>
        <v>1572</v>
      </c>
      <c r="N23" s="83">
        <f t="shared" si="4"/>
        <v>-299</v>
      </c>
      <c r="O23" s="83">
        <f t="shared" si="4"/>
        <v>1273</v>
      </c>
      <c r="P23" s="83">
        <f t="shared" si="4"/>
        <v>0</v>
      </c>
      <c r="Q23" s="83">
        <f t="shared" si="4"/>
        <v>1273</v>
      </c>
      <c r="R23" s="83">
        <f t="shared" si="4"/>
        <v>0</v>
      </c>
      <c r="S23" s="83">
        <f t="shared" si="4"/>
        <v>0</v>
      </c>
      <c r="T23" s="83">
        <f t="shared" si="4"/>
        <v>1273</v>
      </c>
      <c r="U23" s="83">
        <f t="shared" si="4"/>
        <v>1273</v>
      </c>
      <c r="V23" s="83">
        <f t="shared" si="4"/>
        <v>0</v>
      </c>
      <c r="W23" s="83">
        <f aca="true" t="shared" si="5" ref="V23:AK24">W24</f>
        <v>0</v>
      </c>
      <c r="X23" s="83">
        <f t="shared" si="5"/>
        <v>1273</v>
      </c>
      <c r="Y23" s="83">
        <f t="shared" si="5"/>
        <v>1273</v>
      </c>
      <c r="Z23" s="83">
        <f t="shared" si="5"/>
        <v>0</v>
      </c>
      <c r="AA23" s="84">
        <f t="shared" si="5"/>
        <v>1273</v>
      </c>
      <c r="AB23" s="84">
        <f t="shared" si="5"/>
        <v>1273</v>
      </c>
      <c r="AC23" s="84">
        <f t="shared" si="5"/>
        <v>0</v>
      </c>
      <c r="AD23" s="84">
        <f t="shared" si="5"/>
        <v>0</v>
      </c>
      <c r="AE23" s="84"/>
      <c r="AF23" s="83">
        <f t="shared" si="5"/>
        <v>1273</v>
      </c>
      <c r="AG23" s="83">
        <f t="shared" si="5"/>
        <v>0</v>
      </c>
      <c r="AH23" s="83">
        <f t="shared" si="5"/>
        <v>1273</v>
      </c>
      <c r="AI23" s="83">
        <f t="shared" si="5"/>
        <v>0</v>
      </c>
      <c r="AJ23" s="83">
        <f t="shared" si="5"/>
        <v>0</v>
      </c>
      <c r="AK23" s="83">
        <f t="shared" si="5"/>
        <v>1273</v>
      </c>
      <c r="AL23" s="83">
        <f aca="true" t="shared" si="6" ref="AI23:AZ24">AL24</f>
        <v>0</v>
      </c>
      <c r="AM23" s="83">
        <f t="shared" si="6"/>
        <v>1273</v>
      </c>
      <c r="AN23" s="83">
        <f t="shared" si="6"/>
        <v>-20</v>
      </c>
      <c r="AO23" s="83">
        <f t="shared" si="6"/>
        <v>1253</v>
      </c>
      <c r="AP23" s="83">
        <f t="shared" si="6"/>
        <v>0</v>
      </c>
      <c r="AQ23" s="83">
        <f t="shared" si="6"/>
        <v>1253</v>
      </c>
      <c r="AR23" s="83">
        <f t="shared" si="6"/>
        <v>0</v>
      </c>
      <c r="AS23" s="83">
        <f t="shared" si="6"/>
        <v>0</v>
      </c>
      <c r="AT23" s="83">
        <f t="shared" si="6"/>
        <v>1253</v>
      </c>
      <c r="AU23" s="83">
        <f t="shared" si="6"/>
        <v>1253</v>
      </c>
      <c r="AV23" s="83">
        <f t="shared" si="6"/>
        <v>0</v>
      </c>
      <c r="AW23" s="83">
        <f t="shared" si="6"/>
        <v>0</v>
      </c>
      <c r="AX23" s="83">
        <f t="shared" si="6"/>
        <v>1253</v>
      </c>
      <c r="AY23" s="83">
        <f t="shared" si="6"/>
        <v>1253</v>
      </c>
      <c r="AZ23" s="83">
        <f t="shared" si="6"/>
        <v>0</v>
      </c>
      <c r="BA23" s="83">
        <f aca="true" t="shared" si="7" ref="AZ23:BC24">BA24</f>
        <v>0</v>
      </c>
      <c r="BB23" s="83">
        <f t="shared" si="7"/>
        <v>1253</v>
      </c>
      <c r="BC23" s="83">
        <f t="shared" si="7"/>
        <v>1253</v>
      </c>
      <c r="BD23" s="85"/>
      <c r="BE23" s="85"/>
      <c r="BF23" s="83">
        <f>BF24</f>
        <v>1253</v>
      </c>
      <c r="BG23" s="83">
        <f>BG24</f>
        <v>1253</v>
      </c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s="14" customFormat="1" ht="71.25" customHeight="1">
      <c r="A24" s="86" t="s">
        <v>133</v>
      </c>
      <c r="B24" s="87" t="s">
        <v>127</v>
      </c>
      <c r="C24" s="87" t="s">
        <v>128</v>
      </c>
      <c r="D24" s="88" t="s">
        <v>124</v>
      </c>
      <c r="E24" s="87"/>
      <c r="F24" s="88">
        <f t="shared" si="4"/>
        <v>1116</v>
      </c>
      <c r="G24" s="88">
        <f t="shared" si="4"/>
        <v>351</v>
      </c>
      <c r="H24" s="88">
        <f t="shared" si="4"/>
        <v>1467</v>
      </c>
      <c r="I24" s="88">
        <f t="shared" si="4"/>
        <v>0</v>
      </c>
      <c r="J24" s="88">
        <f t="shared" si="4"/>
        <v>1572</v>
      </c>
      <c r="K24" s="88">
        <f t="shared" si="4"/>
        <v>0</v>
      </c>
      <c r="L24" s="88">
        <f t="shared" si="4"/>
        <v>0</v>
      </c>
      <c r="M24" s="88">
        <f t="shared" si="4"/>
        <v>1572</v>
      </c>
      <c r="N24" s="88">
        <f t="shared" si="4"/>
        <v>-299</v>
      </c>
      <c r="O24" s="88">
        <f t="shared" si="4"/>
        <v>1273</v>
      </c>
      <c r="P24" s="88">
        <f t="shared" si="4"/>
        <v>0</v>
      </c>
      <c r="Q24" s="88">
        <f t="shared" si="4"/>
        <v>1273</v>
      </c>
      <c r="R24" s="88">
        <f t="shared" si="4"/>
        <v>0</v>
      </c>
      <c r="S24" s="88">
        <f t="shared" si="4"/>
        <v>0</v>
      </c>
      <c r="T24" s="88">
        <f t="shared" si="4"/>
        <v>1273</v>
      </c>
      <c r="U24" s="88">
        <f t="shared" si="4"/>
        <v>1273</v>
      </c>
      <c r="V24" s="88">
        <f t="shared" si="5"/>
        <v>0</v>
      </c>
      <c r="W24" s="88">
        <f t="shared" si="5"/>
        <v>0</v>
      </c>
      <c r="X24" s="88">
        <f t="shared" si="5"/>
        <v>1273</v>
      </c>
      <c r="Y24" s="88">
        <f t="shared" si="5"/>
        <v>1273</v>
      </c>
      <c r="Z24" s="88">
        <f t="shared" si="5"/>
        <v>0</v>
      </c>
      <c r="AA24" s="89">
        <f t="shared" si="5"/>
        <v>1273</v>
      </c>
      <c r="AB24" s="89">
        <f t="shared" si="5"/>
        <v>1273</v>
      </c>
      <c r="AC24" s="89">
        <f t="shared" si="5"/>
        <v>0</v>
      </c>
      <c r="AD24" s="89">
        <f t="shared" si="5"/>
        <v>0</v>
      </c>
      <c r="AE24" s="89"/>
      <c r="AF24" s="88">
        <f t="shared" si="5"/>
        <v>1273</v>
      </c>
      <c r="AG24" s="88">
        <f t="shared" si="5"/>
        <v>0</v>
      </c>
      <c r="AH24" s="88">
        <f t="shared" si="5"/>
        <v>1273</v>
      </c>
      <c r="AI24" s="88">
        <f t="shared" si="6"/>
        <v>0</v>
      </c>
      <c r="AJ24" s="88">
        <f t="shared" si="6"/>
        <v>0</v>
      </c>
      <c r="AK24" s="88">
        <f t="shared" si="6"/>
        <v>1273</v>
      </c>
      <c r="AL24" s="88">
        <f t="shared" si="6"/>
        <v>0</v>
      </c>
      <c r="AM24" s="88">
        <f t="shared" si="6"/>
        <v>1273</v>
      </c>
      <c r="AN24" s="88">
        <f t="shared" si="6"/>
        <v>-20</v>
      </c>
      <c r="AO24" s="88">
        <f t="shared" si="6"/>
        <v>1253</v>
      </c>
      <c r="AP24" s="88">
        <f t="shared" si="6"/>
        <v>0</v>
      </c>
      <c r="AQ24" s="88">
        <f t="shared" si="6"/>
        <v>1253</v>
      </c>
      <c r="AR24" s="88">
        <f t="shared" si="6"/>
        <v>0</v>
      </c>
      <c r="AS24" s="88">
        <f t="shared" si="6"/>
        <v>0</v>
      </c>
      <c r="AT24" s="88">
        <f t="shared" si="6"/>
        <v>1253</v>
      </c>
      <c r="AU24" s="88">
        <f t="shared" si="6"/>
        <v>1253</v>
      </c>
      <c r="AV24" s="88">
        <f t="shared" si="6"/>
        <v>0</v>
      </c>
      <c r="AW24" s="88">
        <f t="shared" si="6"/>
        <v>0</v>
      </c>
      <c r="AX24" s="88">
        <f t="shared" si="6"/>
        <v>1253</v>
      </c>
      <c r="AY24" s="88">
        <f t="shared" si="6"/>
        <v>1253</v>
      </c>
      <c r="AZ24" s="88">
        <f t="shared" si="7"/>
        <v>0</v>
      </c>
      <c r="BA24" s="88">
        <f t="shared" si="7"/>
        <v>0</v>
      </c>
      <c r="BB24" s="88">
        <f t="shared" si="7"/>
        <v>1253</v>
      </c>
      <c r="BC24" s="88">
        <f t="shared" si="7"/>
        <v>1253</v>
      </c>
      <c r="BD24" s="90"/>
      <c r="BE24" s="90"/>
      <c r="BF24" s="88">
        <f>BF25</f>
        <v>1253</v>
      </c>
      <c r="BG24" s="88">
        <f>BG25</f>
        <v>1253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6" customFormat="1" ht="38.25" customHeight="1">
      <c r="A25" s="86" t="s">
        <v>129</v>
      </c>
      <c r="B25" s="87" t="s">
        <v>127</v>
      </c>
      <c r="C25" s="87" t="s">
        <v>128</v>
      </c>
      <c r="D25" s="87" t="s">
        <v>124</v>
      </c>
      <c r="E25" s="87" t="s">
        <v>130</v>
      </c>
      <c r="F25" s="88">
        <v>1116</v>
      </c>
      <c r="G25" s="88">
        <f>H25-F25</f>
        <v>351</v>
      </c>
      <c r="H25" s="88">
        <v>1467</v>
      </c>
      <c r="I25" s="91"/>
      <c r="J25" s="88">
        <v>1572</v>
      </c>
      <c r="K25" s="91"/>
      <c r="L25" s="91"/>
      <c r="M25" s="88">
        <v>1572</v>
      </c>
      <c r="N25" s="88">
        <f>O25-M25</f>
        <v>-299</v>
      </c>
      <c r="O25" s="88">
        <v>1273</v>
      </c>
      <c r="P25" s="88"/>
      <c r="Q25" s="88">
        <v>1273</v>
      </c>
      <c r="R25" s="92"/>
      <c r="S25" s="92"/>
      <c r="T25" s="88">
        <f>O25+R25</f>
        <v>1273</v>
      </c>
      <c r="U25" s="88">
        <f>Q25+S25</f>
        <v>1273</v>
      </c>
      <c r="V25" s="92"/>
      <c r="W25" s="92"/>
      <c r="X25" s="88">
        <f>T25+V25</f>
        <v>1273</v>
      </c>
      <c r="Y25" s="88">
        <f>U25+W25</f>
        <v>1273</v>
      </c>
      <c r="Z25" s="92"/>
      <c r="AA25" s="89">
        <f>X25+Z25</f>
        <v>1273</v>
      </c>
      <c r="AB25" s="89">
        <f>Y25</f>
        <v>1273</v>
      </c>
      <c r="AC25" s="93"/>
      <c r="AD25" s="93"/>
      <c r="AE25" s="93"/>
      <c r="AF25" s="88">
        <f>AA25+AC25</f>
        <v>1273</v>
      </c>
      <c r="AG25" s="92"/>
      <c r="AH25" s="88">
        <f>AB25</f>
        <v>1273</v>
      </c>
      <c r="AI25" s="92"/>
      <c r="AJ25" s="92"/>
      <c r="AK25" s="88">
        <f>AF25+AI25</f>
        <v>1273</v>
      </c>
      <c r="AL25" s="88">
        <f>AG25</f>
        <v>0</v>
      </c>
      <c r="AM25" s="88">
        <f>AH25+AJ25</f>
        <v>1273</v>
      </c>
      <c r="AN25" s="88">
        <f>AO25-AM25</f>
        <v>-20</v>
      </c>
      <c r="AO25" s="88">
        <v>1253</v>
      </c>
      <c r="AP25" s="88"/>
      <c r="AQ25" s="88">
        <v>1253</v>
      </c>
      <c r="AR25" s="88"/>
      <c r="AS25" s="92"/>
      <c r="AT25" s="88">
        <f>AO25+AR25</f>
        <v>1253</v>
      </c>
      <c r="AU25" s="88">
        <f>AQ25+AS25</f>
        <v>1253</v>
      </c>
      <c r="AV25" s="92"/>
      <c r="AW25" s="92"/>
      <c r="AX25" s="88">
        <f>AT25+AV25</f>
        <v>1253</v>
      </c>
      <c r="AY25" s="88">
        <f>AU25</f>
        <v>1253</v>
      </c>
      <c r="AZ25" s="92"/>
      <c r="BA25" s="92"/>
      <c r="BB25" s="88">
        <f>AX25+AZ25</f>
        <v>1253</v>
      </c>
      <c r="BC25" s="88">
        <f>AY25+BA25</f>
        <v>1253</v>
      </c>
      <c r="BD25" s="92"/>
      <c r="BE25" s="92"/>
      <c r="BF25" s="88">
        <f>BB25+BD25</f>
        <v>1253</v>
      </c>
      <c r="BG25" s="88">
        <f>BC25+BE25</f>
        <v>1253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s="10" customFormat="1" ht="19.5" customHeight="1">
      <c r="A26" s="94"/>
      <c r="B26" s="63"/>
      <c r="C26" s="63"/>
      <c r="D26" s="64"/>
      <c r="E26" s="63"/>
      <c r="F26" s="76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77"/>
      <c r="S26" s="77"/>
      <c r="T26" s="77"/>
      <c r="U26" s="77"/>
      <c r="V26" s="77"/>
      <c r="W26" s="77"/>
      <c r="X26" s="77"/>
      <c r="Y26" s="77"/>
      <c r="Z26" s="77"/>
      <c r="AA26" s="78"/>
      <c r="AB26" s="78"/>
      <c r="AC26" s="78"/>
      <c r="AD26" s="78"/>
      <c r="AE26" s="78"/>
      <c r="AF26" s="77"/>
      <c r="AG26" s="77"/>
      <c r="AH26" s="77"/>
      <c r="AI26" s="77"/>
      <c r="AJ26" s="77"/>
      <c r="AK26" s="76"/>
      <c r="AL26" s="76"/>
      <c r="AM26" s="76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s="12" customFormat="1" ht="96.75" customHeight="1">
      <c r="A27" s="79" t="s">
        <v>131</v>
      </c>
      <c r="B27" s="81" t="s">
        <v>127</v>
      </c>
      <c r="C27" s="81" t="s">
        <v>132</v>
      </c>
      <c r="D27" s="96"/>
      <c r="E27" s="81"/>
      <c r="F27" s="97">
        <f aca="true" t="shared" si="8" ref="F27:O27">F28+F30+F32</f>
        <v>87504</v>
      </c>
      <c r="G27" s="97">
        <f t="shared" si="8"/>
        <v>22625</v>
      </c>
      <c r="H27" s="97">
        <f t="shared" si="8"/>
        <v>110129</v>
      </c>
      <c r="I27" s="97">
        <f t="shared" si="8"/>
        <v>0</v>
      </c>
      <c r="J27" s="97">
        <f t="shared" si="8"/>
        <v>117159</v>
      </c>
      <c r="K27" s="97">
        <f t="shared" si="8"/>
        <v>0</v>
      </c>
      <c r="L27" s="97">
        <f t="shared" si="8"/>
        <v>0</v>
      </c>
      <c r="M27" s="97">
        <f t="shared" si="8"/>
        <v>117159</v>
      </c>
      <c r="N27" s="97">
        <f t="shared" si="8"/>
        <v>-37634</v>
      </c>
      <c r="O27" s="97">
        <f t="shared" si="8"/>
        <v>79525</v>
      </c>
      <c r="P27" s="97">
        <f aca="true" t="shared" si="9" ref="P27:Y27">P28+P30+P32</f>
        <v>0</v>
      </c>
      <c r="Q27" s="97">
        <f t="shared" si="9"/>
        <v>79525</v>
      </c>
      <c r="R27" s="97">
        <f t="shared" si="9"/>
        <v>0</v>
      </c>
      <c r="S27" s="97">
        <f t="shared" si="9"/>
        <v>0</v>
      </c>
      <c r="T27" s="97">
        <f t="shared" si="9"/>
        <v>79525</v>
      </c>
      <c r="U27" s="97">
        <f t="shared" si="9"/>
        <v>79525</v>
      </c>
      <c r="V27" s="97">
        <f t="shared" si="9"/>
        <v>0</v>
      </c>
      <c r="W27" s="97">
        <f t="shared" si="9"/>
        <v>0</v>
      </c>
      <c r="X27" s="97">
        <f t="shared" si="9"/>
        <v>79525</v>
      </c>
      <c r="Y27" s="97">
        <f t="shared" si="9"/>
        <v>79525</v>
      </c>
      <c r="Z27" s="97">
        <f>Z28+Z30+Z32</f>
        <v>0</v>
      </c>
      <c r="AA27" s="98">
        <f>AA28+AA30+AA32</f>
        <v>79525</v>
      </c>
      <c r="AB27" s="98">
        <f>AB28+AB30+AB32</f>
        <v>79525</v>
      </c>
      <c r="AC27" s="98">
        <f>AC28+AC30+AC32</f>
        <v>0</v>
      </c>
      <c r="AD27" s="98">
        <f>AD28+AD30+AD32</f>
        <v>0</v>
      </c>
      <c r="AE27" s="98"/>
      <c r="AF27" s="97">
        <f aca="true" t="shared" si="10" ref="AF27:AM27">AF28+AF30+AF32</f>
        <v>79525</v>
      </c>
      <c r="AG27" s="97">
        <f t="shared" si="10"/>
        <v>0</v>
      </c>
      <c r="AH27" s="97">
        <f t="shared" si="10"/>
        <v>79525</v>
      </c>
      <c r="AI27" s="97">
        <f t="shared" si="10"/>
        <v>0</v>
      </c>
      <c r="AJ27" s="97">
        <f t="shared" si="10"/>
        <v>0</v>
      </c>
      <c r="AK27" s="97">
        <f t="shared" si="10"/>
        <v>79525</v>
      </c>
      <c r="AL27" s="97">
        <f t="shared" si="10"/>
        <v>0</v>
      </c>
      <c r="AM27" s="97">
        <f t="shared" si="10"/>
        <v>79525</v>
      </c>
      <c r="AN27" s="97">
        <f aca="true" t="shared" si="11" ref="AN27:AV27">AN28+AN30+AN32</f>
        <v>-6582</v>
      </c>
      <c r="AO27" s="97">
        <f t="shared" si="11"/>
        <v>72943</v>
      </c>
      <c r="AP27" s="97">
        <f t="shared" si="11"/>
        <v>0</v>
      </c>
      <c r="AQ27" s="97">
        <f t="shared" si="11"/>
        <v>72943</v>
      </c>
      <c r="AR27" s="97">
        <f t="shared" si="11"/>
        <v>0</v>
      </c>
      <c r="AS27" s="97">
        <f t="shared" si="11"/>
        <v>0</v>
      </c>
      <c r="AT27" s="97">
        <f t="shared" si="11"/>
        <v>72943</v>
      </c>
      <c r="AU27" s="97">
        <f t="shared" si="11"/>
        <v>72943</v>
      </c>
      <c r="AV27" s="97">
        <f t="shared" si="11"/>
        <v>0</v>
      </c>
      <c r="AW27" s="97">
        <f aca="true" t="shared" si="12" ref="AW27:BC27">AW28+AW30+AW32</f>
        <v>0</v>
      </c>
      <c r="AX27" s="97">
        <f t="shared" si="12"/>
        <v>72943</v>
      </c>
      <c r="AY27" s="97">
        <f t="shared" si="12"/>
        <v>72943</v>
      </c>
      <c r="AZ27" s="97">
        <f t="shared" si="12"/>
        <v>0</v>
      </c>
      <c r="BA27" s="97">
        <f t="shared" si="12"/>
        <v>0</v>
      </c>
      <c r="BB27" s="97">
        <f t="shared" si="12"/>
        <v>72943</v>
      </c>
      <c r="BC27" s="97">
        <f t="shared" si="12"/>
        <v>72943</v>
      </c>
      <c r="BD27" s="85"/>
      <c r="BE27" s="85"/>
      <c r="BF27" s="97">
        <f>BF28+BF30+BF32</f>
        <v>72943</v>
      </c>
      <c r="BG27" s="97">
        <f>BG28+BG30+BG32</f>
        <v>72943</v>
      </c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s="14" customFormat="1" ht="68.25" customHeight="1">
      <c r="A28" s="99" t="s">
        <v>133</v>
      </c>
      <c r="B28" s="100" t="s">
        <v>127</v>
      </c>
      <c r="C28" s="100" t="s">
        <v>132</v>
      </c>
      <c r="D28" s="101" t="s">
        <v>124</v>
      </c>
      <c r="E28" s="100"/>
      <c r="F28" s="102">
        <f aca="true" t="shared" si="13" ref="F28:BC28">F29</f>
        <v>85663</v>
      </c>
      <c r="G28" s="102">
        <f t="shared" si="13"/>
        <v>21771</v>
      </c>
      <c r="H28" s="102">
        <f t="shared" si="13"/>
        <v>107434</v>
      </c>
      <c r="I28" s="102">
        <f t="shared" si="13"/>
        <v>0</v>
      </c>
      <c r="J28" s="102">
        <f t="shared" si="13"/>
        <v>114272</v>
      </c>
      <c r="K28" s="102">
        <f t="shared" si="13"/>
        <v>0</v>
      </c>
      <c r="L28" s="102">
        <f t="shared" si="13"/>
        <v>0</v>
      </c>
      <c r="M28" s="102">
        <f t="shared" si="13"/>
        <v>114272</v>
      </c>
      <c r="N28" s="102">
        <f t="shared" si="13"/>
        <v>-36818</v>
      </c>
      <c r="O28" s="102">
        <f t="shared" si="13"/>
        <v>77454</v>
      </c>
      <c r="P28" s="102">
        <f t="shared" si="13"/>
        <v>0</v>
      </c>
      <c r="Q28" s="102">
        <f t="shared" si="13"/>
        <v>77454</v>
      </c>
      <c r="R28" s="102">
        <f t="shared" si="13"/>
        <v>0</v>
      </c>
      <c r="S28" s="102">
        <f t="shared" si="13"/>
        <v>0</v>
      </c>
      <c r="T28" s="102">
        <f t="shared" si="13"/>
        <v>77454</v>
      </c>
      <c r="U28" s="102">
        <f t="shared" si="13"/>
        <v>77454</v>
      </c>
      <c r="V28" s="102">
        <f t="shared" si="13"/>
        <v>0</v>
      </c>
      <c r="W28" s="102">
        <f t="shared" si="13"/>
        <v>0</v>
      </c>
      <c r="X28" s="102">
        <f t="shared" si="13"/>
        <v>77454</v>
      </c>
      <c r="Y28" s="102">
        <f t="shared" si="13"/>
        <v>77454</v>
      </c>
      <c r="Z28" s="102">
        <f t="shared" si="13"/>
        <v>0</v>
      </c>
      <c r="AA28" s="103">
        <f t="shared" si="13"/>
        <v>77454</v>
      </c>
      <c r="AB28" s="103">
        <f t="shared" si="13"/>
        <v>77454</v>
      </c>
      <c r="AC28" s="103">
        <f t="shared" si="13"/>
        <v>0</v>
      </c>
      <c r="AD28" s="103">
        <f t="shared" si="13"/>
        <v>0</v>
      </c>
      <c r="AE28" s="103"/>
      <c r="AF28" s="102">
        <f t="shared" si="13"/>
        <v>77454</v>
      </c>
      <c r="AG28" s="102">
        <f t="shared" si="13"/>
        <v>0</v>
      </c>
      <c r="AH28" s="102">
        <f t="shared" si="13"/>
        <v>77454</v>
      </c>
      <c r="AI28" s="102">
        <f t="shared" si="13"/>
        <v>0</v>
      </c>
      <c r="AJ28" s="102">
        <f t="shared" si="13"/>
        <v>0</v>
      </c>
      <c r="AK28" s="102">
        <f t="shared" si="13"/>
        <v>77454</v>
      </c>
      <c r="AL28" s="102">
        <f t="shared" si="13"/>
        <v>0</v>
      </c>
      <c r="AM28" s="102">
        <f t="shared" si="13"/>
        <v>77454</v>
      </c>
      <c r="AN28" s="102">
        <f t="shared" si="13"/>
        <v>-6616</v>
      </c>
      <c r="AO28" s="102">
        <f t="shared" si="13"/>
        <v>70838</v>
      </c>
      <c r="AP28" s="102">
        <f t="shared" si="13"/>
        <v>0</v>
      </c>
      <c r="AQ28" s="102">
        <f t="shared" si="13"/>
        <v>70838</v>
      </c>
      <c r="AR28" s="102">
        <f t="shared" si="13"/>
        <v>0</v>
      </c>
      <c r="AS28" s="102">
        <f t="shared" si="13"/>
        <v>0</v>
      </c>
      <c r="AT28" s="102">
        <f t="shared" si="13"/>
        <v>70838</v>
      </c>
      <c r="AU28" s="102">
        <f t="shared" si="13"/>
        <v>70838</v>
      </c>
      <c r="AV28" s="102">
        <f t="shared" si="13"/>
        <v>0</v>
      </c>
      <c r="AW28" s="102">
        <f t="shared" si="13"/>
        <v>0</v>
      </c>
      <c r="AX28" s="102">
        <f t="shared" si="13"/>
        <v>70838</v>
      </c>
      <c r="AY28" s="102">
        <f t="shared" si="13"/>
        <v>70838</v>
      </c>
      <c r="AZ28" s="102">
        <f t="shared" si="13"/>
        <v>0</v>
      </c>
      <c r="BA28" s="102">
        <f t="shared" si="13"/>
        <v>0</v>
      </c>
      <c r="BB28" s="102">
        <f t="shared" si="13"/>
        <v>70838</v>
      </c>
      <c r="BC28" s="102">
        <f t="shared" si="13"/>
        <v>70838</v>
      </c>
      <c r="BD28" s="90"/>
      <c r="BE28" s="90"/>
      <c r="BF28" s="102">
        <f>BF29</f>
        <v>70838</v>
      </c>
      <c r="BG28" s="102">
        <f>BG29</f>
        <v>70838</v>
      </c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6" customFormat="1" ht="34.5" customHeight="1">
      <c r="A29" s="99" t="s">
        <v>129</v>
      </c>
      <c r="B29" s="100" t="s">
        <v>127</v>
      </c>
      <c r="C29" s="100" t="s">
        <v>132</v>
      </c>
      <c r="D29" s="101" t="s">
        <v>124</v>
      </c>
      <c r="E29" s="100" t="s">
        <v>130</v>
      </c>
      <c r="F29" s="88">
        <v>85663</v>
      </c>
      <c r="G29" s="88">
        <f>H29-F29</f>
        <v>21771</v>
      </c>
      <c r="H29" s="104">
        <v>107434</v>
      </c>
      <c r="I29" s="104"/>
      <c r="J29" s="104">
        <v>114272</v>
      </c>
      <c r="K29" s="105"/>
      <c r="L29" s="105"/>
      <c r="M29" s="88">
        <v>114272</v>
      </c>
      <c r="N29" s="88">
        <f>O29-M29</f>
        <v>-36818</v>
      </c>
      <c r="O29" s="88">
        <v>77454</v>
      </c>
      <c r="P29" s="88"/>
      <c r="Q29" s="88">
        <v>77454</v>
      </c>
      <c r="R29" s="92"/>
      <c r="S29" s="92"/>
      <c r="T29" s="88">
        <f>O29+R29</f>
        <v>77454</v>
      </c>
      <c r="U29" s="88">
        <f>Q29+S29</f>
        <v>77454</v>
      </c>
      <c r="V29" s="92"/>
      <c r="W29" s="92"/>
      <c r="X29" s="88">
        <f>T29+V29</f>
        <v>77454</v>
      </c>
      <c r="Y29" s="88">
        <f>U29+W29</f>
        <v>77454</v>
      </c>
      <c r="Z29" s="92"/>
      <c r="AA29" s="89">
        <f>X29+Z29</f>
        <v>77454</v>
      </c>
      <c r="AB29" s="89">
        <f>Y29</f>
        <v>77454</v>
      </c>
      <c r="AC29" s="93"/>
      <c r="AD29" s="93"/>
      <c r="AE29" s="93"/>
      <c r="AF29" s="88">
        <f>AA29+AC29</f>
        <v>77454</v>
      </c>
      <c r="AG29" s="92"/>
      <c r="AH29" s="88">
        <f>AB29</f>
        <v>77454</v>
      </c>
      <c r="AI29" s="92"/>
      <c r="AJ29" s="92"/>
      <c r="AK29" s="88">
        <f>AF29+AI29</f>
        <v>77454</v>
      </c>
      <c r="AL29" s="88">
        <f>AG29</f>
        <v>0</v>
      </c>
      <c r="AM29" s="88">
        <f>AH29+AJ29</f>
        <v>77454</v>
      </c>
      <c r="AN29" s="88">
        <f>AO29-AM29</f>
        <v>-6616</v>
      </c>
      <c r="AO29" s="88">
        <v>70838</v>
      </c>
      <c r="AP29" s="88"/>
      <c r="AQ29" s="88">
        <v>70838</v>
      </c>
      <c r="AR29" s="88"/>
      <c r="AS29" s="92"/>
      <c r="AT29" s="88">
        <f>AO29+AR29</f>
        <v>70838</v>
      </c>
      <c r="AU29" s="88">
        <f>AQ29+AS29</f>
        <v>70838</v>
      </c>
      <c r="AV29" s="92"/>
      <c r="AW29" s="92"/>
      <c r="AX29" s="88">
        <f>AT29+AV29</f>
        <v>70838</v>
      </c>
      <c r="AY29" s="88">
        <f>AU29</f>
        <v>70838</v>
      </c>
      <c r="AZ29" s="92"/>
      <c r="BA29" s="92"/>
      <c r="BB29" s="88">
        <f>AX29+AZ29</f>
        <v>70838</v>
      </c>
      <c r="BC29" s="88">
        <f>AY29+BA29</f>
        <v>70838</v>
      </c>
      <c r="BD29" s="92"/>
      <c r="BE29" s="92"/>
      <c r="BF29" s="88">
        <f>BB29+BD29</f>
        <v>70838</v>
      </c>
      <c r="BG29" s="88">
        <f>BC29+BE29</f>
        <v>70838</v>
      </c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s="18" customFormat="1" ht="36" customHeight="1">
      <c r="A30" s="99" t="s">
        <v>18</v>
      </c>
      <c r="B30" s="100" t="s">
        <v>127</v>
      </c>
      <c r="C30" s="100" t="s">
        <v>132</v>
      </c>
      <c r="D30" s="101" t="s">
        <v>124</v>
      </c>
      <c r="E30" s="100"/>
      <c r="F30" s="88">
        <f aca="true" t="shared" si="14" ref="F30:BC30">F31</f>
        <v>681</v>
      </c>
      <c r="G30" s="88">
        <f t="shared" si="14"/>
        <v>357</v>
      </c>
      <c r="H30" s="88">
        <f t="shared" si="14"/>
        <v>1038</v>
      </c>
      <c r="I30" s="88">
        <f t="shared" si="14"/>
        <v>0</v>
      </c>
      <c r="J30" s="88">
        <f t="shared" si="14"/>
        <v>1112</v>
      </c>
      <c r="K30" s="88">
        <f t="shared" si="14"/>
        <v>0</v>
      </c>
      <c r="L30" s="88">
        <f t="shared" si="14"/>
        <v>0</v>
      </c>
      <c r="M30" s="88">
        <f t="shared" si="14"/>
        <v>1112</v>
      </c>
      <c r="N30" s="88">
        <f t="shared" si="14"/>
        <v>-371</v>
      </c>
      <c r="O30" s="88">
        <f t="shared" si="14"/>
        <v>741</v>
      </c>
      <c r="P30" s="88">
        <f t="shared" si="14"/>
        <v>0</v>
      </c>
      <c r="Q30" s="88">
        <f t="shared" si="14"/>
        <v>741</v>
      </c>
      <c r="R30" s="88">
        <f t="shared" si="14"/>
        <v>0</v>
      </c>
      <c r="S30" s="88">
        <f t="shared" si="14"/>
        <v>0</v>
      </c>
      <c r="T30" s="88">
        <f t="shared" si="14"/>
        <v>741</v>
      </c>
      <c r="U30" s="88">
        <f t="shared" si="14"/>
        <v>741</v>
      </c>
      <c r="V30" s="88">
        <f t="shared" si="14"/>
        <v>0</v>
      </c>
      <c r="W30" s="88">
        <f t="shared" si="14"/>
        <v>0</v>
      </c>
      <c r="X30" s="88">
        <f t="shared" si="14"/>
        <v>741</v>
      </c>
      <c r="Y30" s="88">
        <f t="shared" si="14"/>
        <v>741</v>
      </c>
      <c r="Z30" s="88">
        <f t="shared" si="14"/>
        <v>0</v>
      </c>
      <c r="AA30" s="89">
        <f t="shared" si="14"/>
        <v>741</v>
      </c>
      <c r="AB30" s="89">
        <f t="shared" si="14"/>
        <v>741</v>
      </c>
      <c r="AC30" s="89">
        <f t="shared" si="14"/>
        <v>0</v>
      </c>
      <c r="AD30" s="89">
        <f t="shared" si="14"/>
        <v>0</v>
      </c>
      <c r="AE30" s="89"/>
      <c r="AF30" s="88">
        <f t="shared" si="14"/>
        <v>741</v>
      </c>
      <c r="AG30" s="88">
        <f t="shared" si="14"/>
        <v>0</v>
      </c>
      <c r="AH30" s="88">
        <f t="shared" si="14"/>
        <v>741</v>
      </c>
      <c r="AI30" s="88">
        <f t="shared" si="14"/>
        <v>0</v>
      </c>
      <c r="AJ30" s="88">
        <f t="shared" si="14"/>
        <v>0</v>
      </c>
      <c r="AK30" s="88">
        <f t="shared" si="14"/>
        <v>741</v>
      </c>
      <c r="AL30" s="88">
        <f t="shared" si="14"/>
        <v>0</v>
      </c>
      <c r="AM30" s="88">
        <f t="shared" si="14"/>
        <v>741</v>
      </c>
      <c r="AN30" s="88">
        <f t="shared" si="14"/>
        <v>11</v>
      </c>
      <c r="AO30" s="88">
        <f t="shared" si="14"/>
        <v>752</v>
      </c>
      <c r="AP30" s="88">
        <f t="shared" si="14"/>
        <v>0</v>
      </c>
      <c r="AQ30" s="88">
        <f t="shared" si="14"/>
        <v>752</v>
      </c>
      <c r="AR30" s="88">
        <f t="shared" si="14"/>
        <v>0</v>
      </c>
      <c r="AS30" s="88">
        <f t="shared" si="14"/>
        <v>0</v>
      </c>
      <c r="AT30" s="88">
        <f t="shared" si="14"/>
        <v>752</v>
      </c>
      <c r="AU30" s="88">
        <f t="shared" si="14"/>
        <v>752</v>
      </c>
      <c r="AV30" s="88">
        <f t="shared" si="14"/>
        <v>0</v>
      </c>
      <c r="AW30" s="88">
        <f t="shared" si="14"/>
        <v>0</v>
      </c>
      <c r="AX30" s="88">
        <f t="shared" si="14"/>
        <v>752</v>
      </c>
      <c r="AY30" s="88">
        <f t="shared" si="14"/>
        <v>752</v>
      </c>
      <c r="AZ30" s="88">
        <f t="shared" si="14"/>
        <v>0</v>
      </c>
      <c r="BA30" s="88">
        <f t="shared" si="14"/>
        <v>0</v>
      </c>
      <c r="BB30" s="88">
        <f t="shared" si="14"/>
        <v>752</v>
      </c>
      <c r="BC30" s="88">
        <f t="shared" si="14"/>
        <v>752</v>
      </c>
      <c r="BD30" s="106"/>
      <c r="BE30" s="106"/>
      <c r="BF30" s="88">
        <f>BF31</f>
        <v>752</v>
      </c>
      <c r="BG30" s="88">
        <f>BG31</f>
        <v>752</v>
      </c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</row>
    <row r="31" spans="1:70" s="18" customFormat="1" ht="30.75" customHeight="1">
      <c r="A31" s="99" t="s">
        <v>129</v>
      </c>
      <c r="B31" s="100" t="s">
        <v>127</v>
      </c>
      <c r="C31" s="100" t="s">
        <v>132</v>
      </c>
      <c r="D31" s="101" t="s">
        <v>124</v>
      </c>
      <c r="E31" s="100" t="s">
        <v>130</v>
      </c>
      <c r="F31" s="88">
        <v>681</v>
      </c>
      <c r="G31" s="88">
        <f>H31-F31</f>
        <v>357</v>
      </c>
      <c r="H31" s="88">
        <v>1038</v>
      </c>
      <c r="I31" s="88"/>
      <c r="J31" s="88">
        <v>1112</v>
      </c>
      <c r="K31" s="106"/>
      <c r="L31" s="106"/>
      <c r="M31" s="88">
        <v>1112</v>
      </c>
      <c r="N31" s="88">
        <f>O31-M31</f>
        <v>-371</v>
      </c>
      <c r="O31" s="88">
        <v>741</v>
      </c>
      <c r="P31" s="88"/>
      <c r="Q31" s="88">
        <v>741</v>
      </c>
      <c r="R31" s="106"/>
      <c r="S31" s="106"/>
      <c r="T31" s="88">
        <f>O31+R31</f>
        <v>741</v>
      </c>
      <c r="U31" s="88">
        <f>Q31+S31</f>
        <v>741</v>
      </c>
      <c r="V31" s="106"/>
      <c r="W31" s="106"/>
      <c r="X31" s="88">
        <f>T31+V31</f>
        <v>741</v>
      </c>
      <c r="Y31" s="88">
        <f>U31+W31</f>
        <v>741</v>
      </c>
      <c r="Z31" s="106"/>
      <c r="AA31" s="89">
        <f>X31+Z31</f>
        <v>741</v>
      </c>
      <c r="AB31" s="89">
        <f>Y31</f>
        <v>741</v>
      </c>
      <c r="AC31" s="107"/>
      <c r="AD31" s="107"/>
      <c r="AE31" s="107"/>
      <c r="AF31" s="88">
        <f>AA31+AC31</f>
        <v>741</v>
      </c>
      <c r="AG31" s="106"/>
      <c r="AH31" s="88">
        <f>AB31</f>
        <v>741</v>
      </c>
      <c r="AI31" s="106"/>
      <c r="AJ31" s="106"/>
      <c r="AK31" s="88">
        <f>AF31+AI31</f>
        <v>741</v>
      </c>
      <c r="AL31" s="88">
        <f>AG31</f>
        <v>0</v>
      </c>
      <c r="AM31" s="88">
        <f>AH31+AJ31</f>
        <v>741</v>
      </c>
      <c r="AN31" s="88">
        <f>AO31-AM31</f>
        <v>11</v>
      </c>
      <c r="AO31" s="91">
        <v>752</v>
      </c>
      <c r="AP31" s="91"/>
      <c r="AQ31" s="91">
        <v>752</v>
      </c>
      <c r="AR31" s="91"/>
      <c r="AS31" s="106"/>
      <c r="AT31" s="88">
        <f>AO31+AR31</f>
        <v>752</v>
      </c>
      <c r="AU31" s="88">
        <f>AQ31+AS31</f>
        <v>752</v>
      </c>
      <c r="AV31" s="106"/>
      <c r="AW31" s="106"/>
      <c r="AX31" s="88">
        <f>AT31+AV31</f>
        <v>752</v>
      </c>
      <c r="AY31" s="88">
        <f>AU31</f>
        <v>752</v>
      </c>
      <c r="AZ31" s="106"/>
      <c r="BA31" s="106"/>
      <c r="BB31" s="88">
        <f>AX31+AZ31</f>
        <v>752</v>
      </c>
      <c r="BC31" s="88">
        <f>AY31+BA31</f>
        <v>752</v>
      </c>
      <c r="BD31" s="106"/>
      <c r="BE31" s="106"/>
      <c r="BF31" s="88">
        <f>BB31+BD31</f>
        <v>752</v>
      </c>
      <c r="BG31" s="88">
        <f>BC31+BE31</f>
        <v>752</v>
      </c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</row>
    <row r="32" spans="1:70" s="16" customFormat="1" ht="33.75" customHeight="1">
      <c r="A32" s="99" t="s">
        <v>19</v>
      </c>
      <c r="B32" s="100" t="s">
        <v>127</v>
      </c>
      <c r="C32" s="100" t="s">
        <v>132</v>
      </c>
      <c r="D32" s="101" t="s">
        <v>124</v>
      </c>
      <c r="E32" s="100"/>
      <c r="F32" s="88">
        <f aca="true" t="shared" si="15" ref="F32:BC32">F33</f>
        <v>1160</v>
      </c>
      <c r="G32" s="88">
        <f t="shared" si="15"/>
        <v>497</v>
      </c>
      <c r="H32" s="88">
        <f t="shared" si="15"/>
        <v>1657</v>
      </c>
      <c r="I32" s="88">
        <f t="shared" si="15"/>
        <v>0</v>
      </c>
      <c r="J32" s="88">
        <f t="shared" si="15"/>
        <v>1775</v>
      </c>
      <c r="K32" s="88">
        <f t="shared" si="15"/>
        <v>0</v>
      </c>
      <c r="L32" s="88">
        <f t="shared" si="15"/>
        <v>0</v>
      </c>
      <c r="M32" s="88">
        <f t="shared" si="15"/>
        <v>1775</v>
      </c>
      <c r="N32" s="88">
        <f t="shared" si="15"/>
        <v>-445</v>
      </c>
      <c r="O32" s="88">
        <f t="shared" si="15"/>
        <v>1330</v>
      </c>
      <c r="P32" s="88">
        <f t="shared" si="15"/>
        <v>0</v>
      </c>
      <c r="Q32" s="88">
        <f t="shared" si="15"/>
        <v>1330</v>
      </c>
      <c r="R32" s="88">
        <f t="shared" si="15"/>
        <v>0</v>
      </c>
      <c r="S32" s="88">
        <f t="shared" si="15"/>
        <v>0</v>
      </c>
      <c r="T32" s="88">
        <f t="shared" si="15"/>
        <v>1330</v>
      </c>
      <c r="U32" s="88">
        <f t="shared" si="15"/>
        <v>1330</v>
      </c>
      <c r="V32" s="88">
        <f t="shared" si="15"/>
        <v>0</v>
      </c>
      <c r="W32" s="88">
        <f t="shared" si="15"/>
        <v>0</v>
      </c>
      <c r="X32" s="88">
        <f t="shared" si="15"/>
        <v>1330</v>
      </c>
      <c r="Y32" s="88">
        <f t="shared" si="15"/>
        <v>1330</v>
      </c>
      <c r="Z32" s="92"/>
      <c r="AA32" s="89">
        <f t="shared" si="15"/>
        <v>1330</v>
      </c>
      <c r="AB32" s="89">
        <f t="shared" si="15"/>
        <v>1330</v>
      </c>
      <c r="AC32" s="93"/>
      <c r="AD32" s="93"/>
      <c r="AE32" s="93"/>
      <c r="AF32" s="88">
        <f t="shared" si="15"/>
        <v>1330</v>
      </c>
      <c r="AG32" s="92"/>
      <c r="AH32" s="88">
        <f t="shared" si="15"/>
        <v>1330</v>
      </c>
      <c r="AI32" s="88">
        <f t="shared" si="15"/>
        <v>0</v>
      </c>
      <c r="AJ32" s="88">
        <f t="shared" si="15"/>
        <v>0</v>
      </c>
      <c r="AK32" s="88">
        <f t="shared" si="15"/>
        <v>1330</v>
      </c>
      <c r="AL32" s="88">
        <f t="shared" si="15"/>
        <v>0</v>
      </c>
      <c r="AM32" s="88">
        <f t="shared" si="15"/>
        <v>1330</v>
      </c>
      <c r="AN32" s="88">
        <f t="shared" si="15"/>
        <v>23</v>
      </c>
      <c r="AO32" s="88">
        <f t="shared" si="15"/>
        <v>1353</v>
      </c>
      <c r="AP32" s="88">
        <f t="shared" si="15"/>
        <v>0</v>
      </c>
      <c r="AQ32" s="88">
        <f t="shared" si="15"/>
        <v>1353</v>
      </c>
      <c r="AR32" s="88">
        <f t="shared" si="15"/>
        <v>0</v>
      </c>
      <c r="AS32" s="88">
        <f t="shared" si="15"/>
        <v>0</v>
      </c>
      <c r="AT32" s="88">
        <f t="shared" si="15"/>
        <v>1353</v>
      </c>
      <c r="AU32" s="88">
        <f t="shared" si="15"/>
        <v>1353</v>
      </c>
      <c r="AV32" s="88">
        <f t="shared" si="15"/>
        <v>0</v>
      </c>
      <c r="AW32" s="88">
        <f t="shared" si="15"/>
        <v>0</v>
      </c>
      <c r="AX32" s="88">
        <f t="shared" si="15"/>
        <v>1353</v>
      </c>
      <c r="AY32" s="88">
        <f t="shared" si="15"/>
        <v>1353</v>
      </c>
      <c r="AZ32" s="88">
        <f t="shared" si="15"/>
        <v>0</v>
      </c>
      <c r="BA32" s="88">
        <f t="shared" si="15"/>
        <v>0</v>
      </c>
      <c r="BB32" s="88">
        <f t="shared" si="15"/>
        <v>1353</v>
      </c>
      <c r="BC32" s="88">
        <f t="shared" si="15"/>
        <v>1353</v>
      </c>
      <c r="BD32" s="92"/>
      <c r="BE32" s="92"/>
      <c r="BF32" s="88">
        <f>BF33</f>
        <v>1353</v>
      </c>
      <c r="BG32" s="88">
        <f>BG33</f>
        <v>1353</v>
      </c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s="18" customFormat="1" ht="37.5" customHeight="1">
      <c r="A33" s="99" t="s">
        <v>129</v>
      </c>
      <c r="B33" s="100" t="s">
        <v>127</v>
      </c>
      <c r="C33" s="100" t="s">
        <v>132</v>
      </c>
      <c r="D33" s="101" t="s">
        <v>124</v>
      </c>
      <c r="E33" s="100" t="s">
        <v>130</v>
      </c>
      <c r="F33" s="88">
        <v>1160</v>
      </c>
      <c r="G33" s="88">
        <f>H33-F33</f>
        <v>497</v>
      </c>
      <c r="H33" s="88">
        <v>1657</v>
      </c>
      <c r="I33" s="88"/>
      <c r="J33" s="88">
        <v>1775</v>
      </c>
      <c r="K33" s="106"/>
      <c r="L33" s="106"/>
      <c r="M33" s="88">
        <v>1775</v>
      </c>
      <c r="N33" s="88">
        <f>O33-M33</f>
        <v>-445</v>
      </c>
      <c r="O33" s="88">
        <v>1330</v>
      </c>
      <c r="P33" s="88"/>
      <c r="Q33" s="88">
        <v>1330</v>
      </c>
      <c r="R33" s="106"/>
      <c r="S33" s="106"/>
      <c r="T33" s="88">
        <f>O33+R33</f>
        <v>1330</v>
      </c>
      <c r="U33" s="88">
        <f>Q33+S33</f>
        <v>1330</v>
      </c>
      <c r="V33" s="106"/>
      <c r="W33" s="106"/>
      <c r="X33" s="88">
        <f>T33+V33</f>
        <v>1330</v>
      </c>
      <c r="Y33" s="88">
        <f>U33+W33</f>
        <v>1330</v>
      </c>
      <c r="Z33" s="106"/>
      <c r="AA33" s="89">
        <f>X33+Z33</f>
        <v>1330</v>
      </c>
      <c r="AB33" s="89">
        <f>Y33</f>
        <v>1330</v>
      </c>
      <c r="AC33" s="107"/>
      <c r="AD33" s="107"/>
      <c r="AE33" s="107"/>
      <c r="AF33" s="88">
        <f>AA33+AC33</f>
        <v>1330</v>
      </c>
      <c r="AG33" s="106"/>
      <c r="AH33" s="88">
        <f>AB33</f>
        <v>1330</v>
      </c>
      <c r="AI33" s="106"/>
      <c r="AJ33" s="106"/>
      <c r="AK33" s="88">
        <f>AF33+AI33</f>
        <v>1330</v>
      </c>
      <c r="AL33" s="88">
        <f>AG33</f>
        <v>0</v>
      </c>
      <c r="AM33" s="88">
        <f>AH33+AJ33</f>
        <v>1330</v>
      </c>
      <c r="AN33" s="88">
        <f>AO33-AM33</f>
        <v>23</v>
      </c>
      <c r="AO33" s="88">
        <v>1353</v>
      </c>
      <c r="AP33" s="88"/>
      <c r="AQ33" s="88">
        <v>1353</v>
      </c>
      <c r="AR33" s="88"/>
      <c r="AS33" s="106"/>
      <c r="AT33" s="88">
        <f>AO33+AR33</f>
        <v>1353</v>
      </c>
      <c r="AU33" s="88">
        <f>AQ33+AS33</f>
        <v>1353</v>
      </c>
      <c r="AV33" s="106"/>
      <c r="AW33" s="106"/>
      <c r="AX33" s="88">
        <f>AT33+AV33</f>
        <v>1353</v>
      </c>
      <c r="AY33" s="88">
        <f>AU33</f>
        <v>1353</v>
      </c>
      <c r="AZ33" s="106"/>
      <c r="BA33" s="106"/>
      <c r="BB33" s="88">
        <f>AX33+AZ33</f>
        <v>1353</v>
      </c>
      <c r="BC33" s="88">
        <f>AY33+BA33</f>
        <v>1353</v>
      </c>
      <c r="BD33" s="106"/>
      <c r="BE33" s="106"/>
      <c r="BF33" s="88">
        <f>BB33+BD33</f>
        <v>1353</v>
      </c>
      <c r="BG33" s="88">
        <f>BC33+BE33</f>
        <v>1353</v>
      </c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</row>
    <row r="34" spans="1:70" s="18" customFormat="1" ht="16.5">
      <c r="A34" s="99"/>
      <c r="B34" s="100"/>
      <c r="C34" s="100"/>
      <c r="D34" s="101"/>
      <c r="E34" s="100"/>
      <c r="F34" s="1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7"/>
      <c r="AB34" s="107"/>
      <c r="AC34" s="107"/>
      <c r="AD34" s="107"/>
      <c r="AE34" s="107"/>
      <c r="AF34" s="106"/>
      <c r="AG34" s="106"/>
      <c r="AH34" s="106"/>
      <c r="AI34" s="106"/>
      <c r="AJ34" s="106"/>
      <c r="AK34" s="109"/>
      <c r="AL34" s="109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</row>
    <row r="35" spans="1:70" s="12" customFormat="1" ht="114.75" customHeight="1">
      <c r="A35" s="79" t="s">
        <v>134</v>
      </c>
      <c r="B35" s="81" t="s">
        <v>127</v>
      </c>
      <c r="C35" s="81" t="s">
        <v>135</v>
      </c>
      <c r="D35" s="96"/>
      <c r="E35" s="81"/>
      <c r="F35" s="83">
        <f aca="true" t="shared" si="16" ref="F35:V36">F36</f>
        <v>564887</v>
      </c>
      <c r="G35" s="83">
        <f aca="true" t="shared" si="17" ref="G35:AD36">G36</f>
        <v>202103</v>
      </c>
      <c r="H35" s="83">
        <f t="shared" si="17"/>
        <v>766990</v>
      </c>
      <c r="I35" s="83">
        <f t="shared" si="17"/>
        <v>0</v>
      </c>
      <c r="J35" s="83">
        <f t="shared" si="17"/>
        <v>826944</v>
      </c>
      <c r="K35" s="83">
        <f t="shared" si="17"/>
        <v>0</v>
      </c>
      <c r="L35" s="83">
        <f t="shared" si="17"/>
        <v>0</v>
      </c>
      <c r="M35" s="83">
        <f t="shared" si="17"/>
        <v>826944</v>
      </c>
      <c r="N35" s="83">
        <f t="shared" si="17"/>
        <v>-262163</v>
      </c>
      <c r="O35" s="83">
        <f t="shared" si="17"/>
        <v>564781</v>
      </c>
      <c r="P35" s="83">
        <f t="shared" si="17"/>
        <v>0</v>
      </c>
      <c r="Q35" s="83">
        <f t="shared" si="17"/>
        <v>565063</v>
      </c>
      <c r="R35" s="83">
        <f t="shared" si="17"/>
        <v>0</v>
      </c>
      <c r="S35" s="83">
        <f t="shared" si="17"/>
        <v>0</v>
      </c>
      <c r="T35" s="83">
        <f t="shared" si="17"/>
        <v>564781</v>
      </c>
      <c r="U35" s="83">
        <f t="shared" si="17"/>
        <v>565063</v>
      </c>
      <c r="V35" s="83">
        <f t="shared" si="17"/>
        <v>0</v>
      </c>
      <c r="W35" s="83">
        <f t="shared" si="17"/>
        <v>0</v>
      </c>
      <c r="X35" s="83">
        <f t="shared" si="17"/>
        <v>564781</v>
      </c>
      <c r="Y35" s="83">
        <f t="shared" si="17"/>
        <v>565063</v>
      </c>
      <c r="Z35" s="83">
        <f t="shared" si="17"/>
        <v>0</v>
      </c>
      <c r="AA35" s="84">
        <f t="shared" si="17"/>
        <v>564781</v>
      </c>
      <c r="AB35" s="84">
        <f>AB36</f>
        <v>565063</v>
      </c>
      <c r="AC35" s="84">
        <f t="shared" si="17"/>
        <v>0</v>
      </c>
      <c r="AD35" s="84">
        <f t="shared" si="17"/>
        <v>0</v>
      </c>
      <c r="AE35" s="84"/>
      <c r="AF35" s="83">
        <f aca="true" t="shared" si="18" ref="AF35:AX36">AF36</f>
        <v>564781</v>
      </c>
      <c r="AG35" s="83">
        <f t="shared" si="18"/>
        <v>0</v>
      </c>
      <c r="AH35" s="83">
        <f t="shared" si="18"/>
        <v>565063</v>
      </c>
      <c r="AI35" s="83">
        <f t="shared" si="18"/>
        <v>0</v>
      </c>
      <c r="AJ35" s="83">
        <f t="shared" si="18"/>
        <v>0</v>
      </c>
      <c r="AK35" s="83">
        <f t="shared" si="18"/>
        <v>564781</v>
      </c>
      <c r="AL35" s="83">
        <f t="shared" si="18"/>
        <v>0</v>
      </c>
      <c r="AM35" s="83">
        <f t="shared" si="18"/>
        <v>565063</v>
      </c>
      <c r="AN35" s="83">
        <f t="shared" si="18"/>
        <v>57944</v>
      </c>
      <c r="AO35" s="83">
        <f t="shared" si="18"/>
        <v>623007</v>
      </c>
      <c r="AP35" s="83">
        <f t="shared" si="18"/>
        <v>0</v>
      </c>
      <c r="AQ35" s="83">
        <f t="shared" si="18"/>
        <v>634873</v>
      </c>
      <c r="AR35" s="83">
        <f t="shared" si="18"/>
        <v>0</v>
      </c>
      <c r="AS35" s="83">
        <f t="shared" si="18"/>
        <v>0</v>
      </c>
      <c r="AT35" s="83">
        <f t="shared" si="18"/>
        <v>623007</v>
      </c>
      <c r="AU35" s="83">
        <f t="shared" si="18"/>
        <v>634873</v>
      </c>
      <c r="AV35" s="83">
        <f t="shared" si="18"/>
        <v>0</v>
      </c>
      <c r="AW35" s="83">
        <f t="shared" si="18"/>
        <v>0</v>
      </c>
      <c r="AX35" s="83">
        <f t="shared" si="18"/>
        <v>623007</v>
      </c>
      <c r="AY35" s="83">
        <f aca="true" t="shared" si="19" ref="AV35:BC36">AY36</f>
        <v>634873</v>
      </c>
      <c r="AZ35" s="83">
        <f t="shared" si="19"/>
        <v>0</v>
      </c>
      <c r="BA35" s="83">
        <f t="shared" si="19"/>
        <v>0</v>
      </c>
      <c r="BB35" s="83">
        <f t="shared" si="19"/>
        <v>623007</v>
      </c>
      <c r="BC35" s="83">
        <f t="shared" si="19"/>
        <v>634873</v>
      </c>
      <c r="BD35" s="85"/>
      <c r="BE35" s="85"/>
      <c r="BF35" s="83">
        <f>BF36</f>
        <v>623007</v>
      </c>
      <c r="BG35" s="83">
        <f>BG36</f>
        <v>634873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0" s="14" customFormat="1" ht="73.5" customHeight="1">
      <c r="A36" s="99" t="s">
        <v>133</v>
      </c>
      <c r="B36" s="100" t="s">
        <v>127</v>
      </c>
      <c r="C36" s="100" t="s">
        <v>135</v>
      </c>
      <c r="D36" s="101" t="s">
        <v>124</v>
      </c>
      <c r="E36" s="100"/>
      <c r="F36" s="88">
        <f t="shared" si="16"/>
        <v>564887</v>
      </c>
      <c r="G36" s="88">
        <f t="shared" si="16"/>
        <v>202103</v>
      </c>
      <c r="H36" s="88">
        <f t="shared" si="16"/>
        <v>766990</v>
      </c>
      <c r="I36" s="88">
        <f t="shared" si="16"/>
        <v>0</v>
      </c>
      <c r="J36" s="88">
        <f t="shared" si="16"/>
        <v>826944</v>
      </c>
      <c r="K36" s="88">
        <f t="shared" si="16"/>
        <v>0</v>
      </c>
      <c r="L36" s="88">
        <f t="shared" si="16"/>
        <v>0</v>
      </c>
      <c r="M36" s="88">
        <f t="shared" si="16"/>
        <v>826944</v>
      </c>
      <c r="N36" s="88">
        <f t="shared" si="16"/>
        <v>-262163</v>
      </c>
      <c r="O36" s="88">
        <f t="shared" si="16"/>
        <v>564781</v>
      </c>
      <c r="P36" s="88">
        <f t="shared" si="16"/>
        <v>0</v>
      </c>
      <c r="Q36" s="88">
        <f t="shared" si="16"/>
        <v>565063</v>
      </c>
      <c r="R36" s="88">
        <f t="shared" si="16"/>
        <v>0</v>
      </c>
      <c r="S36" s="88">
        <f t="shared" si="16"/>
        <v>0</v>
      </c>
      <c r="T36" s="88">
        <f t="shared" si="16"/>
        <v>564781</v>
      </c>
      <c r="U36" s="88">
        <f t="shared" si="16"/>
        <v>565063</v>
      </c>
      <c r="V36" s="88">
        <f t="shared" si="16"/>
        <v>0</v>
      </c>
      <c r="W36" s="88">
        <f t="shared" si="17"/>
        <v>0</v>
      </c>
      <c r="X36" s="88">
        <f t="shared" si="17"/>
        <v>564781</v>
      </c>
      <c r="Y36" s="88">
        <f t="shared" si="17"/>
        <v>565063</v>
      </c>
      <c r="Z36" s="88">
        <f t="shared" si="17"/>
        <v>0</v>
      </c>
      <c r="AA36" s="89">
        <f>AA37</f>
        <v>564781</v>
      </c>
      <c r="AB36" s="89">
        <f>AB37</f>
        <v>565063</v>
      </c>
      <c r="AC36" s="89">
        <f>AC37</f>
        <v>0</v>
      </c>
      <c r="AD36" s="89">
        <f>AD37</f>
        <v>0</v>
      </c>
      <c r="AE36" s="89"/>
      <c r="AF36" s="88">
        <f t="shared" si="18"/>
        <v>564781</v>
      </c>
      <c r="AG36" s="88">
        <f t="shared" si="18"/>
        <v>0</v>
      </c>
      <c r="AH36" s="88">
        <f t="shared" si="18"/>
        <v>565063</v>
      </c>
      <c r="AI36" s="88">
        <f t="shared" si="18"/>
        <v>0</v>
      </c>
      <c r="AJ36" s="88">
        <f t="shared" si="18"/>
        <v>0</v>
      </c>
      <c r="AK36" s="88">
        <f t="shared" si="18"/>
        <v>564781</v>
      </c>
      <c r="AL36" s="88">
        <f t="shared" si="18"/>
        <v>0</v>
      </c>
      <c r="AM36" s="88">
        <f t="shared" si="18"/>
        <v>565063</v>
      </c>
      <c r="AN36" s="88">
        <f t="shared" si="18"/>
        <v>57944</v>
      </c>
      <c r="AO36" s="88">
        <f t="shared" si="18"/>
        <v>623007</v>
      </c>
      <c r="AP36" s="88">
        <f t="shared" si="18"/>
        <v>0</v>
      </c>
      <c r="AQ36" s="88">
        <f t="shared" si="18"/>
        <v>634873</v>
      </c>
      <c r="AR36" s="88">
        <f t="shared" si="18"/>
        <v>0</v>
      </c>
      <c r="AS36" s="88">
        <f t="shared" si="18"/>
        <v>0</v>
      </c>
      <c r="AT36" s="88">
        <f t="shared" si="18"/>
        <v>623007</v>
      </c>
      <c r="AU36" s="88">
        <f t="shared" si="18"/>
        <v>634873</v>
      </c>
      <c r="AV36" s="88">
        <f t="shared" si="19"/>
        <v>0</v>
      </c>
      <c r="AW36" s="88">
        <f t="shared" si="19"/>
        <v>0</v>
      </c>
      <c r="AX36" s="88">
        <f t="shared" si="19"/>
        <v>623007</v>
      </c>
      <c r="AY36" s="88">
        <f t="shared" si="19"/>
        <v>634873</v>
      </c>
      <c r="AZ36" s="88">
        <f t="shared" si="19"/>
        <v>0</v>
      </c>
      <c r="BA36" s="88">
        <f t="shared" si="19"/>
        <v>0</v>
      </c>
      <c r="BB36" s="88">
        <f t="shared" si="19"/>
        <v>623007</v>
      </c>
      <c r="BC36" s="88">
        <f t="shared" si="19"/>
        <v>634873</v>
      </c>
      <c r="BD36" s="90"/>
      <c r="BE36" s="90"/>
      <c r="BF36" s="88">
        <f>BF37</f>
        <v>623007</v>
      </c>
      <c r="BG36" s="88">
        <f>BG37</f>
        <v>634873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1:70" s="16" customFormat="1" ht="36.75" customHeight="1">
      <c r="A37" s="99" t="s">
        <v>129</v>
      </c>
      <c r="B37" s="100" t="s">
        <v>127</v>
      </c>
      <c r="C37" s="100" t="s">
        <v>135</v>
      </c>
      <c r="D37" s="101" t="s">
        <v>124</v>
      </c>
      <c r="E37" s="100" t="s">
        <v>130</v>
      </c>
      <c r="F37" s="88">
        <v>564887</v>
      </c>
      <c r="G37" s="88">
        <f>H37-F37</f>
        <v>202103</v>
      </c>
      <c r="H37" s="110">
        <f>770486+4041+12381-19918</f>
        <v>766990</v>
      </c>
      <c r="I37" s="110"/>
      <c r="J37" s="110">
        <f>827597+4329+13260-18242</f>
        <v>826944</v>
      </c>
      <c r="K37" s="111"/>
      <c r="L37" s="111"/>
      <c r="M37" s="88">
        <v>826944</v>
      </c>
      <c r="N37" s="88">
        <f>O37-M37</f>
        <v>-262163</v>
      </c>
      <c r="O37" s="88">
        <f>557178+1853+5750</f>
        <v>564781</v>
      </c>
      <c r="P37" s="88"/>
      <c r="Q37" s="88">
        <f>557450+1853+5750+10</f>
        <v>565063</v>
      </c>
      <c r="R37" s="92"/>
      <c r="S37" s="92"/>
      <c r="T37" s="88">
        <f>O37+R37</f>
        <v>564781</v>
      </c>
      <c r="U37" s="88">
        <f>Q37+S37</f>
        <v>565063</v>
      </c>
      <c r="V37" s="92"/>
      <c r="W37" s="92"/>
      <c r="X37" s="88">
        <f>T37+V37</f>
        <v>564781</v>
      </c>
      <c r="Y37" s="88">
        <f>U37+W37</f>
        <v>565063</v>
      </c>
      <c r="Z37" s="92"/>
      <c r="AA37" s="89">
        <f>X37+Z37</f>
        <v>564781</v>
      </c>
      <c r="AB37" s="89">
        <f>Y37</f>
        <v>565063</v>
      </c>
      <c r="AC37" s="93"/>
      <c r="AD37" s="93"/>
      <c r="AE37" s="93"/>
      <c r="AF37" s="88">
        <f>AA37+AC37</f>
        <v>564781</v>
      </c>
      <c r="AG37" s="92"/>
      <c r="AH37" s="88">
        <f>AB37</f>
        <v>565063</v>
      </c>
      <c r="AI37" s="92"/>
      <c r="AJ37" s="92"/>
      <c r="AK37" s="88">
        <f>AF37+AI37</f>
        <v>564781</v>
      </c>
      <c r="AL37" s="88">
        <f>AG37</f>
        <v>0</v>
      </c>
      <c r="AM37" s="88">
        <f>AH37+AJ37</f>
        <v>565063</v>
      </c>
      <c r="AN37" s="88">
        <f>AO37-AM37</f>
        <v>57944</v>
      </c>
      <c r="AO37" s="88">
        <f>1903+614111+6893+100</f>
        <v>623007</v>
      </c>
      <c r="AP37" s="88"/>
      <c r="AQ37" s="88">
        <f>1903+625977+6893+100</f>
        <v>634873</v>
      </c>
      <c r="AR37" s="88"/>
      <c r="AS37" s="92"/>
      <c r="AT37" s="88">
        <f>AO37+AR37</f>
        <v>623007</v>
      </c>
      <c r="AU37" s="88">
        <f>AQ37+AS37</f>
        <v>634873</v>
      </c>
      <c r="AV37" s="92"/>
      <c r="AW37" s="92"/>
      <c r="AX37" s="88">
        <f>AT37+AV37</f>
        <v>623007</v>
      </c>
      <c r="AY37" s="88">
        <f>AU37</f>
        <v>634873</v>
      </c>
      <c r="AZ37" s="92"/>
      <c r="BA37" s="92"/>
      <c r="BB37" s="88">
        <f>AX37+AZ37</f>
        <v>623007</v>
      </c>
      <c r="BC37" s="88">
        <f>AY37+BA37</f>
        <v>634873</v>
      </c>
      <c r="BD37" s="92"/>
      <c r="BE37" s="92"/>
      <c r="BF37" s="88">
        <f>BB37+BD37</f>
        <v>623007</v>
      </c>
      <c r="BG37" s="88">
        <f>BC37+BE37</f>
        <v>634873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s="16" customFormat="1" ht="17.25" customHeight="1">
      <c r="A38" s="99"/>
      <c r="B38" s="100"/>
      <c r="C38" s="100"/>
      <c r="D38" s="101"/>
      <c r="E38" s="100"/>
      <c r="F38" s="88"/>
      <c r="G38" s="88"/>
      <c r="H38" s="110"/>
      <c r="I38" s="110"/>
      <c r="J38" s="110"/>
      <c r="K38" s="111"/>
      <c r="L38" s="111"/>
      <c r="M38" s="88"/>
      <c r="N38" s="88"/>
      <c r="O38" s="88"/>
      <c r="P38" s="88"/>
      <c r="Q38" s="88"/>
      <c r="R38" s="92"/>
      <c r="S38" s="92"/>
      <c r="T38" s="88"/>
      <c r="U38" s="88"/>
      <c r="V38" s="92"/>
      <c r="W38" s="92"/>
      <c r="X38" s="88"/>
      <c r="Y38" s="88"/>
      <c r="Z38" s="92"/>
      <c r="AA38" s="89"/>
      <c r="AB38" s="89"/>
      <c r="AC38" s="93"/>
      <c r="AD38" s="93"/>
      <c r="AE38" s="93"/>
      <c r="AF38" s="88"/>
      <c r="AG38" s="92"/>
      <c r="AH38" s="88"/>
      <c r="AI38" s="92"/>
      <c r="AJ38" s="92"/>
      <c r="AK38" s="88"/>
      <c r="AL38" s="88"/>
      <c r="AM38" s="88"/>
      <c r="AN38" s="88"/>
      <c r="AO38" s="88"/>
      <c r="AP38" s="88"/>
      <c r="AQ38" s="88"/>
      <c r="AR38" s="88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s="16" customFormat="1" ht="36.75" customHeight="1">
      <c r="A39" s="79" t="s">
        <v>327</v>
      </c>
      <c r="B39" s="81" t="s">
        <v>127</v>
      </c>
      <c r="C39" s="81" t="s">
        <v>136</v>
      </c>
      <c r="D39" s="96"/>
      <c r="E39" s="81"/>
      <c r="F39" s="88"/>
      <c r="G39" s="88"/>
      <c r="H39" s="110"/>
      <c r="I39" s="110"/>
      <c r="J39" s="110"/>
      <c r="K39" s="111"/>
      <c r="L39" s="111"/>
      <c r="M39" s="88"/>
      <c r="N39" s="88"/>
      <c r="O39" s="88"/>
      <c r="P39" s="88"/>
      <c r="Q39" s="88"/>
      <c r="R39" s="92"/>
      <c r="S39" s="92"/>
      <c r="T39" s="88"/>
      <c r="U39" s="88"/>
      <c r="V39" s="92"/>
      <c r="W39" s="92"/>
      <c r="X39" s="88"/>
      <c r="Y39" s="88"/>
      <c r="Z39" s="92"/>
      <c r="AA39" s="89"/>
      <c r="AB39" s="89"/>
      <c r="AC39" s="93"/>
      <c r="AD39" s="93"/>
      <c r="AE39" s="93"/>
      <c r="AF39" s="88"/>
      <c r="AG39" s="92"/>
      <c r="AH39" s="88"/>
      <c r="AI39" s="92"/>
      <c r="AJ39" s="92"/>
      <c r="AK39" s="88"/>
      <c r="AL39" s="88"/>
      <c r="AM39" s="88"/>
      <c r="AN39" s="83">
        <f aca="true" t="shared" si="20" ref="AN39:BC40">AN40</f>
        <v>14420</v>
      </c>
      <c r="AO39" s="83">
        <f t="shared" si="20"/>
        <v>14420</v>
      </c>
      <c r="AP39" s="83">
        <f t="shared" si="20"/>
        <v>0</v>
      </c>
      <c r="AQ39" s="83">
        <f t="shared" si="20"/>
        <v>1895</v>
      </c>
      <c r="AR39" s="83">
        <f t="shared" si="20"/>
        <v>0</v>
      </c>
      <c r="AS39" s="83">
        <f t="shared" si="20"/>
        <v>0</v>
      </c>
      <c r="AT39" s="83">
        <f t="shared" si="20"/>
        <v>14420</v>
      </c>
      <c r="AU39" s="83">
        <f t="shared" si="20"/>
        <v>1895</v>
      </c>
      <c r="AV39" s="83">
        <f t="shared" si="20"/>
        <v>0</v>
      </c>
      <c r="AW39" s="83">
        <f t="shared" si="20"/>
        <v>0</v>
      </c>
      <c r="AX39" s="83">
        <f t="shared" si="20"/>
        <v>14420</v>
      </c>
      <c r="AY39" s="83">
        <f t="shared" si="20"/>
        <v>1895</v>
      </c>
      <c r="AZ39" s="83">
        <f t="shared" si="20"/>
        <v>0</v>
      </c>
      <c r="BA39" s="83">
        <f t="shared" si="20"/>
        <v>0</v>
      </c>
      <c r="BB39" s="83">
        <f t="shared" si="20"/>
        <v>14420</v>
      </c>
      <c r="BC39" s="83">
        <f t="shared" si="20"/>
        <v>1895</v>
      </c>
      <c r="BD39" s="92"/>
      <c r="BE39" s="92"/>
      <c r="BF39" s="83">
        <f>BF40</f>
        <v>14420</v>
      </c>
      <c r="BG39" s="83">
        <f>BG40</f>
        <v>1895</v>
      </c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1:70" s="16" customFormat="1" ht="20.25" customHeight="1">
      <c r="A40" s="99" t="s">
        <v>329</v>
      </c>
      <c r="B40" s="100" t="s">
        <v>127</v>
      </c>
      <c r="C40" s="100" t="s">
        <v>136</v>
      </c>
      <c r="D40" s="101" t="s">
        <v>328</v>
      </c>
      <c r="E40" s="100"/>
      <c r="F40" s="88"/>
      <c r="G40" s="88"/>
      <c r="H40" s="110"/>
      <c r="I40" s="110"/>
      <c r="J40" s="110"/>
      <c r="K40" s="111"/>
      <c r="L40" s="111"/>
      <c r="M40" s="88"/>
      <c r="N40" s="88"/>
      <c r="O40" s="88"/>
      <c r="P40" s="88"/>
      <c r="Q40" s="88"/>
      <c r="R40" s="92"/>
      <c r="S40" s="92"/>
      <c r="T40" s="88"/>
      <c r="U40" s="88"/>
      <c r="V40" s="92"/>
      <c r="W40" s="92"/>
      <c r="X40" s="88"/>
      <c r="Y40" s="88"/>
      <c r="Z40" s="92"/>
      <c r="AA40" s="89"/>
      <c r="AB40" s="89"/>
      <c r="AC40" s="93"/>
      <c r="AD40" s="93"/>
      <c r="AE40" s="93"/>
      <c r="AF40" s="88"/>
      <c r="AG40" s="92"/>
      <c r="AH40" s="88"/>
      <c r="AI40" s="92"/>
      <c r="AJ40" s="92"/>
      <c r="AK40" s="88"/>
      <c r="AL40" s="88"/>
      <c r="AM40" s="88"/>
      <c r="AN40" s="88">
        <f t="shared" si="20"/>
        <v>14420</v>
      </c>
      <c r="AO40" s="88">
        <f t="shared" si="20"/>
        <v>14420</v>
      </c>
      <c r="AP40" s="88">
        <f t="shared" si="20"/>
        <v>0</v>
      </c>
      <c r="AQ40" s="88">
        <f t="shared" si="20"/>
        <v>1895</v>
      </c>
      <c r="AR40" s="88">
        <f t="shared" si="20"/>
        <v>0</v>
      </c>
      <c r="AS40" s="88">
        <f t="shared" si="20"/>
        <v>0</v>
      </c>
      <c r="AT40" s="88">
        <f t="shared" si="20"/>
        <v>14420</v>
      </c>
      <c r="AU40" s="88">
        <f t="shared" si="20"/>
        <v>1895</v>
      </c>
      <c r="AV40" s="88">
        <f t="shared" si="20"/>
        <v>0</v>
      </c>
      <c r="AW40" s="88">
        <f t="shared" si="20"/>
        <v>0</v>
      </c>
      <c r="AX40" s="88">
        <f t="shared" si="20"/>
        <v>14420</v>
      </c>
      <c r="AY40" s="88">
        <f t="shared" si="20"/>
        <v>1895</v>
      </c>
      <c r="AZ40" s="88">
        <f t="shared" si="20"/>
        <v>0</v>
      </c>
      <c r="BA40" s="88">
        <f t="shared" si="20"/>
        <v>0</v>
      </c>
      <c r="BB40" s="88">
        <f t="shared" si="20"/>
        <v>14420</v>
      </c>
      <c r="BC40" s="88">
        <f t="shared" si="20"/>
        <v>1895</v>
      </c>
      <c r="BD40" s="92"/>
      <c r="BE40" s="92"/>
      <c r="BF40" s="88">
        <f>BF41</f>
        <v>14420</v>
      </c>
      <c r="BG40" s="88">
        <f>BG41</f>
        <v>1895</v>
      </c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s="16" customFormat="1" ht="57" customHeight="1">
      <c r="A41" s="99" t="s">
        <v>137</v>
      </c>
      <c r="B41" s="100" t="s">
        <v>127</v>
      </c>
      <c r="C41" s="100" t="s">
        <v>136</v>
      </c>
      <c r="D41" s="101" t="s">
        <v>328</v>
      </c>
      <c r="E41" s="100" t="s">
        <v>138</v>
      </c>
      <c r="F41" s="88"/>
      <c r="G41" s="88"/>
      <c r="H41" s="110"/>
      <c r="I41" s="110"/>
      <c r="J41" s="110"/>
      <c r="K41" s="111"/>
      <c r="L41" s="111"/>
      <c r="M41" s="88"/>
      <c r="N41" s="88"/>
      <c r="O41" s="88"/>
      <c r="P41" s="88"/>
      <c r="Q41" s="88"/>
      <c r="R41" s="92"/>
      <c r="S41" s="92"/>
      <c r="T41" s="88"/>
      <c r="U41" s="88"/>
      <c r="V41" s="92"/>
      <c r="W41" s="92"/>
      <c r="X41" s="88"/>
      <c r="Y41" s="88"/>
      <c r="Z41" s="92"/>
      <c r="AA41" s="89"/>
      <c r="AB41" s="89"/>
      <c r="AC41" s="93"/>
      <c r="AD41" s="93"/>
      <c r="AE41" s="93"/>
      <c r="AF41" s="88"/>
      <c r="AG41" s="92"/>
      <c r="AH41" s="88"/>
      <c r="AI41" s="92"/>
      <c r="AJ41" s="92"/>
      <c r="AK41" s="88"/>
      <c r="AL41" s="88"/>
      <c r="AM41" s="88"/>
      <c r="AN41" s="88">
        <f>AO41-AM41</f>
        <v>14420</v>
      </c>
      <c r="AO41" s="88">
        <f>1895+12525</f>
        <v>14420</v>
      </c>
      <c r="AP41" s="88"/>
      <c r="AQ41" s="88">
        <v>1895</v>
      </c>
      <c r="AR41" s="88"/>
      <c r="AS41" s="92"/>
      <c r="AT41" s="88">
        <f>AO41+AR41</f>
        <v>14420</v>
      </c>
      <c r="AU41" s="88">
        <f>AQ41+AS41</f>
        <v>1895</v>
      </c>
      <c r="AV41" s="92"/>
      <c r="AW41" s="92"/>
      <c r="AX41" s="88">
        <f>AT41+AV41</f>
        <v>14420</v>
      </c>
      <c r="AY41" s="88">
        <f>AU41</f>
        <v>1895</v>
      </c>
      <c r="AZ41" s="92"/>
      <c r="BA41" s="92"/>
      <c r="BB41" s="88">
        <f>AX41+AZ41</f>
        <v>14420</v>
      </c>
      <c r="BC41" s="88">
        <f>AY41+BA41</f>
        <v>1895</v>
      </c>
      <c r="BD41" s="92"/>
      <c r="BE41" s="92"/>
      <c r="BF41" s="88">
        <f>BB41+BD41</f>
        <v>14420</v>
      </c>
      <c r="BG41" s="88">
        <f>BC41+BE41</f>
        <v>1895</v>
      </c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s="16" customFormat="1" ht="16.5">
      <c r="A42" s="99"/>
      <c r="B42" s="100"/>
      <c r="C42" s="100"/>
      <c r="D42" s="101"/>
      <c r="E42" s="100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92"/>
      <c r="S42" s="92"/>
      <c r="T42" s="92"/>
      <c r="U42" s="92"/>
      <c r="V42" s="92"/>
      <c r="W42" s="92"/>
      <c r="X42" s="92"/>
      <c r="Y42" s="92"/>
      <c r="Z42" s="92"/>
      <c r="AA42" s="93"/>
      <c r="AB42" s="93"/>
      <c r="AC42" s="93"/>
      <c r="AD42" s="93"/>
      <c r="AE42" s="93"/>
      <c r="AF42" s="92"/>
      <c r="AG42" s="92"/>
      <c r="AH42" s="92"/>
      <c r="AI42" s="92"/>
      <c r="AJ42" s="92"/>
      <c r="AK42" s="88"/>
      <c r="AL42" s="88"/>
      <c r="AM42" s="88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59" ht="37.5" customHeight="1" hidden="1">
      <c r="A43" s="79" t="s">
        <v>20</v>
      </c>
      <c r="B43" s="81" t="s">
        <v>127</v>
      </c>
      <c r="C43" s="81" t="s">
        <v>139</v>
      </c>
      <c r="D43" s="96"/>
      <c r="E43" s="81"/>
      <c r="F43" s="83">
        <f aca="true" t="shared" si="21" ref="F43:V44">F44</f>
        <v>142800</v>
      </c>
      <c r="G43" s="83">
        <f t="shared" si="21"/>
        <v>-55429</v>
      </c>
      <c r="H43" s="83">
        <f t="shared" si="21"/>
        <v>87371</v>
      </c>
      <c r="I43" s="83">
        <f t="shared" si="21"/>
        <v>0</v>
      </c>
      <c r="J43" s="83">
        <f t="shared" si="21"/>
        <v>127152</v>
      </c>
      <c r="K43" s="83">
        <f t="shared" si="21"/>
        <v>0</v>
      </c>
      <c r="L43" s="83">
        <f t="shared" si="21"/>
        <v>0</v>
      </c>
      <c r="M43" s="83">
        <f t="shared" si="21"/>
        <v>127152</v>
      </c>
      <c r="N43" s="83">
        <f t="shared" si="21"/>
        <v>-42490</v>
      </c>
      <c r="O43" s="83">
        <f t="shared" si="21"/>
        <v>84662</v>
      </c>
      <c r="P43" s="83">
        <f t="shared" si="21"/>
        <v>0</v>
      </c>
      <c r="Q43" s="83">
        <f t="shared" si="21"/>
        <v>84662</v>
      </c>
      <c r="R43" s="83">
        <f t="shared" si="21"/>
        <v>0</v>
      </c>
      <c r="S43" s="83">
        <f t="shared" si="21"/>
        <v>0</v>
      </c>
      <c r="T43" s="83">
        <f t="shared" si="21"/>
        <v>84662</v>
      </c>
      <c r="U43" s="83">
        <f t="shared" si="21"/>
        <v>84662</v>
      </c>
      <c r="V43" s="83">
        <f t="shared" si="21"/>
        <v>0</v>
      </c>
      <c r="W43" s="83">
        <f aca="true" t="shared" si="22" ref="V43:AK44">W44</f>
        <v>0</v>
      </c>
      <c r="X43" s="83">
        <f t="shared" si="22"/>
        <v>84662</v>
      </c>
      <c r="Y43" s="83">
        <f t="shared" si="22"/>
        <v>84662</v>
      </c>
      <c r="Z43" s="83">
        <f t="shared" si="22"/>
        <v>0</v>
      </c>
      <c r="AA43" s="83">
        <f t="shared" si="22"/>
        <v>84662</v>
      </c>
      <c r="AB43" s="83">
        <f t="shared" si="22"/>
        <v>84662</v>
      </c>
      <c r="AC43" s="83">
        <f t="shared" si="22"/>
        <v>0</v>
      </c>
      <c r="AD43" s="83">
        <f t="shared" si="22"/>
        <v>0</v>
      </c>
      <c r="AE43" s="83"/>
      <c r="AF43" s="83">
        <f t="shared" si="22"/>
        <v>84662</v>
      </c>
      <c r="AG43" s="83">
        <f t="shared" si="22"/>
        <v>0</v>
      </c>
      <c r="AH43" s="83">
        <f t="shared" si="22"/>
        <v>84662</v>
      </c>
      <c r="AI43" s="83">
        <f t="shared" si="22"/>
        <v>0</v>
      </c>
      <c r="AJ43" s="83">
        <f t="shared" si="22"/>
        <v>0</v>
      </c>
      <c r="AK43" s="83">
        <f t="shared" si="22"/>
        <v>84662</v>
      </c>
      <c r="AL43" s="83">
        <f aca="true" t="shared" si="23" ref="AL43:AY44">AL44</f>
        <v>0</v>
      </c>
      <c r="AM43" s="83">
        <f t="shared" si="23"/>
        <v>84662</v>
      </c>
      <c r="AN43" s="83">
        <f t="shared" si="23"/>
        <v>-84662</v>
      </c>
      <c r="AO43" s="83">
        <f t="shared" si="23"/>
        <v>0</v>
      </c>
      <c r="AP43" s="83">
        <f t="shared" si="23"/>
        <v>0</v>
      </c>
      <c r="AQ43" s="83">
        <f t="shared" si="23"/>
        <v>0</v>
      </c>
      <c r="AR43" s="83">
        <f t="shared" si="23"/>
        <v>0</v>
      </c>
      <c r="AS43" s="83">
        <f t="shared" si="23"/>
        <v>0</v>
      </c>
      <c r="AT43" s="83">
        <f t="shared" si="23"/>
        <v>0</v>
      </c>
      <c r="AU43" s="83">
        <f t="shared" si="23"/>
        <v>0</v>
      </c>
      <c r="AV43" s="67"/>
      <c r="AW43" s="67"/>
      <c r="AX43" s="83">
        <f t="shared" si="23"/>
        <v>0</v>
      </c>
      <c r="AY43" s="83">
        <f t="shared" si="23"/>
        <v>0</v>
      </c>
      <c r="AZ43" s="67"/>
      <c r="BA43" s="67"/>
      <c r="BB43" s="67"/>
      <c r="BC43" s="67"/>
      <c r="BD43" s="67"/>
      <c r="BE43" s="67"/>
      <c r="BF43" s="67"/>
      <c r="BG43" s="67"/>
    </row>
    <row r="44" spans="1:70" s="53" customFormat="1" ht="33.75" customHeight="1" hidden="1">
      <c r="A44" s="99" t="s">
        <v>21</v>
      </c>
      <c r="B44" s="100" t="s">
        <v>127</v>
      </c>
      <c r="C44" s="100" t="s">
        <v>139</v>
      </c>
      <c r="D44" s="101" t="s">
        <v>22</v>
      </c>
      <c r="E44" s="100"/>
      <c r="F44" s="88">
        <f t="shared" si="21"/>
        <v>142800</v>
      </c>
      <c r="G44" s="88">
        <f t="shared" si="21"/>
        <v>-55429</v>
      </c>
      <c r="H44" s="88">
        <f t="shared" si="21"/>
        <v>87371</v>
      </c>
      <c r="I44" s="88">
        <f t="shared" si="21"/>
        <v>0</v>
      </c>
      <c r="J44" s="88">
        <f t="shared" si="21"/>
        <v>127152</v>
      </c>
      <c r="K44" s="88">
        <f t="shared" si="21"/>
        <v>0</v>
      </c>
      <c r="L44" s="88">
        <f t="shared" si="21"/>
        <v>0</v>
      </c>
      <c r="M44" s="88">
        <f t="shared" si="21"/>
        <v>127152</v>
      </c>
      <c r="N44" s="88">
        <f t="shared" si="21"/>
        <v>-42490</v>
      </c>
      <c r="O44" s="88">
        <f t="shared" si="21"/>
        <v>84662</v>
      </c>
      <c r="P44" s="88">
        <f t="shared" si="21"/>
        <v>0</v>
      </c>
      <c r="Q44" s="88">
        <f t="shared" si="21"/>
        <v>84662</v>
      </c>
      <c r="R44" s="88">
        <f t="shared" si="21"/>
        <v>0</v>
      </c>
      <c r="S44" s="88">
        <f t="shared" si="21"/>
        <v>0</v>
      </c>
      <c r="T44" s="88">
        <f t="shared" si="21"/>
        <v>84662</v>
      </c>
      <c r="U44" s="88">
        <f t="shared" si="21"/>
        <v>84662</v>
      </c>
      <c r="V44" s="88">
        <f t="shared" si="22"/>
        <v>0</v>
      </c>
      <c r="W44" s="88">
        <f t="shared" si="22"/>
        <v>0</v>
      </c>
      <c r="X44" s="88">
        <f t="shared" si="22"/>
        <v>84662</v>
      </c>
      <c r="Y44" s="88">
        <f t="shared" si="22"/>
        <v>84662</v>
      </c>
      <c r="Z44" s="88">
        <f t="shared" si="22"/>
        <v>0</v>
      </c>
      <c r="AA44" s="88">
        <f t="shared" si="22"/>
        <v>84662</v>
      </c>
      <c r="AB44" s="88">
        <f t="shared" si="22"/>
        <v>84662</v>
      </c>
      <c r="AC44" s="88">
        <f t="shared" si="22"/>
        <v>0</v>
      </c>
      <c r="AD44" s="88">
        <f t="shared" si="22"/>
        <v>0</v>
      </c>
      <c r="AE44" s="88"/>
      <c r="AF44" s="88">
        <f t="shared" si="22"/>
        <v>84662</v>
      </c>
      <c r="AG44" s="88">
        <f t="shared" si="22"/>
        <v>0</v>
      </c>
      <c r="AH44" s="88">
        <f t="shared" si="22"/>
        <v>84662</v>
      </c>
      <c r="AI44" s="88">
        <f>AI45</f>
        <v>0</v>
      </c>
      <c r="AJ44" s="88">
        <f>AJ45</f>
        <v>0</v>
      </c>
      <c r="AK44" s="88">
        <f>AF44+AI44</f>
        <v>84662</v>
      </c>
      <c r="AL44" s="88">
        <f>AG44</f>
        <v>0</v>
      </c>
      <c r="AM44" s="88">
        <f>AM45</f>
        <v>84662</v>
      </c>
      <c r="AN44" s="88">
        <f>AN45</f>
        <v>-84662</v>
      </c>
      <c r="AO44" s="88">
        <f t="shared" si="23"/>
        <v>0</v>
      </c>
      <c r="AP44" s="88">
        <f t="shared" si="23"/>
        <v>0</v>
      </c>
      <c r="AQ44" s="88">
        <f t="shared" si="23"/>
        <v>0</v>
      </c>
      <c r="AR44" s="88">
        <f t="shared" si="23"/>
        <v>0</v>
      </c>
      <c r="AS44" s="88">
        <f t="shared" si="23"/>
        <v>0</v>
      </c>
      <c r="AT44" s="88">
        <f t="shared" si="23"/>
        <v>0</v>
      </c>
      <c r="AU44" s="88">
        <f t="shared" si="23"/>
        <v>0</v>
      </c>
      <c r="AV44" s="113"/>
      <c r="AW44" s="113"/>
      <c r="AX44" s="88">
        <f t="shared" si="23"/>
        <v>0</v>
      </c>
      <c r="AY44" s="88">
        <f t="shared" si="23"/>
        <v>0</v>
      </c>
      <c r="AZ44" s="113"/>
      <c r="BA44" s="113"/>
      <c r="BB44" s="113"/>
      <c r="BC44" s="113"/>
      <c r="BD44" s="113"/>
      <c r="BE44" s="113"/>
      <c r="BF44" s="113"/>
      <c r="BG44" s="113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s="14" customFormat="1" ht="16.5" hidden="1">
      <c r="A45" s="99" t="s">
        <v>140</v>
      </c>
      <c r="B45" s="100" t="s">
        <v>127</v>
      </c>
      <c r="C45" s="100" t="s">
        <v>139</v>
      </c>
      <c r="D45" s="101" t="s">
        <v>22</v>
      </c>
      <c r="E45" s="100" t="s">
        <v>16</v>
      </c>
      <c r="F45" s="88">
        <v>142800</v>
      </c>
      <c r="G45" s="88">
        <f>H45-F45</f>
        <v>-55429</v>
      </c>
      <c r="H45" s="88">
        <v>87371</v>
      </c>
      <c r="I45" s="88"/>
      <c r="J45" s="88">
        <v>127152</v>
      </c>
      <c r="K45" s="114"/>
      <c r="L45" s="114"/>
      <c r="M45" s="88">
        <v>127152</v>
      </c>
      <c r="N45" s="88">
        <f>O45-M45</f>
        <v>-42490</v>
      </c>
      <c r="O45" s="88">
        <v>84662</v>
      </c>
      <c r="P45" s="88"/>
      <c r="Q45" s="88">
        <v>84662</v>
      </c>
      <c r="R45" s="90"/>
      <c r="S45" s="90"/>
      <c r="T45" s="88">
        <f>O45+R45</f>
        <v>84662</v>
      </c>
      <c r="U45" s="88">
        <f>Q45+S45</f>
        <v>84662</v>
      </c>
      <c r="V45" s="90"/>
      <c r="W45" s="90"/>
      <c r="X45" s="88">
        <f>T45+V45</f>
        <v>84662</v>
      </c>
      <c r="Y45" s="88">
        <f>U45+W45</f>
        <v>84662</v>
      </c>
      <c r="Z45" s="90"/>
      <c r="AA45" s="88">
        <f>X45+Z45</f>
        <v>84662</v>
      </c>
      <c r="AB45" s="88">
        <f>Y45</f>
        <v>84662</v>
      </c>
      <c r="AC45" s="90"/>
      <c r="AD45" s="90"/>
      <c r="AE45" s="90"/>
      <c r="AF45" s="88">
        <f>AA45+AC45</f>
        <v>84662</v>
      </c>
      <c r="AG45" s="90"/>
      <c r="AH45" s="88">
        <f>AB45</f>
        <v>84662</v>
      </c>
      <c r="AI45" s="90"/>
      <c r="AJ45" s="90"/>
      <c r="AK45" s="88">
        <f>AF45+AI45</f>
        <v>84662</v>
      </c>
      <c r="AL45" s="88">
        <f>AG45</f>
        <v>0</v>
      </c>
      <c r="AM45" s="88">
        <f>AH45+AJ45</f>
        <v>84662</v>
      </c>
      <c r="AN45" s="88">
        <f>AO45-AM45</f>
        <v>-84662</v>
      </c>
      <c r="AO45" s="88"/>
      <c r="AP45" s="88"/>
      <c r="AQ45" s="88"/>
      <c r="AR45" s="88"/>
      <c r="AS45" s="90"/>
      <c r="AT45" s="88">
        <f>AO45+AR45</f>
        <v>0</v>
      </c>
      <c r="AU45" s="88">
        <f>AQ45+AS45</f>
        <v>0</v>
      </c>
      <c r="AV45" s="90"/>
      <c r="AW45" s="90"/>
      <c r="AX45" s="88">
        <f>AR45+AU45</f>
        <v>0</v>
      </c>
      <c r="AY45" s="88">
        <f>AT45+AV45</f>
        <v>0</v>
      </c>
      <c r="AZ45" s="90"/>
      <c r="BA45" s="90"/>
      <c r="BB45" s="90"/>
      <c r="BC45" s="90"/>
      <c r="BD45" s="90"/>
      <c r="BE45" s="90"/>
      <c r="BF45" s="90"/>
      <c r="BG45" s="90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1:70" s="14" customFormat="1" ht="16.5" hidden="1">
      <c r="A46" s="99"/>
      <c r="B46" s="100"/>
      <c r="C46" s="100"/>
      <c r="D46" s="101"/>
      <c r="E46" s="100"/>
      <c r="F46" s="88"/>
      <c r="G46" s="88"/>
      <c r="H46" s="88"/>
      <c r="I46" s="88"/>
      <c r="J46" s="88"/>
      <c r="K46" s="114"/>
      <c r="L46" s="114"/>
      <c r="M46" s="88"/>
      <c r="N46" s="88"/>
      <c r="O46" s="88"/>
      <c r="P46" s="88"/>
      <c r="Q46" s="88"/>
      <c r="R46" s="90"/>
      <c r="S46" s="90"/>
      <c r="T46" s="88"/>
      <c r="U46" s="88"/>
      <c r="V46" s="90"/>
      <c r="W46" s="90"/>
      <c r="X46" s="88"/>
      <c r="Y46" s="88"/>
      <c r="Z46" s="90"/>
      <c r="AA46" s="88"/>
      <c r="AB46" s="88"/>
      <c r="AC46" s="90"/>
      <c r="AD46" s="90"/>
      <c r="AE46" s="90"/>
      <c r="AF46" s="88"/>
      <c r="AG46" s="90"/>
      <c r="AH46" s="88"/>
      <c r="AI46" s="90"/>
      <c r="AJ46" s="90"/>
      <c r="AK46" s="88"/>
      <c r="AL46" s="88"/>
      <c r="AM46" s="88"/>
      <c r="AN46" s="88"/>
      <c r="AO46" s="88"/>
      <c r="AP46" s="88"/>
      <c r="AQ46" s="88"/>
      <c r="AR46" s="88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8.75">
      <c r="A47" s="79" t="s">
        <v>23</v>
      </c>
      <c r="B47" s="81" t="s">
        <v>127</v>
      </c>
      <c r="C47" s="81" t="s">
        <v>139</v>
      </c>
      <c r="D47" s="96"/>
      <c r="E47" s="81"/>
      <c r="F47" s="88"/>
      <c r="G47" s="88"/>
      <c r="H47" s="88"/>
      <c r="I47" s="88"/>
      <c r="J47" s="88"/>
      <c r="K47" s="114"/>
      <c r="L47" s="114"/>
      <c r="M47" s="88"/>
      <c r="N47" s="88"/>
      <c r="O47" s="88"/>
      <c r="P47" s="88"/>
      <c r="Q47" s="88"/>
      <c r="R47" s="90"/>
      <c r="S47" s="90"/>
      <c r="T47" s="88"/>
      <c r="U47" s="88"/>
      <c r="V47" s="90"/>
      <c r="W47" s="90"/>
      <c r="X47" s="88"/>
      <c r="Y47" s="88"/>
      <c r="Z47" s="90"/>
      <c r="AA47" s="88"/>
      <c r="AB47" s="88"/>
      <c r="AC47" s="90"/>
      <c r="AD47" s="90"/>
      <c r="AE47" s="90"/>
      <c r="AF47" s="88"/>
      <c r="AG47" s="90"/>
      <c r="AH47" s="88"/>
      <c r="AI47" s="90"/>
      <c r="AJ47" s="90"/>
      <c r="AK47" s="88"/>
      <c r="AL47" s="88"/>
      <c r="AM47" s="88"/>
      <c r="AN47" s="83">
        <f>AN48</f>
        <v>5927</v>
      </c>
      <c r="AO47" s="83">
        <f>AO48</f>
        <v>5927</v>
      </c>
      <c r="AP47" s="83"/>
      <c r="AQ47" s="83">
        <f>AQ48</f>
        <v>5927</v>
      </c>
      <c r="AR47" s="83">
        <f aca="true" t="shared" si="24" ref="AR47:BC48">AR48</f>
        <v>0</v>
      </c>
      <c r="AS47" s="83">
        <f t="shared" si="24"/>
        <v>0</v>
      </c>
      <c r="AT47" s="83">
        <f t="shared" si="24"/>
        <v>5927</v>
      </c>
      <c r="AU47" s="83">
        <f t="shared" si="24"/>
        <v>5927</v>
      </c>
      <c r="AV47" s="83">
        <f t="shared" si="24"/>
        <v>0</v>
      </c>
      <c r="AW47" s="83">
        <f t="shared" si="24"/>
        <v>0</v>
      </c>
      <c r="AX47" s="83">
        <f t="shared" si="24"/>
        <v>5927</v>
      </c>
      <c r="AY47" s="83">
        <f t="shared" si="24"/>
        <v>5927</v>
      </c>
      <c r="AZ47" s="83">
        <f t="shared" si="24"/>
        <v>0</v>
      </c>
      <c r="BA47" s="83">
        <f t="shared" si="24"/>
        <v>0</v>
      </c>
      <c r="BB47" s="83">
        <f t="shared" si="24"/>
        <v>5927</v>
      </c>
      <c r="BC47" s="83">
        <f t="shared" si="24"/>
        <v>5927</v>
      </c>
      <c r="BD47" s="90"/>
      <c r="BE47" s="90"/>
      <c r="BF47" s="83">
        <f>BF48</f>
        <v>5927</v>
      </c>
      <c r="BG47" s="83">
        <f>BG48</f>
        <v>5927</v>
      </c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6.5">
      <c r="A48" s="99" t="s">
        <v>23</v>
      </c>
      <c r="B48" s="100" t="s">
        <v>127</v>
      </c>
      <c r="C48" s="100" t="s">
        <v>139</v>
      </c>
      <c r="D48" s="101" t="s">
        <v>24</v>
      </c>
      <c r="E48" s="100"/>
      <c r="F48" s="88"/>
      <c r="G48" s="88"/>
      <c r="H48" s="88"/>
      <c r="I48" s="88"/>
      <c r="J48" s="88"/>
      <c r="K48" s="114"/>
      <c r="L48" s="114"/>
      <c r="M48" s="88"/>
      <c r="N48" s="88"/>
      <c r="O48" s="88"/>
      <c r="P48" s="88"/>
      <c r="Q48" s="88"/>
      <c r="R48" s="90"/>
      <c r="S48" s="90"/>
      <c r="T48" s="88"/>
      <c r="U48" s="88"/>
      <c r="V48" s="90"/>
      <c r="W48" s="90"/>
      <c r="X48" s="88"/>
      <c r="Y48" s="88"/>
      <c r="Z48" s="90"/>
      <c r="AA48" s="88"/>
      <c r="AB48" s="88"/>
      <c r="AC48" s="90"/>
      <c r="AD48" s="90"/>
      <c r="AE48" s="90"/>
      <c r="AF48" s="88"/>
      <c r="AG48" s="90"/>
      <c r="AH48" s="88"/>
      <c r="AI48" s="90"/>
      <c r="AJ48" s="90"/>
      <c r="AK48" s="88"/>
      <c r="AL48" s="88"/>
      <c r="AM48" s="88"/>
      <c r="AN48" s="88">
        <f>AN49</f>
        <v>5927</v>
      </c>
      <c r="AO48" s="88">
        <f>AO49</f>
        <v>5927</v>
      </c>
      <c r="AP48" s="88"/>
      <c r="AQ48" s="88">
        <f>AQ49</f>
        <v>5927</v>
      </c>
      <c r="AR48" s="88">
        <f t="shared" si="24"/>
        <v>0</v>
      </c>
      <c r="AS48" s="88">
        <f t="shared" si="24"/>
        <v>0</v>
      </c>
      <c r="AT48" s="88">
        <f t="shared" si="24"/>
        <v>5927</v>
      </c>
      <c r="AU48" s="88">
        <f t="shared" si="24"/>
        <v>5927</v>
      </c>
      <c r="AV48" s="88">
        <f t="shared" si="24"/>
        <v>0</v>
      </c>
      <c r="AW48" s="88">
        <f t="shared" si="24"/>
        <v>0</v>
      </c>
      <c r="AX48" s="88">
        <f t="shared" si="24"/>
        <v>5927</v>
      </c>
      <c r="AY48" s="88">
        <f t="shared" si="24"/>
        <v>5927</v>
      </c>
      <c r="AZ48" s="88">
        <f t="shared" si="24"/>
        <v>0</v>
      </c>
      <c r="BA48" s="88">
        <f t="shared" si="24"/>
        <v>0</v>
      </c>
      <c r="BB48" s="88">
        <f t="shared" si="24"/>
        <v>5927</v>
      </c>
      <c r="BC48" s="88">
        <f t="shared" si="24"/>
        <v>5927</v>
      </c>
      <c r="BD48" s="90"/>
      <c r="BE48" s="90"/>
      <c r="BF48" s="88">
        <f>BF49</f>
        <v>5927</v>
      </c>
      <c r="BG48" s="88">
        <f>BG49</f>
        <v>5927</v>
      </c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66">
      <c r="A49" s="99" t="s">
        <v>137</v>
      </c>
      <c r="B49" s="100" t="s">
        <v>127</v>
      </c>
      <c r="C49" s="100" t="s">
        <v>139</v>
      </c>
      <c r="D49" s="101" t="s">
        <v>24</v>
      </c>
      <c r="E49" s="100" t="s">
        <v>138</v>
      </c>
      <c r="F49" s="88"/>
      <c r="G49" s="88"/>
      <c r="H49" s="88"/>
      <c r="I49" s="88"/>
      <c r="J49" s="88"/>
      <c r="K49" s="114"/>
      <c r="L49" s="114"/>
      <c r="M49" s="88"/>
      <c r="N49" s="88"/>
      <c r="O49" s="88"/>
      <c r="P49" s="88"/>
      <c r="Q49" s="88"/>
      <c r="R49" s="90"/>
      <c r="S49" s="90"/>
      <c r="T49" s="88"/>
      <c r="U49" s="88"/>
      <c r="V49" s="90"/>
      <c r="W49" s="90"/>
      <c r="X49" s="88"/>
      <c r="Y49" s="88"/>
      <c r="Z49" s="90"/>
      <c r="AA49" s="88"/>
      <c r="AB49" s="88"/>
      <c r="AC49" s="90"/>
      <c r="AD49" s="90"/>
      <c r="AE49" s="90"/>
      <c r="AF49" s="88"/>
      <c r="AG49" s="90"/>
      <c r="AH49" s="88"/>
      <c r="AI49" s="90"/>
      <c r="AJ49" s="90"/>
      <c r="AK49" s="88"/>
      <c r="AL49" s="88"/>
      <c r="AM49" s="88"/>
      <c r="AN49" s="88">
        <f>AO49-AM49</f>
        <v>5927</v>
      </c>
      <c r="AO49" s="88">
        <v>5927</v>
      </c>
      <c r="AP49" s="88"/>
      <c r="AQ49" s="88">
        <v>5927</v>
      </c>
      <c r="AR49" s="88"/>
      <c r="AS49" s="90"/>
      <c r="AT49" s="88">
        <f>AO49+AR49</f>
        <v>5927</v>
      </c>
      <c r="AU49" s="88">
        <f>AQ49+AS49</f>
        <v>5927</v>
      </c>
      <c r="AV49" s="90"/>
      <c r="AW49" s="90"/>
      <c r="AX49" s="88">
        <f>AT49+AV49</f>
        <v>5927</v>
      </c>
      <c r="AY49" s="88">
        <f>AU49</f>
        <v>5927</v>
      </c>
      <c r="AZ49" s="90"/>
      <c r="BA49" s="90"/>
      <c r="BB49" s="88">
        <f>AX49+AZ49</f>
        <v>5927</v>
      </c>
      <c r="BC49" s="88">
        <f>AY49+BA49</f>
        <v>5927</v>
      </c>
      <c r="BD49" s="90"/>
      <c r="BE49" s="90"/>
      <c r="BF49" s="88">
        <f>BB49+BD49</f>
        <v>5927</v>
      </c>
      <c r="BG49" s="88">
        <f>BC49+BE49</f>
        <v>5927</v>
      </c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6.5">
      <c r="A50" s="99"/>
      <c r="B50" s="100"/>
      <c r="C50" s="100"/>
      <c r="D50" s="101"/>
      <c r="E50" s="100"/>
      <c r="F50" s="115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115"/>
      <c r="AL50" s="115"/>
      <c r="AM50" s="115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6" customFormat="1" ht="18.75" customHeight="1" hidden="1">
      <c r="A51" s="79" t="s">
        <v>23</v>
      </c>
      <c r="B51" s="81" t="s">
        <v>127</v>
      </c>
      <c r="C51" s="81" t="s">
        <v>141</v>
      </c>
      <c r="D51" s="96"/>
      <c r="E51" s="81"/>
      <c r="F51" s="83">
        <f aca="true" t="shared" si="25" ref="F51:V52">F52</f>
        <v>35000</v>
      </c>
      <c r="G51" s="83">
        <f t="shared" si="25"/>
        <v>0</v>
      </c>
      <c r="H51" s="83">
        <f t="shared" si="25"/>
        <v>35000</v>
      </c>
      <c r="I51" s="83">
        <f t="shared" si="25"/>
        <v>0</v>
      </c>
      <c r="J51" s="83">
        <f t="shared" si="25"/>
        <v>35000</v>
      </c>
      <c r="K51" s="83">
        <f t="shared" si="25"/>
        <v>0</v>
      </c>
      <c r="L51" s="83">
        <f t="shared" si="25"/>
        <v>0</v>
      </c>
      <c r="M51" s="83">
        <f t="shared" si="25"/>
        <v>35000</v>
      </c>
      <c r="N51" s="83">
        <f t="shared" si="25"/>
        <v>-25310</v>
      </c>
      <c r="O51" s="83">
        <f t="shared" si="25"/>
        <v>9690</v>
      </c>
      <c r="P51" s="83">
        <f t="shared" si="25"/>
        <v>0</v>
      </c>
      <c r="Q51" s="83">
        <f t="shared" si="25"/>
        <v>9690</v>
      </c>
      <c r="R51" s="83">
        <f t="shared" si="25"/>
        <v>0</v>
      </c>
      <c r="S51" s="83">
        <f t="shared" si="25"/>
        <v>0</v>
      </c>
      <c r="T51" s="83">
        <f t="shared" si="25"/>
        <v>9690</v>
      </c>
      <c r="U51" s="83">
        <f t="shared" si="25"/>
        <v>9690</v>
      </c>
      <c r="V51" s="83">
        <f t="shared" si="25"/>
        <v>0</v>
      </c>
      <c r="W51" s="83">
        <f aca="true" t="shared" si="26" ref="V51:AK52">W52</f>
        <v>0</v>
      </c>
      <c r="X51" s="83">
        <f t="shared" si="26"/>
        <v>9690</v>
      </c>
      <c r="Y51" s="83">
        <f t="shared" si="26"/>
        <v>9690</v>
      </c>
      <c r="Z51" s="83">
        <f t="shared" si="26"/>
        <v>0</v>
      </c>
      <c r="AA51" s="83">
        <f t="shared" si="26"/>
        <v>9690</v>
      </c>
      <c r="AB51" s="83">
        <f t="shared" si="26"/>
        <v>9690</v>
      </c>
      <c r="AC51" s="83">
        <f t="shared" si="26"/>
        <v>0</v>
      </c>
      <c r="AD51" s="83">
        <f t="shared" si="26"/>
        <v>0</v>
      </c>
      <c r="AE51" s="83"/>
      <c r="AF51" s="83">
        <f t="shared" si="26"/>
        <v>9690</v>
      </c>
      <c r="AG51" s="83">
        <f t="shared" si="26"/>
        <v>0</v>
      </c>
      <c r="AH51" s="83">
        <f t="shared" si="26"/>
        <v>9690</v>
      </c>
      <c r="AI51" s="83">
        <f t="shared" si="26"/>
        <v>0</v>
      </c>
      <c r="AJ51" s="83">
        <f t="shared" si="26"/>
        <v>0</v>
      </c>
      <c r="AK51" s="83">
        <f t="shared" si="26"/>
        <v>9690</v>
      </c>
      <c r="AL51" s="83">
        <f aca="true" t="shared" si="27" ref="AI51:AY52">AL52</f>
        <v>0</v>
      </c>
      <c r="AM51" s="83">
        <f t="shared" si="27"/>
        <v>9690</v>
      </c>
      <c r="AN51" s="83">
        <f t="shared" si="27"/>
        <v>-9690</v>
      </c>
      <c r="AO51" s="83">
        <f t="shared" si="27"/>
        <v>0</v>
      </c>
      <c r="AP51" s="83">
        <f t="shared" si="27"/>
        <v>0</v>
      </c>
      <c r="AQ51" s="83">
        <f t="shared" si="27"/>
        <v>0</v>
      </c>
      <c r="AR51" s="83">
        <f t="shared" si="27"/>
        <v>0</v>
      </c>
      <c r="AS51" s="83">
        <f t="shared" si="27"/>
        <v>0</v>
      </c>
      <c r="AT51" s="83">
        <f t="shared" si="27"/>
        <v>0</v>
      </c>
      <c r="AU51" s="83">
        <f t="shared" si="27"/>
        <v>0</v>
      </c>
      <c r="AV51" s="92"/>
      <c r="AW51" s="92"/>
      <c r="AX51" s="83">
        <f t="shared" si="27"/>
        <v>0</v>
      </c>
      <c r="AY51" s="83">
        <f t="shared" si="27"/>
        <v>0</v>
      </c>
      <c r="AZ51" s="92"/>
      <c r="BA51" s="92"/>
      <c r="BB51" s="92"/>
      <c r="BC51" s="92"/>
      <c r="BD51" s="92"/>
      <c r="BE51" s="92"/>
      <c r="BF51" s="92"/>
      <c r="BG51" s="92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1:59" ht="16.5" customHeight="1" hidden="1">
      <c r="A52" s="99" t="s">
        <v>23</v>
      </c>
      <c r="B52" s="100" t="s">
        <v>127</v>
      </c>
      <c r="C52" s="100" t="s">
        <v>141</v>
      </c>
      <c r="D52" s="101" t="s">
        <v>24</v>
      </c>
      <c r="E52" s="100"/>
      <c r="F52" s="88">
        <f t="shared" si="25"/>
        <v>35000</v>
      </c>
      <c r="G52" s="88">
        <f t="shared" si="25"/>
        <v>0</v>
      </c>
      <c r="H52" s="88">
        <f t="shared" si="25"/>
        <v>35000</v>
      </c>
      <c r="I52" s="88">
        <f t="shared" si="25"/>
        <v>0</v>
      </c>
      <c r="J52" s="88">
        <f t="shared" si="25"/>
        <v>35000</v>
      </c>
      <c r="K52" s="88">
        <f t="shared" si="25"/>
        <v>0</v>
      </c>
      <c r="L52" s="88">
        <f t="shared" si="25"/>
        <v>0</v>
      </c>
      <c r="M52" s="88">
        <f t="shared" si="25"/>
        <v>35000</v>
      </c>
      <c r="N52" s="88">
        <f t="shared" si="25"/>
        <v>-25310</v>
      </c>
      <c r="O52" s="88">
        <f t="shared" si="25"/>
        <v>9690</v>
      </c>
      <c r="P52" s="88">
        <f t="shared" si="25"/>
        <v>0</v>
      </c>
      <c r="Q52" s="88">
        <f t="shared" si="25"/>
        <v>9690</v>
      </c>
      <c r="R52" s="88">
        <f t="shared" si="25"/>
        <v>0</v>
      </c>
      <c r="S52" s="88">
        <f t="shared" si="25"/>
        <v>0</v>
      </c>
      <c r="T52" s="88">
        <f t="shared" si="25"/>
        <v>9690</v>
      </c>
      <c r="U52" s="88">
        <f t="shared" si="25"/>
        <v>9690</v>
      </c>
      <c r="V52" s="88">
        <f t="shared" si="26"/>
        <v>0</v>
      </c>
      <c r="W52" s="88">
        <f t="shared" si="26"/>
        <v>0</v>
      </c>
      <c r="X52" s="88">
        <f t="shared" si="26"/>
        <v>9690</v>
      </c>
      <c r="Y52" s="88">
        <f t="shared" si="26"/>
        <v>9690</v>
      </c>
      <c r="Z52" s="88">
        <f t="shared" si="26"/>
        <v>0</v>
      </c>
      <c r="AA52" s="88">
        <f t="shared" si="26"/>
        <v>9690</v>
      </c>
      <c r="AB52" s="88">
        <f t="shared" si="26"/>
        <v>9690</v>
      </c>
      <c r="AC52" s="88">
        <f t="shared" si="26"/>
        <v>0</v>
      </c>
      <c r="AD52" s="88">
        <f t="shared" si="26"/>
        <v>0</v>
      </c>
      <c r="AE52" s="88"/>
      <c r="AF52" s="88">
        <f t="shared" si="26"/>
        <v>9690</v>
      </c>
      <c r="AG52" s="88">
        <f t="shared" si="26"/>
        <v>0</v>
      </c>
      <c r="AH52" s="88">
        <f t="shared" si="26"/>
        <v>9690</v>
      </c>
      <c r="AI52" s="88">
        <f t="shared" si="27"/>
        <v>0</v>
      </c>
      <c r="AJ52" s="88">
        <f t="shared" si="27"/>
        <v>0</v>
      </c>
      <c r="AK52" s="88">
        <f t="shared" si="27"/>
        <v>9690</v>
      </c>
      <c r="AL52" s="88">
        <f t="shared" si="27"/>
        <v>0</v>
      </c>
      <c r="AM52" s="88">
        <f t="shared" si="27"/>
        <v>9690</v>
      </c>
      <c r="AN52" s="88">
        <f t="shared" si="27"/>
        <v>-9690</v>
      </c>
      <c r="AO52" s="88">
        <f t="shared" si="27"/>
        <v>0</v>
      </c>
      <c r="AP52" s="88">
        <f t="shared" si="27"/>
        <v>0</v>
      </c>
      <c r="AQ52" s="88">
        <f t="shared" si="27"/>
        <v>0</v>
      </c>
      <c r="AR52" s="88">
        <f t="shared" si="27"/>
        <v>0</v>
      </c>
      <c r="AS52" s="88">
        <f t="shared" si="27"/>
        <v>0</v>
      </c>
      <c r="AT52" s="88">
        <f t="shared" si="27"/>
        <v>0</v>
      </c>
      <c r="AU52" s="88">
        <f t="shared" si="27"/>
        <v>0</v>
      </c>
      <c r="AV52" s="67"/>
      <c r="AW52" s="67"/>
      <c r="AX52" s="88">
        <f t="shared" si="27"/>
        <v>0</v>
      </c>
      <c r="AY52" s="88">
        <f t="shared" si="27"/>
        <v>0</v>
      </c>
      <c r="AZ52" s="67"/>
      <c r="BA52" s="67"/>
      <c r="BB52" s="67"/>
      <c r="BC52" s="67"/>
      <c r="BD52" s="67"/>
      <c r="BE52" s="67"/>
      <c r="BF52" s="67"/>
      <c r="BG52" s="67"/>
    </row>
    <row r="53" spans="1:70" s="12" customFormat="1" ht="66.75" customHeight="1" hidden="1">
      <c r="A53" s="99" t="s">
        <v>137</v>
      </c>
      <c r="B53" s="100" t="s">
        <v>127</v>
      </c>
      <c r="C53" s="100" t="s">
        <v>141</v>
      </c>
      <c r="D53" s="101" t="s">
        <v>24</v>
      </c>
      <c r="E53" s="100" t="s">
        <v>138</v>
      </c>
      <c r="F53" s="88">
        <v>35000</v>
      </c>
      <c r="G53" s="88">
        <f>H53-F53</f>
        <v>0</v>
      </c>
      <c r="H53" s="88">
        <v>35000</v>
      </c>
      <c r="I53" s="88"/>
      <c r="J53" s="88">
        <v>35000</v>
      </c>
      <c r="K53" s="116"/>
      <c r="L53" s="116"/>
      <c r="M53" s="88">
        <v>35000</v>
      </c>
      <c r="N53" s="88">
        <f>O53-M53</f>
        <v>-25310</v>
      </c>
      <c r="O53" s="88">
        <v>9690</v>
      </c>
      <c r="P53" s="88"/>
      <c r="Q53" s="88">
        <v>9690</v>
      </c>
      <c r="R53" s="85"/>
      <c r="S53" s="85"/>
      <c r="T53" s="88">
        <f>O53+R53</f>
        <v>9690</v>
      </c>
      <c r="U53" s="88">
        <f>Q53+S53</f>
        <v>9690</v>
      </c>
      <c r="V53" s="85"/>
      <c r="W53" s="85"/>
      <c r="X53" s="88">
        <f>T53+V53</f>
        <v>9690</v>
      </c>
      <c r="Y53" s="88">
        <f>U53+W53</f>
        <v>9690</v>
      </c>
      <c r="Z53" s="85"/>
      <c r="AA53" s="88">
        <f>X53+Z53</f>
        <v>9690</v>
      </c>
      <c r="AB53" s="88">
        <f>Y53</f>
        <v>9690</v>
      </c>
      <c r="AC53" s="85"/>
      <c r="AD53" s="85"/>
      <c r="AE53" s="85"/>
      <c r="AF53" s="88">
        <f>AA53+AC53</f>
        <v>9690</v>
      </c>
      <c r="AG53" s="85"/>
      <c r="AH53" s="88">
        <f>AB53</f>
        <v>9690</v>
      </c>
      <c r="AI53" s="85"/>
      <c r="AJ53" s="85"/>
      <c r="AK53" s="88">
        <f>AF53+AI53</f>
        <v>9690</v>
      </c>
      <c r="AL53" s="88">
        <f>AG53</f>
        <v>0</v>
      </c>
      <c r="AM53" s="88">
        <f>AH53+AJ53</f>
        <v>9690</v>
      </c>
      <c r="AN53" s="88">
        <f>AO53-AM53</f>
        <v>-9690</v>
      </c>
      <c r="AO53" s="88"/>
      <c r="AP53" s="88"/>
      <c r="AQ53" s="88"/>
      <c r="AR53" s="88"/>
      <c r="AS53" s="85"/>
      <c r="AT53" s="88">
        <f>AO53+AR53</f>
        <v>0</v>
      </c>
      <c r="AU53" s="88">
        <f>AQ53+AS53</f>
        <v>0</v>
      </c>
      <c r="AV53" s="85"/>
      <c r="AW53" s="85"/>
      <c r="AX53" s="88">
        <f>AR53+AU53</f>
        <v>0</v>
      </c>
      <c r="AY53" s="88">
        <f>AT53+AV53</f>
        <v>0</v>
      </c>
      <c r="AZ53" s="85"/>
      <c r="BA53" s="85"/>
      <c r="BB53" s="85"/>
      <c r="BC53" s="85"/>
      <c r="BD53" s="85"/>
      <c r="BE53" s="85"/>
      <c r="BF53" s="85"/>
      <c r="BG53" s="85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59" ht="15" customHeight="1" hidden="1">
      <c r="A54" s="117"/>
      <c r="B54" s="118"/>
      <c r="C54" s="118"/>
      <c r="D54" s="119"/>
      <c r="E54" s="118"/>
      <c r="F54" s="6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8"/>
      <c r="AC54" s="68"/>
      <c r="AD54" s="68"/>
      <c r="AE54" s="68"/>
      <c r="AF54" s="67"/>
      <c r="AG54" s="67"/>
      <c r="AH54" s="67"/>
      <c r="AI54" s="67"/>
      <c r="AJ54" s="67"/>
      <c r="AK54" s="69"/>
      <c r="AL54" s="69"/>
      <c r="AM54" s="69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</row>
    <row r="55" spans="1:59" ht="30.75" customHeight="1">
      <c r="A55" s="79" t="s">
        <v>25</v>
      </c>
      <c r="B55" s="81" t="s">
        <v>127</v>
      </c>
      <c r="C55" s="81" t="s">
        <v>348</v>
      </c>
      <c r="D55" s="96"/>
      <c r="E55" s="8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>
        <f aca="true" t="shared" si="28" ref="AN55:AV55">AN56+AN60+AN68+AN58</f>
        <v>113091</v>
      </c>
      <c r="AO55" s="83">
        <f t="shared" si="28"/>
        <v>113091</v>
      </c>
      <c r="AP55" s="83">
        <f t="shared" si="28"/>
        <v>0</v>
      </c>
      <c r="AQ55" s="83">
        <f t="shared" si="28"/>
        <v>89543</v>
      </c>
      <c r="AR55" s="83">
        <f t="shared" si="28"/>
        <v>0</v>
      </c>
      <c r="AS55" s="83">
        <f t="shared" si="28"/>
        <v>0</v>
      </c>
      <c r="AT55" s="83">
        <f t="shared" si="28"/>
        <v>113091</v>
      </c>
      <c r="AU55" s="83">
        <f t="shared" si="28"/>
        <v>89543</v>
      </c>
      <c r="AV55" s="83">
        <f t="shared" si="28"/>
        <v>-7460</v>
      </c>
      <c r="AW55" s="83">
        <f aca="true" t="shared" si="29" ref="AW55:BC55">AW56+AW60+AW68+AW58</f>
        <v>-7460</v>
      </c>
      <c r="AX55" s="83">
        <f t="shared" si="29"/>
        <v>105631</v>
      </c>
      <c r="AY55" s="83">
        <f t="shared" si="29"/>
        <v>82083</v>
      </c>
      <c r="AZ55" s="83">
        <f t="shared" si="29"/>
        <v>0</v>
      </c>
      <c r="BA55" s="83">
        <f t="shared" si="29"/>
        <v>0</v>
      </c>
      <c r="BB55" s="83">
        <f t="shared" si="29"/>
        <v>105631</v>
      </c>
      <c r="BC55" s="83">
        <f t="shared" si="29"/>
        <v>82083</v>
      </c>
      <c r="BD55" s="67"/>
      <c r="BE55" s="67"/>
      <c r="BF55" s="83">
        <f>BF56+BF60+BF68+BF58</f>
        <v>105631</v>
      </c>
      <c r="BG55" s="83">
        <f>BG56+BG60+BG68+BG58</f>
        <v>82083</v>
      </c>
    </row>
    <row r="56" spans="1:59" ht="72.75" customHeight="1">
      <c r="A56" s="99" t="s">
        <v>133</v>
      </c>
      <c r="B56" s="100" t="s">
        <v>127</v>
      </c>
      <c r="C56" s="100" t="s">
        <v>348</v>
      </c>
      <c r="D56" s="101" t="s">
        <v>124</v>
      </c>
      <c r="E56" s="100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>
        <f aca="true" t="shared" si="30" ref="AN56:BC56">AN57</f>
        <v>755</v>
      </c>
      <c r="AO56" s="88">
        <f t="shared" si="30"/>
        <v>755</v>
      </c>
      <c r="AP56" s="88">
        <f t="shared" si="30"/>
        <v>0</v>
      </c>
      <c r="AQ56" s="88">
        <f t="shared" si="30"/>
        <v>755</v>
      </c>
      <c r="AR56" s="88">
        <f t="shared" si="30"/>
        <v>0</v>
      </c>
      <c r="AS56" s="88">
        <f t="shared" si="30"/>
        <v>0</v>
      </c>
      <c r="AT56" s="88">
        <f t="shared" si="30"/>
        <v>755</v>
      </c>
      <c r="AU56" s="88">
        <f t="shared" si="30"/>
        <v>755</v>
      </c>
      <c r="AV56" s="88">
        <f t="shared" si="30"/>
        <v>0</v>
      </c>
      <c r="AW56" s="88">
        <f t="shared" si="30"/>
        <v>0</v>
      </c>
      <c r="AX56" s="88">
        <f t="shared" si="30"/>
        <v>755</v>
      </c>
      <c r="AY56" s="88">
        <f t="shared" si="30"/>
        <v>755</v>
      </c>
      <c r="AZ56" s="88">
        <f t="shared" si="30"/>
        <v>0</v>
      </c>
      <c r="BA56" s="88">
        <f t="shared" si="30"/>
        <v>0</v>
      </c>
      <c r="BB56" s="88">
        <f t="shared" si="30"/>
        <v>755</v>
      </c>
      <c r="BC56" s="88">
        <f t="shared" si="30"/>
        <v>755</v>
      </c>
      <c r="BD56" s="67"/>
      <c r="BE56" s="67"/>
      <c r="BF56" s="88">
        <f>BF57</f>
        <v>755</v>
      </c>
      <c r="BG56" s="88">
        <f>BG57</f>
        <v>755</v>
      </c>
    </row>
    <row r="57" spans="1:59" ht="37.5" customHeight="1">
      <c r="A57" s="99" t="s">
        <v>129</v>
      </c>
      <c r="B57" s="100" t="s">
        <v>127</v>
      </c>
      <c r="C57" s="100" t="s">
        <v>348</v>
      </c>
      <c r="D57" s="101" t="s">
        <v>124</v>
      </c>
      <c r="E57" s="100" t="s">
        <v>130</v>
      </c>
      <c r="F57" s="88"/>
      <c r="G57" s="88"/>
      <c r="H57" s="110"/>
      <c r="I57" s="110"/>
      <c r="J57" s="110"/>
      <c r="K57" s="111"/>
      <c r="L57" s="111"/>
      <c r="M57" s="88"/>
      <c r="N57" s="88"/>
      <c r="O57" s="88"/>
      <c r="P57" s="88"/>
      <c r="Q57" s="88"/>
      <c r="R57" s="90"/>
      <c r="S57" s="90"/>
      <c r="T57" s="88"/>
      <c r="U57" s="88"/>
      <c r="V57" s="90"/>
      <c r="W57" s="90"/>
      <c r="X57" s="88"/>
      <c r="Y57" s="88"/>
      <c r="Z57" s="90"/>
      <c r="AA57" s="88"/>
      <c r="AB57" s="88"/>
      <c r="AC57" s="90"/>
      <c r="AD57" s="90"/>
      <c r="AE57" s="90"/>
      <c r="AF57" s="88"/>
      <c r="AG57" s="90"/>
      <c r="AH57" s="88"/>
      <c r="AI57" s="90"/>
      <c r="AJ57" s="90"/>
      <c r="AK57" s="88"/>
      <c r="AL57" s="88"/>
      <c r="AM57" s="88"/>
      <c r="AN57" s="88">
        <f>AO57-AM57</f>
        <v>755</v>
      </c>
      <c r="AO57" s="91">
        <v>755</v>
      </c>
      <c r="AP57" s="91"/>
      <c r="AQ57" s="91">
        <v>755</v>
      </c>
      <c r="AR57" s="91"/>
      <c r="AS57" s="67"/>
      <c r="AT57" s="88">
        <f>AO57+AR57</f>
        <v>755</v>
      </c>
      <c r="AU57" s="88">
        <f>AQ57+AS57</f>
        <v>755</v>
      </c>
      <c r="AV57" s="67"/>
      <c r="AW57" s="67"/>
      <c r="AX57" s="88">
        <f>AT57+AV57</f>
        <v>755</v>
      </c>
      <c r="AY57" s="88">
        <f>AU57</f>
        <v>755</v>
      </c>
      <c r="AZ57" s="67"/>
      <c r="BA57" s="67"/>
      <c r="BB57" s="88">
        <f>AX57+AZ57</f>
        <v>755</v>
      </c>
      <c r="BC57" s="88">
        <f>AY57+BA57</f>
        <v>755</v>
      </c>
      <c r="BD57" s="67"/>
      <c r="BE57" s="67"/>
      <c r="BF57" s="88">
        <f>BB57+BD57</f>
        <v>755</v>
      </c>
      <c r="BG57" s="88">
        <f>BC57+BE57</f>
        <v>755</v>
      </c>
    </row>
    <row r="58" spans="1:59" ht="57" customHeight="1">
      <c r="A58" s="99" t="s">
        <v>224</v>
      </c>
      <c r="B58" s="100" t="s">
        <v>127</v>
      </c>
      <c r="C58" s="100" t="s">
        <v>348</v>
      </c>
      <c r="D58" s="101" t="s">
        <v>225</v>
      </c>
      <c r="E58" s="100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>
        <f aca="true" t="shared" si="31" ref="AN58:BC58">AN59</f>
        <v>5292</v>
      </c>
      <c r="AO58" s="88">
        <f t="shared" si="31"/>
        <v>5292</v>
      </c>
      <c r="AP58" s="88">
        <f t="shared" si="31"/>
        <v>0</v>
      </c>
      <c r="AQ58" s="88">
        <f t="shared" si="31"/>
        <v>5292</v>
      </c>
      <c r="AR58" s="88">
        <f t="shared" si="31"/>
        <v>0</v>
      </c>
      <c r="AS58" s="88">
        <f t="shared" si="31"/>
        <v>0</v>
      </c>
      <c r="AT58" s="88">
        <f t="shared" si="31"/>
        <v>5292</v>
      </c>
      <c r="AU58" s="88">
        <f t="shared" si="31"/>
        <v>5292</v>
      </c>
      <c r="AV58" s="88">
        <f t="shared" si="31"/>
        <v>0</v>
      </c>
      <c r="AW58" s="88">
        <f t="shared" si="31"/>
        <v>0</v>
      </c>
      <c r="AX58" s="88">
        <f t="shared" si="31"/>
        <v>5292</v>
      </c>
      <c r="AY58" s="88">
        <f t="shared" si="31"/>
        <v>5292</v>
      </c>
      <c r="AZ58" s="88">
        <f t="shared" si="31"/>
        <v>0</v>
      </c>
      <c r="BA58" s="88">
        <f t="shared" si="31"/>
        <v>0</v>
      </c>
      <c r="BB58" s="88">
        <f t="shared" si="31"/>
        <v>5292</v>
      </c>
      <c r="BC58" s="88">
        <f t="shared" si="31"/>
        <v>5292</v>
      </c>
      <c r="BD58" s="67"/>
      <c r="BE58" s="67"/>
      <c r="BF58" s="88">
        <f>BF59</f>
        <v>5292</v>
      </c>
      <c r="BG58" s="88">
        <f>BG59</f>
        <v>5292</v>
      </c>
    </row>
    <row r="59" spans="1:59" ht="24.75" customHeight="1">
      <c r="A59" s="99" t="s">
        <v>226</v>
      </c>
      <c r="B59" s="100" t="s">
        <v>127</v>
      </c>
      <c r="C59" s="100" t="s">
        <v>348</v>
      </c>
      <c r="D59" s="101" t="s">
        <v>225</v>
      </c>
      <c r="E59" s="100" t="s">
        <v>227</v>
      </c>
      <c r="F59" s="88"/>
      <c r="G59" s="88"/>
      <c r="H59" s="110"/>
      <c r="I59" s="110"/>
      <c r="J59" s="110"/>
      <c r="K59" s="110"/>
      <c r="L59" s="110"/>
      <c r="M59" s="88"/>
      <c r="N59" s="88"/>
      <c r="O59" s="88"/>
      <c r="P59" s="88"/>
      <c r="Q59" s="88"/>
      <c r="R59" s="92"/>
      <c r="S59" s="92"/>
      <c r="T59" s="88"/>
      <c r="U59" s="88"/>
      <c r="V59" s="92"/>
      <c r="W59" s="92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92"/>
      <c r="AJ59" s="92"/>
      <c r="AK59" s="88"/>
      <c r="AL59" s="88"/>
      <c r="AM59" s="88"/>
      <c r="AN59" s="88">
        <f>AO59-AM59</f>
        <v>5292</v>
      </c>
      <c r="AO59" s="88">
        <v>5292</v>
      </c>
      <c r="AP59" s="88"/>
      <c r="AQ59" s="88">
        <v>5292</v>
      </c>
      <c r="AR59" s="88"/>
      <c r="AS59" s="67"/>
      <c r="AT59" s="88">
        <f>AO59+AR59</f>
        <v>5292</v>
      </c>
      <c r="AU59" s="88">
        <f>AQ59+AS59</f>
        <v>5292</v>
      </c>
      <c r="AV59" s="67"/>
      <c r="AW59" s="67"/>
      <c r="AX59" s="88">
        <f>AT59+AV59</f>
        <v>5292</v>
      </c>
      <c r="AY59" s="88">
        <f>AU59</f>
        <v>5292</v>
      </c>
      <c r="AZ59" s="67"/>
      <c r="BA59" s="67"/>
      <c r="BB59" s="88">
        <f>AX59+AZ59</f>
        <v>5292</v>
      </c>
      <c r="BC59" s="88">
        <f>AY59+BA59</f>
        <v>5292</v>
      </c>
      <c r="BD59" s="67"/>
      <c r="BE59" s="67"/>
      <c r="BF59" s="88">
        <f>BB59+BD59</f>
        <v>5292</v>
      </c>
      <c r="BG59" s="88">
        <f>BC59+BE59</f>
        <v>5292</v>
      </c>
    </row>
    <row r="60" spans="1:59" ht="35.25" customHeight="1">
      <c r="A60" s="99" t="s">
        <v>26</v>
      </c>
      <c r="B60" s="100" t="s">
        <v>127</v>
      </c>
      <c r="C60" s="100" t="s">
        <v>348</v>
      </c>
      <c r="D60" s="101" t="s">
        <v>27</v>
      </c>
      <c r="E60" s="100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>
        <f aca="true" t="shared" si="32" ref="AN60:AU60">AN61+AN62+AN66+AN67+AN64</f>
        <v>107044</v>
      </c>
      <c r="AO60" s="88">
        <f t="shared" si="32"/>
        <v>107044</v>
      </c>
      <c r="AP60" s="88">
        <f t="shared" si="32"/>
        <v>0</v>
      </c>
      <c r="AQ60" s="88">
        <f t="shared" si="32"/>
        <v>83496</v>
      </c>
      <c r="AR60" s="88">
        <f t="shared" si="32"/>
        <v>0</v>
      </c>
      <c r="AS60" s="88">
        <f t="shared" si="32"/>
        <v>0</v>
      </c>
      <c r="AT60" s="88">
        <f t="shared" si="32"/>
        <v>107044</v>
      </c>
      <c r="AU60" s="88">
        <f t="shared" si="32"/>
        <v>83496</v>
      </c>
      <c r="AV60" s="88">
        <f aca="true" t="shared" si="33" ref="AV60:BC60">AV61+AV62+AV66+AV67+AV64</f>
        <v>-7460</v>
      </c>
      <c r="AW60" s="88">
        <f t="shared" si="33"/>
        <v>-7460</v>
      </c>
      <c r="AX60" s="88">
        <f t="shared" si="33"/>
        <v>99584</v>
      </c>
      <c r="AY60" s="88">
        <f t="shared" si="33"/>
        <v>76036</v>
      </c>
      <c r="AZ60" s="88">
        <f t="shared" si="33"/>
        <v>0</v>
      </c>
      <c r="BA60" s="88">
        <f t="shared" si="33"/>
        <v>0</v>
      </c>
      <c r="BB60" s="88">
        <f t="shared" si="33"/>
        <v>99584</v>
      </c>
      <c r="BC60" s="88">
        <f t="shared" si="33"/>
        <v>76036</v>
      </c>
      <c r="BD60" s="67"/>
      <c r="BE60" s="67"/>
      <c r="BF60" s="88">
        <f>BF61+BF62+BF66+BF67+BF64</f>
        <v>99584</v>
      </c>
      <c r="BG60" s="88">
        <f>BG61+BG62+BG66+BG67+BG64</f>
        <v>76036</v>
      </c>
    </row>
    <row r="61" spans="1:59" ht="54.75" customHeight="1">
      <c r="A61" s="99" t="s">
        <v>137</v>
      </c>
      <c r="B61" s="100" t="s">
        <v>127</v>
      </c>
      <c r="C61" s="100" t="s">
        <v>348</v>
      </c>
      <c r="D61" s="101" t="s">
        <v>27</v>
      </c>
      <c r="E61" s="100" t="s">
        <v>138</v>
      </c>
      <c r="F61" s="88"/>
      <c r="G61" s="88"/>
      <c r="H61" s="88"/>
      <c r="I61" s="88"/>
      <c r="J61" s="88"/>
      <c r="K61" s="106"/>
      <c r="L61" s="106"/>
      <c r="M61" s="88"/>
      <c r="N61" s="88"/>
      <c r="O61" s="88"/>
      <c r="P61" s="88"/>
      <c r="Q61" s="88"/>
      <c r="R61" s="106"/>
      <c r="S61" s="106"/>
      <c r="T61" s="88"/>
      <c r="U61" s="88"/>
      <c r="V61" s="106"/>
      <c r="W61" s="106"/>
      <c r="X61" s="88"/>
      <c r="Y61" s="88"/>
      <c r="Z61" s="106"/>
      <c r="AA61" s="88"/>
      <c r="AB61" s="88"/>
      <c r="AC61" s="106"/>
      <c r="AD61" s="106"/>
      <c r="AE61" s="106"/>
      <c r="AF61" s="88"/>
      <c r="AG61" s="106"/>
      <c r="AH61" s="88"/>
      <c r="AI61" s="106"/>
      <c r="AJ61" s="106"/>
      <c r="AK61" s="88"/>
      <c r="AL61" s="88"/>
      <c r="AM61" s="88"/>
      <c r="AN61" s="88">
        <f>AO61-AM61</f>
        <v>54834</v>
      </c>
      <c r="AO61" s="88">
        <f>7726+32739+7304+3348+157+3060+500</f>
        <v>54834</v>
      </c>
      <c r="AP61" s="88"/>
      <c r="AQ61" s="88">
        <f>7726+32739+7304+3348+157+3060+500</f>
        <v>54834</v>
      </c>
      <c r="AR61" s="88"/>
      <c r="AS61" s="67"/>
      <c r="AT61" s="88">
        <f>AO61+AR61</f>
        <v>54834</v>
      </c>
      <c r="AU61" s="88">
        <f>AQ61+AS61</f>
        <v>54834</v>
      </c>
      <c r="AV61" s="67"/>
      <c r="AW61" s="67"/>
      <c r="AX61" s="88">
        <f>AT61+AV61</f>
        <v>54834</v>
      </c>
      <c r="AY61" s="88">
        <f>AU61</f>
        <v>54834</v>
      </c>
      <c r="AZ61" s="67"/>
      <c r="BA61" s="67"/>
      <c r="BB61" s="88">
        <f>AX61+AZ61</f>
        <v>54834</v>
      </c>
      <c r="BC61" s="88">
        <f>AY61+BA61</f>
        <v>54834</v>
      </c>
      <c r="BD61" s="67"/>
      <c r="BE61" s="67"/>
      <c r="BF61" s="88">
        <f>BB61+BD61</f>
        <v>54834</v>
      </c>
      <c r="BG61" s="88">
        <f>BC61+BE61</f>
        <v>54834</v>
      </c>
    </row>
    <row r="62" spans="1:59" ht="105" customHeight="1">
      <c r="A62" s="99" t="s">
        <v>271</v>
      </c>
      <c r="B62" s="100" t="s">
        <v>127</v>
      </c>
      <c r="C62" s="100" t="s">
        <v>348</v>
      </c>
      <c r="D62" s="101" t="s">
        <v>254</v>
      </c>
      <c r="E62" s="100"/>
      <c r="F62" s="88"/>
      <c r="G62" s="88"/>
      <c r="H62" s="88"/>
      <c r="I62" s="88"/>
      <c r="J62" s="88"/>
      <c r="K62" s="106"/>
      <c r="L62" s="106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>
        <f aca="true" t="shared" si="34" ref="AN62:BC62">AN63</f>
        <v>5402</v>
      </c>
      <c r="AO62" s="88">
        <f t="shared" si="34"/>
        <v>5402</v>
      </c>
      <c r="AP62" s="88">
        <f t="shared" si="34"/>
        <v>0</v>
      </c>
      <c r="AQ62" s="88">
        <f t="shared" si="34"/>
        <v>5402</v>
      </c>
      <c r="AR62" s="88">
        <f t="shared" si="34"/>
        <v>0</v>
      </c>
      <c r="AS62" s="88">
        <f t="shared" si="34"/>
        <v>0</v>
      </c>
      <c r="AT62" s="88">
        <f t="shared" si="34"/>
        <v>5402</v>
      </c>
      <c r="AU62" s="88">
        <f t="shared" si="34"/>
        <v>5402</v>
      </c>
      <c r="AV62" s="88">
        <f t="shared" si="34"/>
        <v>0</v>
      </c>
      <c r="AW62" s="88">
        <f t="shared" si="34"/>
        <v>0</v>
      </c>
      <c r="AX62" s="88">
        <f t="shared" si="34"/>
        <v>5402</v>
      </c>
      <c r="AY62" s="88">
        <f t="shared" si="34"/>
        <v>5402</v>
      </c>
      <c r="AZ62" s="88">
        <f t="shared" si="34"/>
        <v>0</v>
      </c>
      <c r="BA62" s="88">
        <f t="shared" si="34"/>
        <v>0</v>
      </c>
      <c r="BB62" s="88">
        <f t="shared" si="34"/>
        <v>5402</v>
      </c>
      <c r="BC62" s="88">
        <f t="shared" si="34"/>
        <v>5402</v>
      </c>
      <c r="BD62" s="67"/>
      <c r="BE62" s="67"/>
      <c r="BF62" s="88">
        <f>BF63</f>
        <v>5402</v>
      </c>
      <c r="BG62" s="88">
        <f>BG63</f>
        <v>5402</v>
      </c>
    </row>
    <row r="63" spans="1:59" ht="93" customHeight="1">
      <c r="A63" s="99" t="s">
        <v>250</v>
      </c>
      <c r="B63" s="100" t="s">
        <v>127</v>
      </c>
      <c r="C63" s="100" t="s">
        <v>348</v>
      </c>
      <c r="D63" s="101" t="s">
        <v>254</v>
      </c>
      <c r="E63" s="100" t="s">
        <v>143</v>
      </c>
      <c r="F63" s="88"/>
      <c r="G63" s="88"/>
      <c r="H63" s="88"/>
      <c r="I63" s="88"/>
      <c r="J63" s="88"/>
      <c r="K63" s="106"/>
      <c r="L63" s="106"/>
      <c r="M63" s="88"/>
      <c r="N63" s="88"/>
      <c r="O63" s="88"/>
      <c r="P63" s="88"/>
      <c r="Q63" s="88"/>
      <c r="R63" s="106"/>
      <c r="S63" s="106"/>
      <c r="T63" s="88"/>
      <c r="U63" s="88"/>
      <c r="V63" s="106"/>
      <c r="W63" s="106"/>
      <c r="X63" s="88"/>
      <c r="Y63" s="88"/>
      <c r="Z63" s="106"/>
      <c r="AA63" s="88"/>
      <c r="AB63" s="88"/>
      <c r="AC63" s="106"/>
      <c r="AD63" s="106"/>
      <c r="AE63" s="106"/>
      <c r="AF63" s="88"/>
      <c r="AG63" s="106"/>
      <c r="AH63" s="88"/>
      <c r="AI63" s="106"/>
      <c r="AJ63" s="106"/>
      <c r="AK63" s="88"/>
      <c r="AL63" s="88"/>
      <c r="AM63" s="88"/>
      <c r="AN63" s="88">
        <f>AO63-AM63</f>
        <v>5402</v>
      </c>
      <c r="AO63" s="88">
        <v>5402</v>
      </c>
      <c r="AP63" s="88"/>
      <c r="AQ63" s="88">
        <v>5402</v>
      </c>
      <c r="AR63" s="88"/>
      <c r="AS63" s="67"/>
      <c r="AT63" s="88">
        <f>AO63+AR63</f>
        <v>5402</v>
      </c>
      <c r="AU63" s="88">
        <f>AQ63+AS63</f>
        <v>5402</v>
      </c>
      <c r="AV63" s="67"/>
      <c r="AW63" s="67"/>
      <c r="AX63" s="88">
        <f>AT63+AV63</f>
        <v>5402</v>
      </c>
      <c r="AY63" s="88">
        <f>AU63</f>
        <v>5402</v>
      </c>
      <c r="AZ63" s="67"/>
      <c r="BA63" s="67"/>
      <c r="BB63" s="88">
        <f>AX63+AZ63</f>
        <v>5402</v>
      </c>
      <c r="BC63" s="88">
        <f>AY63+BA63</f>
        <v>5402</v>
      </c>
      <c r="BD63" s="67"/>
      <c r="BE63" s="67"/>
      <c r="BF63" s="88">
        <f>BB63+BD63</f>
        <v>5402</v>
      </c>
      <c r="BG63" s="88">
        <f>BC63+BE63</f>
        <v>5402</v>
      </c>
    </row>
    <row r="64" spans="1:70" s="46" customFormat="1" ht="165" customHeight="1" hidden="1">
      <c r="A64" s="120" t="s">
        <v>330</v>
      </c>
      <c r="B64" s="121" t="s">
        <v>127</v>
      </c>
      <c r="C64" s="121" t="s">
        <v>348</v>
      </c>
      <c r="D64" s="122" t="s">
        <v>331</v>
      </c>
      <c r="E64" s="121"/>
      <c r="F64" s="123"/>
      <c r="G64" s="123"/>
      <c r="H64" s="123"/>
      <c r="I64" s="123"/>
      <c r="J64" s="123"/>
      <c r="K64" s="124"/>
      <c r="L64" s="124"/>
      <c r="M64" s="123"/>
      <c r="N64" s="123"/>
      <c r="O64" s="123"/>
      <c r="P64" s="123"/>
      <c r="Q64" s="123"/>
      <c r="R64" s="124"/>
      <c r="S64" s="124"/>
      <c r="T64" s="123"/>
      <c r="U64" s="123"/>
      <c r="V64" s="124"/>
      <c r="W64" s="124"/>
      <c r="X64" s="123"/>
      <c r="Y64" s="123"/>
      <c r="Z64" s="124"/>
      <c r="AA64" s="123"/>
      <c r="AB64" s="123"/>
      <c r="AC64" s="124"/>
      <c r="AD64" s="124"/>
      <c r="AE64" s="124"/>
      <c r="AF64" s="123"/>
      <c r="AG64" s="124"/>
      <c r="AH64" s="123"/>
      <c r="AI64" s="124"/>
      <c r="AJ64" s="124"/>
      <c r="AK64" s="123"/>
      <c r="AL64" s="123"/>
      <c r="AM64" s="123"/>
      <c r="AN64" s="123">
        <f aca="true" t="shared" si="35" ref="AN64:AY64">AN65</f>
        <v>7460</v>
      </c>
      <c r="AO64" s="123">
        <f t="shared" si="35"/>
        <v>7460</v>
      </c>
      <c r="AP64" s="123">
        <f t="shared" si="35"/>
        <v>0</v>
      </c>
      <c r="AQ64" s="123">
        <f t="shared" si="35"/>
        <v>7460</v>
      </c>
      <c r="AR64" s="123">
        <f t="shared" si="35"/>
        <v>0</v>
      </c>
      <c r="AS64" s="123">
        <f t="shared" si="35"/>
        <v>0</v>
      </c>
      <c r="AT64" s="123">
        <f t="shared" si="35"/>
        <v>7460</v>
      </c>
      <c r="AU64" s="123">
        <f t="shared" si="35"/>
        <v>7460</v>
      </c>
      <c r="AV64" s="123">
        <f t="shared" si="35"/>
        <v>-7460</v>
      </c>
      <c r="AW64" s="123">
        <f t="shared" si="35"/>
        <v>-7460</v>
      </c>
      <c r="AX64" s="123">
        <f t="shared" si="35"/>
        <v>0</v>
      </c>
      <c r="AY64" s="123">
        <f t="shared" si="35"/>
        <v>0</v>
      </c>
      <c r="AZ64" s="125"/>
      <c r="BA64" s="125"/>
      <c r="BB64" s="125"/>
      <c r="BC64" s="125"/>
      <c r="BD64" s="125"/>
      <c r="BE64" s="125"/>
      <c r="BF64" s="125"/>
      <c r="BG64" s="12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</row>
    <row r="65" spans="1:70" s="46" customFormat="1" ht="82.5" customHeight="1" hidden="1">
      <c r="A65" s="120" t="s">
        <v>250</v>
      </c>
      <c r="B65" s="121" t="s">
        <v>127</v>
      </c>
      <c r="C65" s="121" t="s">
        <v>348</v>
      </c>
      <c r="D65" s="122" t="s">
        <v>331</v>
      </c>
      <c r="E65" s="121" t="s">
        <v>143</v>
      </c>
      <c r="F65" s="123"/>
      <c r="G65" s="123"/>
      <c r="H65" s="123"/>
      <c r="I65" s="123"/>
      <c r="J65" s="123"/>
      <c r="K65" s="124"/>
      <c r="L65" s="124"/>
      <c r="M65" s="123"/>
      <c r="N65" s="123"/>
      <c r="O65" s="123"/>
      <c r="P65" s="123"/>
      <c r="Q65" s="123"/>
      <c r="R65" s="124"/>
      <c r="S65" s="124"/>
      <c r="T65" s="123"/>
      <c r="U65" s="123"/>
      <c r="V65" s="124"/>
      <c r="W65" s="124"/>
      <c r="X65" s="123"/>
      <c r="Y65" s="123"/>
      <c r="Z65" s="124"/>
      <c r="AA65" s="123"/>
      <c r="AB65" s="123"/>
      <c r="AC65" s="124"/>
      <c r="AD65" s="124"/>
      <c r="AE65" s="124"/>
      <c r="AF65" s="123"/>
      <c r="AG65" s="124"/>
      <c r="AH65" s="123"/>
      <c r="AI65" s="124"/>
      <c r="AJ65" s="124"/>
      <c r="AK65" s="123"/>
      <c r="AL65" s="123"/>
      <c r="AM65" s="123"/>
      <c r="AN65" s="123">
        <f>AO65-AM65</f>
        <v>7460</v>
      </c>
      <c r="AO65" s="123">
        <v>7460</v>
      </c>
      <c r="AP65" s="123"/>
      <c r="AQ65" s="123">
        <v>7460</v>
      </c>
      <c r="AR65" s="123"/>
      <c r="AS65" s="125"/>
      <c r="AT65" s="123">
        <f>AO65+AR65</f>
        <v>7460</v>
      </c>
      <c r="AU65" s="123">
        <f>AQ65+AS65</f>
        <v>7460</v>
      </c>
      <c r="AV65" s="123">
        <v>-7460</v>
      </c>
      <c r="AW65" s="123">
        <v>-7460</v>
      </c>
      <c r="AX65" s="123">
        <f>AT65+AV65</f>
        <v>0</v>
      </c>
      <c r="AY65" s="123">
        <f>AU65+AW65</f>
        <v>0</v>
      </c>
      <c r="AZ65" s="125"/>
      <c r="BA65" s="125"/>
      <c r="BB65" s="125"/>
      <c r="BC65" s="125"/>
      <c r="BD65" s="125"/>
      <c r="BE65" s="125"/>
      <c r="BF65" s="125"/>
      <c r="BG65" s="12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</row>
    <row r="66" spans="1:59" ht="90.75" customHeight="1">
      <c r="A66" s="99" t="s">
        <v>144</v>
      </c>
      <c r="B66" s="100" t="s">
        <v>127</v>
      </c>
      <c r="C66" s="100" t="s">
        <v>348</v>
      </c>
      <c r="D66" s="101" t="s">
        <v>27</v>
      </c>
      <c r="E66" s="100" t="s">
        <v>145</v>
      </c>
      <c r="F66" s="88"/>
      <c r="G66" s="88"/>
      <c r="H66" s="88"/>
      <c r="I66" s="88"/>
      <c r="J66" s="88"/>
      <c r="K66" s="106"/>
      <c r="L66" s="106"/>
      <c r="M66" s="88"/>
      <c r="N66" s="88"/>
      <c r="O66" s="88"/>
      <c r="P66" s="88"/>
      <c r="Q66" s="88"/>
      <c r="R66" s="106"/>
      <c r="S66" s="106"/>
      <c r="T66" s="88"/>
      <c r="U66" s="88"/>
      <c r="V66" s="106"/>
      <c r="W66" s="106"/>
      <c r="X66" s="88"/>
      <c r="Y66" s="88"/>
      <c r="Z66" s="106"/>
      <c r="AA66" s="88"/>
      <c r="AB66" s="88"/>
      <c r="AC66" s="106"/>
      <c r="AD66" s="106"/>
      <c r="AE66" s="106"/>
      <c r="AF66" s="88"/>
      <c r="AG66" s="106"/>
      <c r="AH66" s="88"/>
      <c r="AI66" s="106"/>
      <c r="AJ66" s="106"/>
      <c r="AK66" s="88"/>
      <c r="AL66" s="88"/>
      <c r="AM66" s="88"/>
      <c r="AN66" s="88">
        <f>AO66-AM66</f>
        <v>39348</v>
      </c>
      <c r="AO66" s="88">
        <f>23548+15800</f>
        <v>39348</v>
      </c>
      <c r="AP66" s="106"/>
      <c r="AQ66" s="88">
        <v>15800</v>
      </c>
      <c r="AR66" s="88"/>
      <c r="AS66" s="67"/>
      <c r="AT66" s="88">
        <f>AO66+AR66</f>
        <v>39348</v>
      </c>
      <c r="AU66" s="88">
        <f>AQ66+AS66</f>
        <v>15800</v>
      </c>
      <c r="AV66" s="67"/>
      <c r="AW66" s="67"/>
      <c r="AX66" s="88">
        <f>AT66+AV66</f>
        <v>39348</v>
      </c>
      <c r="AY66" s="88">
        <f>AU66</f>
        <v>15800</v>
      </c>
      <c r="AZ66" s="67"/>
      <c r="BA66" s="67"/>
      <c r="BB66" s="88">
        <f>AX66+AZ66</f>
        <v>39348</v>
      </c>
      <c r="BC66" s="88">
        <f>AY66+BA66</f>
        <v>15800</v>
      </c>
      <c r="BD66" s="67"/>
      <c r="BE66" s="67"/>
      <c r="BF66" s="88">
        <f>BB66+BD66</f>
        <v>39348</v>
      </c>
      <c r="BG66" s="88">
        <f>BC66+BE66</f>
        <v>15800</v>
      </c>
    </row>
    <row r="67" spans="1:59" ht="33" customHeight="1" hidden="1">
      <c r="A67" s="126" t="s">
        <v>121</v>
      </c>
      <c r="B67" s="121" t="s">
        <v>127</v>
      </c>
      <c r="C67" s="121" t="s">
        <v>348</v>
      </c>
      <c r="D67" s="127" t="s">
        <v>122</v>
      </c>
      <c r="E67" s="121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>
        <f>AN68+AN69+AN71</f>
        <v>0</v>
      </c>
      <c r="AO67" s="123">
        <f>AO68+AO69+AO71</f>
        <v>0</v>
      </c>
      <c r="AP67" s="123">
        <f>AP68+AP69+AP71</f>
        <v>0</v>
      </c>
      <c r="AQ67" s="123">
        <f>AQ68+AQ69+AQ71</f>
        <v>0</v>
      </c>
      <c r="AR67" s="123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</row>
    <row r="68" spans="1:59" ht="66" customHeight="1" hidden="1">
      <c r="A68" s="120" t="s">
        <v>298</v>
      </c>
      <c r="B68" s="121" t="s">
        <v>127</v>
      </c>
      <c r="C68" s="121" t="s">
        <v>348</v>
      </c>
      <c r="D68" s="127" t="s">
        <v>281</v>
      </c>
      <c r="E68" s="121"/>
      <c r="F68" s="123"/>
      <c r="G68" s="123"/>
      <c r="H68" s="123"/>
      <c r="I68" s="123"/>
      <c r="J68" s="123"/>
      <c r="K68" s="124"/>
      <c r="L68" s="124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>
        <f aca="true" t="shared" si="36" ref="AN68:AQ69">AN69</f>
        <v>0</v>
      </c>
      <c r="AO68" s="123">
        <f t="shared" si="36"/>
        <v>0</v>
      </c>
      <c r="AP68" s="123">
        <f t="shared" si="36"/>
        <v>0</v>
      </c>
      <c r="AQ68" s="123">
        <f t="shared" si="36"/>
        <v>0</v>
      </c>
      <c r="AR68" s="123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</row>
    <row r="69" spans="1:59" ht="82.5" customHeight="1" hidden="1">
      <c r="A69" s="120" t="s">
        <v>299</v>
      </c>
      <c r="B69" s="121" t="s">
        <v>127</v>
      </c>
      <c r="C69" s="121" t="s">
        <v>348</v>
      </c>
      <c r="D69" s="127" t="s">
        <v>282</v>
      </c>
      <c r="E69" s="121"/>
      <c r="F69" s="123"/>
      <c r="G69" s="123"/>
      <c r="H69" s="123"/>
      <c r="I69" s="123"/>
      <c r="J69" s="123"/>
      <c r="K69" s="124"/>
      <c r="L69" s="124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>
        <f t="shared" si="36"/>
        <v>0</v>
      </c>
      <c r="AO69" s="123">
        <f t="shared" si="36"/>
        <v>0</v>
      </c>
      <c r="AP69" s="123">
        <f t="shared" si="36"/>
        <v>0</v>
      </c>
      <c r="AQ69" s="123">
        <f t="shared" si="36"/>
        <v>0</v>
      </c>
      <c r="AR69" s="123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</row>
    <row r="70" spans="1:59" ht="66" customHeight="1" hidden="1">
      <c r="A70" s="126" t="s">
        <v>137</v>
      </c>
      <c r="B70" s="121" t="s">
        <v>127</v>
      </c>
      <c r="C70" s="121" t="s">
        <v>348</v>
      </c>
      <c r="D70" s="127" t="s">
        <v>282</v>
      </c>
      <c r="E70" s="121" t="s">
        <v>138</v>
      </c>
      <c r="F70" s="123"/>
      <c r="G70" s="123"/>
      <c r="H70" s="123"/>
      <c r="I70" s="123"/>
      <c r="J70" s="123"/>
      <c r="K70" s="124"/>
      <c r="L70" s="124"/>
      <c r="M70" s="123"/>
      <c r="N70" s="123"/>
      <c r="O70" s="123"/>
      <c r="P70" s="123"/>
      <c r="Q70" s="123"/>
      <c r="R70" s="124"/>
      <c r="S70" s="124"/>
      <c r="T70" s="123"/>
      <c r="U70" s="123"/>
      <c r="V70" s="124"/>
      <c r="W70" s="124"/>
      <c r="X70" s="123"/>
      <c r="Y70" s="123"/>
      <c r="Z70" s="124"/>
      <c r="AA70" s="123"/>
      <c r="AB70" s="123"/>
      <c r="AC70" s="124"/>
      <c r="AD70" s="124"/>
      <c r="AE70" s="124"/>
      <c r="AF70" s="123"/>
      <c r="AG70" s="124"/>
      <c r="AH70" s="123"/>
      <c r="AI70" s="124"/>
      <c r="AJ70" s="124"/>
      <c r="AK70" s="123"/>
      <c r="AL70" s="123"/>
      <c r="AM70" s="123"/>
      <c r="AN70" s="123">
        <f>AO70-AM70</f>
        <v>0</v>
      </c>
      <c r="AO70" s="124"/>
      <c r="AP70" s="124"/>
      <c r="AQ70" s="124"/>
      <c r="AR70" s="124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</row>
    <row r="71" spans="1:59" ht="15" customHeight="1" hidden="1">
      <c r="A71" s="128"/>
      <c r="B71" s="129"/>
      <c r="C71" s="129"/>
      <c r="D71" s="130"/>
      <c r="E71" s="129"/>
      <c r="F71" s="131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32"/>
      <c r="AL71" s="132"/>
      <c r="AM71" s="132"/>
      <c r="AN71" s="125"/>
      <c r="AO71" s="125"/>
      <c r="AP71" s="125"/>
      <c r="AQ71" s="125"/>
      <c r="AR71" s="125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</row>
    <row r="72" spans="1:70" s="12" customFormat="1" ht="18.75" customHeight="1" hidden="1">
      <c r="A72" s="79" t="s">
        <v>25</v>
      </c>
      <c r="B72" s="81" t="s">
        <v>127</v>
      </c>
      <c r="C72" s="81" t="s">
        <v>142</v>
      </c>
      <c r="D72" s="96"/>
      <c r="E72" s="81"/>
      <c r="F72" s="83">
        <f aca="true" t="shared" si="37" ref="F72:O72">F73+F77+F85+F75</f>
        <v>88587</v>
      </c>
      <c r="G72" s="83">
        <f t="shared" si="37"/>
        <v>114895</v>
      </c>
      <c r="H72" s="83">
        <f t="shared" si="37"/>
        <v>203482</v>
      </c>
      <c r="I72" s="83">
        <f t="shared" si="37"/>
        <v>0</v>
      </c>
      <c r="J72" s="83">
        <f t="shared" si="37"/>
        <v>131040</v>
      </c>
      <c r="K72" s="83">
        <f t="shared" si="37"/>
        <v>0</v>
      </c>
      <c r="L72" s="83">
        <f t="shared" si="37"/>
        <v>0</v>
      </c>
      <c r="M72" s="83">
        <f t="shared" si="37"/>
        <v>131040</v>
      </c>
      <c r="N72" s="83">
        <f t="shared" si="37"/>
        <v>178067</v>
      </c>
      <c r="O72" s="83">
        <f t="shared" si="37"/>
        <v>309107</v>
      </c>
      <c r="P72" s="83">
        <f aca="true" t="shared" si="38" ref="P72:Y72">P73+P77+P85+P75</f>
        <v>0</v>
      </c>
      <c r="Q72" s="83">
        <f t="shared" si="38"/>
        <v>308825</v>
      </c>
      <c r="R72" s="83">
        <f t="shared" si="38"/>
        <v>0</v>
      </c>
      <c r="S72" s="83">
        <f t="shared" si="38"/>
        <v>0</v>
      </c>
      <c r="T72" s="83">
        <f t="shared" si="38"/>
        <v>309107</v>
      </c>
      <c r="U72" s="83">
        <f t="shared" si="38"/>
        <v>308825</v>
      </c>
      <c r="V72" s="83">
        <f t="shared" si="38"/>
        <v>0</v>
      </c>
      <c r="W72" s="83">
        <f t="shared" si="38"/>
        <v>0</v>
      </c>
      <c r="X72" s="83">
        <f t="shared" si="38"/>
        <v>309107</v>
      </c>
      <c r="Y72" s="83">
        <f t="shared" si="38"/>
        <v>308825</v>
      </c>
      <c r="Z72" s="83">
        <f>Z73+Z77+Z85+Z75</f>
        <v>1500</v>
      </c>
      <c r="AA72" s="83">
        <f>AA73+AA77+AA85+AA75</f>
        <v>310607</v>
      </c>
      <c r="AB72" s="83">
        <f>AB73+AB77+AB85+AB75</f>
        <v>308825</v>
      </c>
      <c r="AC72" s="83">
        <f>AC73+AC77+AC85+AC75</f>
        <v>0</v>
      </c>
      <c r="AD72" s="83">
        <f>AD73+AD77+AD85+AD75</f>
        <v>0</v>
      </c>
      <c r="AE72" s="83"/>
      <c r="AF72" s="83">
        <f aca="true" t="shared" si="39" ref="AF72:AN72">AF73+AF77+AF85+AF75</f>
        <v>310607</v>
      </c>
      <c r="AG72" s="83">
        <f t="shared" si="39"/>
        <v>0</v>
      </c>
      <c r="AH72" s="83">
        <f t="shared" si="39"/>
        <v>308825</v>
      </c>
      <c r="AI72" s="83">
        <f t="shared" si="39"/>
        <v>0</v>
      </c>
      <c r="AJ72" s="83">
        <f t="shared" si="39"/>
        <v>0</v>
      </c>
      <c r="AK72" s="83">
        <f t="shared" si="39"/>
        <v>310607</v>
      </c>
      <c r="AL72" s="83">
        <f t="shared" si="39"/>
        <v>0</v>
      </c>
      <c r="AM72" s="83">
        <f t="shared" si="39"/>
        <v>308825</v>
      </c>
      <c r="AN72" s="83">
        <f t="shared" si="39"/>
        <v>-308825</v>
      </c>
      <c r="AO72" s="83">
        <f aca="true" t="shared" si="40" ref="AO72:AU72">AO73+AO77+AO85+AO75</f>
        <v>0</v>
      </c>
      <c r="AP72" s="83">
        <f t="shared" si="40"/>
        <v>0</v>
      </c>
      <c r="AQ72" s="83">
        <f t="shared" si="40"/>
        <v>0</v>
      </c>
      <c r="AR72" s="83">
        <f t="shared" si="40"/>
        <v>0</v>
      </c>
      <c r="AS72" s="83">
        <f t="shared" si="40"/>
        <v>0</v>
      </c>
      <c r="AT72" s="83">
        <f t="shared" si="40"/>
        <v>0</v>
      </c>
      <c r="AU72" s="83">
        <f t="shared" si="40"/>
        <v>0</v>
      </c>
      <c r="AV72" s="85"/>
      <c r="AW72" s="85"/>
      <c r="AX72" s="83">
        <f>AX73+AX77+AX85+AX75</f>
        <v>0</v>
      </c>
      <c r="AY72" s="83">
        <f>AY73+AY77+AY85+AY75</f>
        <v>0</v>
      </c>
      <c r="AZ72" s="85"/>
      <c r="BA72" s="85"/>
      <c r="BB72" s="85"/>
      <c r="BC72" s="85"/>
      <c r="BD72" s="85"/>
      <c r="BE72" s="85"/>
      <c r="BF72" s="85"/>
      <c r="BG72" s="85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s="10" customFormat="1" ht="66" customHeight="1" hidden="1">
      <c r="A73" s="99" t="s">
        <v>133</v>
      </c>
      <c r="B73" s="100" t="s">
        <v>127</v>
      </c>
      <c r="C73" s="100" t="s">
        <v>142</v>
      </c>
      <c r="D73" s="101" t="s">
        <v>124</v>
      </c>
      <c r="E73" s="100"/>
      <c r="F73" s="88">
        <f aca="true" t="shared" si="41" ref="F73:AY73">F74</f>
        <v>21675</v>
      </c>
      <c r="G73" s="88">
        <f t="shared" si="41"/>
        <v>-20946</v>
      </c>
      <c r="H73" s="88">
        <f t="shared" si="41"/>
        <v>729</v>
      </c>
      <c r="I73" s="88">
        <f t="shared" si="41"/>
        <v>0</v>
      </c>
      <c r="J73" s="88">
        <f t="shared" si="41"/>
        <v>780</v>
      </c>
      <c r="K73" s="88">
        <f t="shared" si="41"/>
        <v>0</v>
      </c>
      <c r="L73" s="88">
        <f t="shared" si="41"/>
        <v>0</v>
      </c>
      <c r="M73" s="88">
        <f t="shared" si="41"/>
        <v>780</v>
      </c>
      <c r="N73" s="88">
        <f t="shared" si="41"/>
        <v>-55</v>
      </c>
      <c r="O73" s="88">
        <f t="shared" si="41"/>
        <v>725</v>
      </c>
      <c r="P73" s="88">
        <f t="shared" si="41"/>
        <v>0</v>
      </c>
      <c r="Q73" s="88">
        <f t="shared" si="41"/>
        <v>725</v>
      </c>
      <c r="R73" s="88">
        <f t="shared" si="41"/>
        <v>0</v>
      </c>
      <c r="S73" s="88">
        <f t="shared" si="41"/>
        <v>0</v>
      </c>
      <c r="T73" s="88">
        <f t="shared" si="41"/>
        <v>725</v>
      </c>
      <c r="U73" s="88">
        <f t="shared" si="41"/>
        <v>725</v>
      </c>
      <c r="V73" s="88">
        <f t="shared" si="41"/>
        <v>0</v>
      </c>
      <c r="W73" s="88">
        <f t="shared" si="41"/>
        <v>0</v>
      </c>
      <c r="X73" s="88">
        <f t="shared" si="41"/>
        <v>725</v>
      </c>
      <c r="Y73" s="88">
        <f t="shared" si="41"/>
        <v>725</v>
      </c>
      <c r="Z73" s="88">
        <f t="shared" si="41"/>
        <v>0</v>
      </c>
      <c r="AA73" s="88">
        <f t="shared" si="41"/>
        <v>725</v>
      </c>
      <c r="AB73" s="88">
        <f t="shared" si="41"/>
        <v>725</v>
      </c>
      <c r="AC73" s="88">
        <f t="shared" si="41"/>
        <v>0</v>
      </c>
      <c r="AD73" s="88">
        <f t="shared" si="41"/>
        <v>0</v>
      </c>
      <c r="AE73" s="88"/>
      <c r="AF73" s="88">
        <f t="shared" si="41"/>
        <v>725</v>
      </c>
      <c r="AG73" s="88">
        <f t="shared" si="41"/>
        <v>0</v>
      </c>
      <c r="AH73" s="88">
        <f t="shared" si="41"/>
        <v>725</v>
      </c>
      <c r="AI73" s="88">
        <f t="shared" si="41"/>
        <v>0</v>
      </c>
      <c r="AJ73" s="88">
        <f t="shared" si="41"/>
        <v>0</v>
      </c>
      <c r="AK73" s="88">
        <f t="shared" si="41"/>
        <v>725</v>
      </c>
      <c r="AL73" s="88">
        <f t="shared" si="41"/>
        <v>0</v>
      </c>
      <c r="AM73" s="88">
        <f t="shared" si="41"/>
        <v>725</v>
      </c>
      <c r="AN73" s="88">
        <f t="shared" si="41"/>
        <v>-725</v>
      </c>
      <c r="AO73" s="88">
        <f t="shared" si="41"/>
        <v>0</v>
      </c>
      <c r="AP73" s="88">
        <f t="shared" si="41"/>
        <v>0</v>
      </c>
      <c r="AQ73" s="88">
        <f t="shared" si="41"/>
        <v>0</v>
      </c>
      <c r="AR73" s="88">
        <f t="shared" si="41"/>
        <v>0</v>
      </c>
      <c r="AS73" s="88">
        <f t="shared" si="41"/>
        <v>0</v>
      </c>
      <c r="AT73" s="88">
        <f t="shared" si="41"/>
        <v>0</v>
      </c>
      <c r="AU73" s="88">
        <f t="shared" si="41"/>
        <v>0</v>
      </c>
      <c r="AV73" s="77"/>
      <c r="AW73" s="77"/>
      <c r="AX73" s="88">
        <f t="shared" si="41"/>
        <v>0</v>
      </c>
      <c r="AY73" s="88">
        <f t="shared" si="41"/>
        <v>0</v>
      </c>
      <c r="AZ73" s="77"/>
      <c r="BA73" s="77"/>
      <c r="BB73" s="77"/>
      <c r="BC73" s="77"/>
      <c r="BD73" s="77"/>
      <c r="BE73" s="77"/>
      <c r="BF73" s="77"/>
      <c r="BG73" s="77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0" s="14" customFormat="1" ht="33" customHeight="1" hidden="1">
      <c r="A74" s="99" t="s">
        <v>129</v>
      </c>
      <c r="B74" s="100" t="s">
        <v>127</v>
      </c>
      <c r="C74" s="100" t="s">
        <v>142</v>
      </c>
      <c r="D74" s="101" t="s">
        <v>124</v>
      </c>
      <c r="E74" s="100" t="s">
        <v>130</v>
      </c>
      <c r="F74" s="88">
        <v>21675</v>
      </c>
      <c r="G74" s="88">
        <f>H74-F74</f>
        <v>-20946</v>
      </c>
      <c r="H74" s="110">
        <v>729</v>
      </c>
      <c r="I74" s="110"/>
      <c r="J74" s="110">
        <v>780</v>
      </c>
      <c r="K74" s="111"/>
      <c r="L74" s="111"/>
      <c r="M74" s="88">
        <v>780</v>
      </c>
      <c r="N74" s="88">
        <f>O74-M74</f>
        <v>-55</v>
      </c>
      <c r="O74" s="88">
        <v>725</v>
      </c>
      <c r="P74" s="88"/>
      <c r="Q74" s="88">
        <v>725</v>
      </c>
      <c r="R74" s="90"/>
      <c r="S74" s="90"/>
      <c r="T74" s="88">
        <f>O74+R74</f>
        <v>725</v>
      </c>
      <c r="U74" s="88">
        <f>Q74+S74</f>
        <v>725</v>
      </c>
      <c r="V74" s="90"/>
      <c r="W74" s="90"/>
      <c r="X74" s="88">
        <f>T74+V74</f>
        <v>725</v>
      </c>
      <c r="Y74" s="88">
        <f>U74+W74</f>
        <v>725</v>
      </c>
      <c r="Z74" s="90"/>
      <c r="AA74" s="88">
        <f>X74+Z74</f>
        <v>725</v>
      </c>
      <c r="AB74" s="88">
        <f>Y74</f>
        <v>725</v>
      </c>
      <c r="AC74" s="90"/>
      <c r="AD74" s="90"/>
      <c r="AE74" s="90"/>
      <c r="AF74" s="88">
        <f>AA74+AC74</f>
        <v>725</v>
      </c>
      <c r="AG74" s="90"/>
      <c r="AH74" s="88">
        <f>AB74</f>
        <v>725</v>
      </c>
      <c r="AI74" s="90"/>
      <c r="AJ74" s="90"/>
      <c r="AK74" s="88">
        <f>AF74+AI74</f>
        <v>725</v>
      </c>
      <c r="AL74" s="88">
        <f>AG74</f>
        <v>0</v>
      </c>
      <c r="AM74" s="88">
        <f>AH74+AJ74</f>
        <v>725</v>
      </c>
      <c r="AN74" s="88">
        <f>AO74-AM74</f>
        <v>-725</v>
      </c>
      <c r="AO74" s="91"/>
      <c r="AP74" s="91"/>
      <c r="AQ74" s="91"/>
      <c r="AR74" s="91"/>
      <c r="AS74" s="90"/>
      <c r="AT74" s="88">
        <f>AO74+AR74</f>
        <v>0</v>
      </c>
      <c r="AU74" s="88">
        <f>AQ74+AS74</f>
        <v>0</v>
      </c>
      <c r="AV74" s="90"/>
      <c r="AW74" s="90"/>
      <c r="AX74" s="88">
        <f>AR74+AU74</f>
        <v>0</v>
      </c>
      <c r="AY74" s="88">
        <f>AT74+AV74</f>
        <v>0</v>
      </c>
      <c r="AZ74" s="90"/>
      <c r="BA74" s="90"/>
      <c r="BB74" s="90"/>
      <c r="BC74" s="90"/>
      <c r="BD74" s="90"/>
      <c r="BE74" s="90"/>
      <c r="BF74" s="90"/>
      <c r="BG74" s="90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</row>
    <row r="75" spans="1:70" s="16" customFormat="1" ht="49.5" customHeight="1" hidden="1">
      <c r="A75" s="99" t="s">
        <v>224</v>
      </c>
      <c r="B75" s="100" t="s">
        <v>127</v>
      </c>
      <c r="C75" s="100" t="s">
        <v>142</v>
      </c>
      <c r="D75" s="101" t="s">
        <v>225</v>
      </c>
      <c r="E75" s="100"/>
      <c r="F75" s="88">
        <f aca="true" t="shared" si="42" ref="F75:AY75">F76</f>
        <v>0</v>
      </c>
      <c r="G75" s="88">
        <f t="shared" si="42"/>
        <v>1896</v>
      </c>
      <c r="H75" s="88">
        <f t="shared" si="42"/>
        <v>1896</v>
      </c>
      <c r="I75" s="88">
        <f t="shared" si="42"/>
        <v>0</v>
      </c>
      <c r="J75" s="88">
        <f t="shared" si="42"/>
        <v>2035</v>
      </c>
      <c r="K75" s="88">
        <f t="shared" si="42"/>
        <v>0</v>
      </c>
      <c r="L75" s="88">
        <f t="shared" si="42"/>
        <v>0</v>
      </c>
      <c r="M75" s="88">
        <f t="shared" si="42"/>
        <v>2035</v>
      </c>
      <c r="N75" s="88">
        <f t="shared" si="42"/>
        <v>-320</v>
      </c>
      <c r="O75" s="88">
        <f t="shared" si="42"/>
        <v>1715</v>
      </c>
      <c r="P75" s="88">
        <f t="shared" si="42"/>
        <v>0</v>
      </c>
      <c r="Q75" s="88">
        <f t="shared" si="42"/>
        <v>1715</v>
      </c>
      <c r="R75" s="88">
        <f t="shared" si="42"/>
        <v>0</v>
      </c>
      <c r="S75" s="88">
        <f t="shared" si="42"/>
        <v>0</v>
      </c>
      <c r="T75" s="88">
        <f t="shared" si="42"/>
        <v>1715</v>
      </c>
      <c r="U75" s="88">
        <f t="shared" si="42"/>
        <v>1715</v>
      </c>
      <c r="V75" s="88">
        <f t="shared" si="42"/>
        <v>0</v>
      </c>
      <c r="W75" s="88">
        <f t="shared" si="42"/>
        <v>0</v>
      </c>
      <c r="X75" s="88">
        <f t="shared" si="42"/>
        <v>1715</v>
      </c>
      <c r="Y75" s="88">
        <f t="shared" si="42"/>
        <v>1715</v>
      </c>
      <c r="Z75" s="88">
        <f t="shared" si="42"/>
        <v>1500</v>
      </c>
      <c r="AA75" s="88">
        <f t="shared" si="42"/>
        <v>3215</v>
      </c>
      <c r="AB75" s="88">
        <f t="shared" si="42"/>
        <v>1715</v>
      </c>
      <c r="AC75" s="88">
        <f t="shared" si="42"/>
        <v>0</v>
      </c>
      <c r="AD75" s="88">
        <f t="shared" si="42"/>
        <v>0</v>
      </c>
      <c r="AE75" s="88"/>
      <c r="AF75" s="88">
        <f t="shared" si="42"/>
        <v>3215</v>
      </c>
      <c r="AG75" s="88">
        <f t="shared" si="42"/>
        <v>0</v>
      </c>
      <c r="AH75" s="88">
        <f t="shared" si="42"/>
        <v>1715</v>
      </c>
      <c r="AI75" s="88">
        <f t="shared" si="42"/>
        <v>0</v>
      </c>
      <c r="AJ75" s="88">
        <f t="shared" si="42"/>
        <v>0</v>
      </c>
      <c r="AK75" s="88">
        <f t="shared" si="42"/>
        <v>3215</v>
      </c>
      <c r="AL75" s="88">
        <f t="shared" si="42"/>
        <v>0</v>
      </c>
      <c r="AM75" s="88">
        <f t="shared" si="42"/>
        <v>1715</v>
      </c>
      <c r="AN75" s="88">
        <f t="shared" si="42"/>
        <v>-1715</v>
      </c>
      <c r="AO75" s="88">
        <f t="shared" si="42"/>
        <v>0</v>
      </c>
      <c r="AP75" s="88">
        <f t="shared" si="42"/>
        <v>0</v>
      </c>
      <c r="AQ75" s="88">
        <f t="shared" si="42"/>
        <v>0</v>
      </c>
      <c r="AR75" s="88">
        <f t="shared" si="42"/>
        <v>0</v>
      </c>
      <c r="AS75" s="88">
        <f t="shared" si="42"/>
        <v>0</v>
      </c>
      <c r="AT75" s="88">
        <f t="shared" si="42"/>
        <v>0</v>
      </c>
      <c r="AU75" s="88">
        <f t="shared" si="42"/>
        <v>0</v>
      </c>
      <c r="AV75" s="92"/>
      <c r="AW75" s="92"/>
      <c r="AX75" s="88">
        <f t="shared" si="42"/>
        <v>0</v>
      </c>
      <c r="AY75" s="88">
        <f t="shared" si="42"/>
        <v>0</v>
      </c>
      <c r="AZ75" s="92"/>
      <c r="BA75" s="92"/>
      <c r="BB75" s="92"/>
      <c r="BC75" s="92"/>
      <c r="BD75" s="92"/>
      <c r="BE75" s="92"/>
      <c r="BF75" s="92"/>
      <c r="BG75" s="92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</row>
    <row r="76" spans="1:70" s="16" customFormat="1" ht="16.5" customHeight="1" hidden="1">
      <c r="A76" s="99" t="s">
        <v>226</v>
      </c>
      <c r="B76" s="100" t="s">
        <v>127</v>
      </c>
      <c r="C76" s="100" t="s">
        <v>142</v>
      </c>
      <c r="D76" s="101" t="s">
        <v>225</v>
      </c>
      <c r="E76" s="100" t="s">
        <v>227</v>
      </c>
      <c r="F76" s="88"/>
      <c r="G76" s="88">
        <f>H76-F76</f>
        <v>1896</v>
      </c>
      <c r="H76" s="110">
        <v>1896</v>
      </c>
      <c r="I76" s="110"/>
      <c r="J76" s="110">
        <v>2035</v>
      </c>
      <c r="K76" s="110"/>
      <c r="L76" s="110"/>
      <c r="M76" s="88">
        <v>2035</v>
      </c>
      <c r="N76" s="88">
        <f>O76-M76</f>
        <v>-320</v>
      </c>
      <c r="O76" s="88">
        <v>1715</v>
      </c>
      <c r="P76" s="88"/>
      <c r="Q76" s="88">
        <v>1715</v>
      </c>
      <c r="R76" s="92"/>
      <c r="S76" s="92"/>
      <c r="T76" s="88">
        <f>O76+R76</f>
        <v>1715</v>
      </c>
      <c r="U76" s="88">
        <f>Q76+S76</f>
        <v>1715</v>
      </c>
      <c r="V76" s="92"/>
      <c r="W76" s="92"/>
      <c r="X76" s="88">
        <f>T76+V76</f>
        <v>1715</v>
      </c>
      <c r="Y76" s="88">
        <f>U76+W76</f>
        <v>1715</v>
      </c>
      <c r="Z76" s="88">
        <v>1500</v>
      </c>
      <c r="AA76" s="88">
        <f>X76+Z76</f>
        <v>3215</v>
      </c>
      <c r="AB76" s="88">
        <f>Y76</f>
        <v>1715</v>
      </c>
      <c r="AC76" s="88"/>
      <c r="AD76" s="88"/>
      <c r="AE76" s="88"/>
      <c r="AF76" s="88">
        <f>AA76+AC76</f>
        <v>3215</v>
      </c>
      <c r="AG76" s="88"/>
      <c r="AH76" s="88">
        <f>AB76</f>
        <v>1715</v>
      </c>
      <c r="AI76" s="92"/>
      <c r="AJ76" s="92"/>
      <c r="AK76" s="88">
        <f>AF76+AI76</f>
        <v>3215</v>
      </c>
      <c r="AL76" s="88">
        <f>AG76</f>
        <v>0</v>
      </c>
      <c r="AM76" s="88">
        <f>AH76+AJ76</f>
        <v>1715</v>
      </c>
      <c r="AN76" s="88">
        <f>AO76-AM76</f>
        <v>-1715</v>
      </c>
      <c r="AO76" s="88"/>
      <c r="AP76" s="88"/>
      <c r="AQ76" s="88"/>
      <c r="AR76" s="88"/>
      <c r="AS76" s="92"/>
      <c r="AT76" s="88">
        <f>AO76+AR76</f>
        <v>0</v>
      </c>
      <c r="AU76" s="88">
        <f>AQ76+AS76</f>
        <v>0</v>
      </c>
      <c r="AV76" s="92"/>
      <c r="AW76" s="92"/>
      <c r="AX76" s="88">
        <f>AR76+AU76</f>
        <v>0</v>
      </c>
      <c r="AY76" s="88">
        <f>AT76+AV76</f>
        <v>0</v>
      </c>
      <c r="AZ76" s="92"/>
      <c r="BA76" s="92"/>
      <c r="BB76" s="92"/>
      <c r="BC76" s="92"/>
      <c r="BD76" s="92"/>
      <c r="BE76" s="92"/>
      <c r="BF76" s="92"/>
      <c r="BG76" s="92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</row>
    <row r="77" spans="1:70" s="10" customFormat="1" ht="33" customHeight="1" hidden="1">
      <c r="A77" s="99" t="s">
        <v>26</v>
      </c>
      <c r="B77" s="100" t="s">
        <v>127</v>
      </c>
      <c r="C77" s="100" t="s">
        <v>142</v>
      </c>
      <c r="D77" s="101" t="s">
        <v>27</v>
      </c>
      <c r="E77" s="100"/>
      <c r="F77" s="88">
        <f>F78+F83</f>
        <v>59454</v>
      </c>
      <c r="G77" s="88">
        <f aca="true" t="shared" si="43" ref="G77:L77">G78+G83+G84</f>
        <v>117306</v>
      </c>
      <c r="H77" s="88">
        <f t="shared" si="43"/>
        <v>176760</v>
      </c>
      <c r="I77" s="88">
        <f t="shared" si="43"/>
        <v>0</v>
      </c>
      <c r="J77" s="88">
        <f t="shared" si="43"/>
        <v>105804</v>
      </c>
      <c r="K77" s="88">
        <f t="shared" si="43"/>
        <v>0</v>
      </c>
      <c r="L77" s="88">
        <f t="shared" si="43"/>
        <v>0</v>
      </c>
      <c r="M77" s="88">
        <f aca="true" t="shared" si="44" ref="M77:Z77">M78+M79+M83+M84</f>
        <v>105804</v>
      </c>
      <c r="N77" s="88">
        <f t="shared" si="44"/>
        <v>193674</v>
      </c>
      <c r="O77" s="88">
        <f t="shared" si="44"/>
        <v>299478</v>
      </c>
      <c r="P77" s="88">
        <f t="shared" si="44"/>
        <v>0</v>
      </c>
      <c r="Q77" s="88">
        <f t="shared" si="44"/>
        <v>299206</v>
      </c>
      <c r="R77" s="88">
        <f t="shared" si="44"/>
        <v>0</v>
      </c>
      <c r="S77" s="88">
        <f t="shared" si="44"/>
        <v>0</v>
      </c>
      <c r="T77" s="88">
        <f t="shared" si="44"/>
        <v>299478</v>
      </c>
      <c r="U77" s="88">
        <f t="shared" si="44"/>
        <v>299206</v>
      </c>
      <c r="V77" s="88">
        <f t="shared" si="44"/>
        <v>0</v>
      </c>
      <c r="W77" s="88">
        <f t="shared" si="44"/>
        <v>0</v>
      </c>
      <c r="X77" s="88">
        <f t="shared" si="44"/>
        <v>299478</v>
      </c>
      <c r="Y77" s="88">
        <f t="shared" si="44"/>
        <v>299206</v>
      </c>
      <c r="Z77" s="88">
        <f t="shared" si="44"/>
        <v>0</v>
      </c>
      <c r="AA77" s="88">
        <f>AA78+AA79+AA83+AA84</f>
        <v>299478</v>
      </c>
      <c r="AB77" s="88">
        <f>AB78+AB79+AB83+AB84</f>
        <v>299206</v>
      </c>
      <c r="AC77" s="88">
        <f>AC78+AC79+AC83+AC84</f>
        <v>0</v>
      </c>
      <c r="AD77" s="88">
        <f>AD78+AD79+AD83+AD84</f>
        <v>0</v>
      </c>
      <c r="AE77" s="88"/>
      <c r="AF77" s="88">
        <f aca="true" t="shared" si="45" ref="AF77:AM77">AF78+AF79+AF83+AF84</f>
        <v>299478</v>
      </c>
      <c r="AG77" s="88">
        <f t="shared" si="45"/>
        <v>0</v>
      </c>
      <c r="AH77" s="88">
        <f t="shared" si="45"/>
        <v>299206</v>
      </c>
      <c r="AI77" s="88">
        <f t="shared" si="45"/>
        <v>0</v>
      </c>
      <c r="AJ77" s="88">
        <f t="shared" si="45"/>
        <v>0</v>
      </c>
      <c r="AK77" s="88">
        <f t="shared" si="45"/>
        <v>299478</v>
      </c>
      <c r="AL77" s="88">
        <f t="shared" si="45"/>
        <v>0</v>
      </c>
      <c r="AM77" s="88">
        <f t="shared" si="45"/>
        <v>299206</v>
      </c>
      <c r="AN77" s="88">
        <f>AN78+AN79+AN83+AN84+AN81</f>
        <v>-299206</v>
      </c>
      <c r="AO77" s="88">
        <f aca="true" t="shared" si="46" ref="AO77:AU77">AO78+AO79+AO83+AO84+AO81</f>
        <v>0</v>
      </c>
      <c r="AP77" s="88">
        <f t="shared" si="46"/>
        <v>0</v>
      </c>
      <c r="AQ77" s="88">
        <f t="shared" si="46"/>
        <v>0</v>
      </c>
      <c r="AR77" s="88">
        <f t="shared" si="46"/>
        <v>0</v>
      </c>
      <c r="AS77" s="88">
        <f t="shared" si="46"/>
        <v>0</v>
      </c>
      <c r="AT77" s="88">
        <f t="shared" si="46"/>
        <v>0</v>
      </c>
      <c r="AU77" s="88">
        <f t="shared" si="46"/>
        <v>0</v>
      </c>
      <c r="AV77" s="77"/>
      <c r="AW77" s="77"/>
      <c r="AX77" s="88">
        <f>AX78+AX79+AX83+AX84+AX81</f>
        <v>0</v>
      </c>
      <c r="AY77" s="88">
        <f>AY78+AY79+AY83+AY84+AY81</f>
        <v>0</v>
      </c>
      <c r="AZ77" s="77"/>
      <c r="BA77" s="77"/>
      <c r="BB77" s="77"/>
      <c r="BC77" s="77"/>
      <c r="BD77" s="77"/>
      <c r="BE77" s="77"/>
      <c r="BF77" s="77"/>
      <c r="BG77" s="77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1:70" s="18" customFormat="1" ht="66" customHeight="1" hidden="1">
      <c r="A78" s="99" t="s">
        <v>137</v>
      </c>
      <c r="B78" s="100" t="s">
        <v>127</v>
      </c>
      <c r="C78" s="100" t="s">
        <v>142</v>
      </c>
      <c r="D78" s="101" t="s">
        <v>27</v>
      </c>
      <c r="E78" s="100" t="s">
        <v>138</v>
      </c>
      <c r="F78" s="88">
        <v>35454</v>
      </c>
      <c r="G78" s="88">
        <f>H78-F78</f>
        <v>24871</v>
      </c>
      <c r="H78" s="88">
        <f>10338+214+1202+30641+415+17515</f>
        <v>60325</v>
      </c>
      <c r="I78" s="88"/>
      <c r="J78" s="88">
        <f>11072+230+1287+31092+445+18960</f>
        <v>63086</v>
      </c>
      <c r="K78" s="106"/>
      <c r="L78" s="106"/>
      <c r="M78" s="88">
        <v>63086</v>
      </c>
      <c r="N78" s="88">
        <f>O78-M78</f>
        <v>200502</v>
      </c>
      <c r="O78" s="88">
        <f>353+10916+250+5766+246303</f>
        <v>263588</v>
      </c>
      <c r="P78" s="88"/>
      <c r="Q78" s="88">
        <f>353+10916+250+5766+246303</f>
        <v>263588</v>
      </c>
      <c r="R78" s="106"/>
      <c r="S78" s="106"/>
      <c r="T78" s="88">
        <f>O78+R78</f>
        <v>263588</v>
      </c>
      <c r="U78" s="88">
        <f>Q78+S78</f>
        <v>263588</v>
      </c>
      <c r="V78" s="106"/>
      <c r="W78" s="106"/>
      <c r="X78" s="88">
        <f>T78+V78</f>
        <v>263588</v>
      </c>
      <c r="Y78" s="88">
        <f>U78+W78</f>
        <v>263588</v>
      </c>
      <c r="Z78" s="106"/>
      <c r="AA78" s="88">
        <f>X78+Z78</f>
        <v>263588</v>
      </c>
      <c r="AB78" s="88">
        <f>Y78</f>
        <v>263588</v>
      </c>
      <c r="AC78" s="106"/>
      <c r="AD78" s="106"/>
      <c r="AE78" s="106"/>
      <c r="AF78" s="88">
        <f>AA78+AC78</f>
        <v>263588</v>
      </c>
      <c r="AG78" s="106"/>
      <c r="AH78" s="88">
        <f>AB78</f>
        <v>263588</v>
      </c>
      <c r="AI78" s="106"/>
      <c r="AJ78" s="106"/>
      <c r="AK78" s="88">
        <f>AF78+AI78</f>
        <v>263588</v>
      </c>
      <c r="AL78" s="88">
        <f>AG78</f>
        <v>0</v>
      </c>
      <c r="AM78" s="88">
        <f>AH78+AJ78</f>
        <v>263588</v>
      </c>
      <c r="AN78" s="88">
        <f>AO78-AM78</f>
        <v>-263588</v>
      </c>
      <c r="AO78" s="88"/>
      <c r="AP78" s="88"/>
      <c r="AQ78" s="88"/>
      <c r="AR78" s="88"/>
      <c r="AS78" s="106"/>
      <c r="AT78" s="88">
        <f>AO78+AR78</f>
        <v>0</v>
      </c>
      <c r="AU78" s="88">
        <f>AQ78+AS78</f>
        <v>0</v>
      </c>
      <c r="AV78" s="106"/>
      <c r="AW78" s="106"/>
      <c r="AX78" s="88">
        <f>AR78+AU78</f>
        <v>0</v>
      </c>
      <c r="AY78" s="88">
        <f>AT78+AV78</f>
        <v>0</v>
      </c>
      <c r="AZ78" s="106"/>
      <c r="BA78" s="106"/>
      <c r="BB78" s="106"/>
      <c r="BC78" s="106"/>
      <c r="BD78" s="106"/>
      <c r="BE78" s="106"/>
      <c r="BF78" s="106"/>
      <c r="BG78" s="106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</row>
    <row r="79" spans="1:70" s="18" customFormat="1" ht="99" customHeight="1" hidden="1">
      <c r="A79" s="99" t="s">
        <v>271</v>
      </c>
      <c r="B79" s="100" t="s">
        <v>127</v>
      </c>
      <c r="C79" s="100" t="s">
        <v>142</v>
      </c>
      <c r="D79" s="101" t="s">
        <v>254</v>
      </c>
      <c r="E79" s="100"/>
      <c r="F79" s="88"/>
      <c r="G79" s="88"/>
      <c r="H79" s="88"/>
      <c r="I79" s="88"/>
      <c r="J79" s="88"/>
      <c r="K79" s="106"/>
      <c r="L79" s="106"/>
      <c r="M79" s="88">
        <f aca="true" t="shared" si="47" ref="M79:AY79">M80</f>
        <v>0</v>
      </c>
      <c r="N79" s="88">
        <f t="shared" si="47"/>
        <v>2200</v>
      </c>
      <c r="O79" s="88">
        <f t="shared" si="47"/>
        <v>2200</v>
      </c>
      <c r="P79" s="88">
        <f t="shared" si="47"/>
        <v>0</v>
      </c>
      <c r="Q79" s="88">
        <f t="shared" si="47"/>
        <v>2380</v>
      </c>
      <c r="R79" s="88">
        <f t="shared" si="47"/>
        <v>0</v>
      </c>
      <c r="S79" s="88">
        <f t="shared" si="47"/>
        <v>0</v>
      </c>
      <c r="T79" s="88">
        <f t="shared" si="47"/>
        <v>2200</v>
      </c>
      <c r="U79" s="88">
        <f t="shared" si="47"/>
        <v>2380</v>
      </c>
      <c r="V79" s="88">
        <f t="shared" si="47"/>
        <v>0</v>
      </c>
      <c r="W79" s="88">
        <f t="shared" si="47"/>
        <v>0</v>
      </c>
      <c r="X79" s="88">
        <f t="shared" si="47"/>
        <v>2200</v>
      </c>
      <c r="Y79" s="88">
        <f t="shared" si="47"/>
        <v>2380</v>
      </c>
      <c r="Z79" s="88">
        <f t="shared" si="47"/>
        <v>0</v>
      </c>
      <c r="AA79" s="88">
        <f t="shared" si="47"/>
        <v>2200</v>
      </c>
      <c r="AB79" s="88">
        <f t="shared" si="47"/>
        <v>2380</v>
      </c>
      <c r="AC79" s="88">
        <f t="shared" si="47"/>
        <v>0</v>
      </c>
      <c r="AD79" s="88">
        <f t="shared" si="47"/>
        <v>0</v>
      </c>
      <c r="AE79" s="88"/>
      <c r="AF79" s="88">
        <f t="shared" si="47"/>
        <v>2200</v>
      </c>
      <c r="AG79" s="88">
        <f t="shared" si="47"/>
        <v>0</v>
      </c>
      <c r="AH79" s="88">
        <f t="shared" si="47"/>
        <v>2380</v>
      </c>
      <c r="AI79" s="88">
        <f t="shared" si="47"/>
        <v>0</v>
      </c>
      <c r="AJ79" s="88">
        <f t="shared" si="47"/>
        <v>0</v>
      </c>
      <c r="AK79" s="88">
        <f t="shared" si="47"/>
        <v>2200</v>
      </c>
      <c r="AL79" s="88">
        <f t="shared" si="47"/>
        <v>0</v>
      </c>
      <c r="AM79" s="88">
        <f t="shared" si="47"/>
        <v>2380</v>
      </c>
      <c r="AN79" s="88">
        <f t="shared" si="47"/>
        <v>-2380</v>
      </c>
      <c r="AO79" s="88">
        <f t="shared" si="47"/>
        <v>0</v>
      </c>
      <c r="AP79" s="88">
        <f t="shared" si="47"/>
        <v>0</v>
      </c>
      <c r="AQ79" s="88">
        <f t="shared" si="47"/>
        <v>0</v>
      </c>
      <c r="AR79" s="88">
        <f t="shared" si="47"/>
        <v>0</v>
      </c>
      <c r="AS79" s="88">
        <f t="shared" si="47"/>
        <v>0</v>
      </c>
      <c r="AT79" s="88">
        <f t="shared" si="47"/>
        <v>0</v>
      </c>
      <c r="AU79" s="88">
        <f t="shared" si="47"/>
        <v>0</v>
      </c>
      <c r="AV79" s="106"/>
      <c r="AW79" s="106"/>
      <c r="AX79" s="88">
        <f t="shared" si="47"/>
        <v>0</v>
      </c>
      <c r="AY79" s="88">
        <f t="shared" si="47"/>
        <v>0</v>
      </c>
      <c r="AZ79" s="106"/>
      <c r="BA79" s="106"/>
      <c r="BB79" s="106"/>
      <c r="BC79" s="106"/>
      <c r="BD79" s="106"/>
      <c r="BE79" s="106"/>
      <c r="BF79" s="106"/>
      <c r="BG79" s="106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</row>
    <row r="80" spans="1:70" s="18" customFormat="1" ht="82.5" customHeight="1" hidden="1">
      <c r="A80" s="99" t="s">
        <v>250</v>
      </c>
      <c r="B80" s="100" t="s">
        <v>127</v>
      </c>
      <c r="C80" s="100" t="s">
        <v>142</v>
      </c>
      <c r="D80" s="101" t="s">
        <v>254</v>
      </c>
      <c r="E80" s="100" t="s">
        <v>143</v>
      </c>
      <c r="F80" s="88"/>
      <c r="G80" s="88"/>
      <c r="H80" s="88"/>
      <c r="I80" s="88"/>
      <c r="J80" s="88"/>
      <c r="K80" s="106"/>
      <c r="L80" s="106"/>
      <c r="M80" s="88"/>
      <c r="N80" s="88">
        <f>O80-M80</f>
        <v>2200</v>
      </c>
      <c r="O80" s="88">
        <v>2200</v>
      </c>
      <c r="P80" s="88"/>
      <c r="Q80" s="88">
        <v>2380</v>
      </c>
      <c r="R80" s="106"/>
      <c r="S80" s="106"/>
      <c r="T80" s="88">
        <f>O80+R80</f>
        <v>2200</v>
      </c>
      <c r="U80" s="88">
        <f>Q80+S80</f>
        <v>2380</v>
      </c>
      <c r="V80" s="106"/>
      <c r="W80" s="106"/>
      <c r="X80" s="88">
        <f>T80+V80</f>
        <v>2200</v>
      </c>
      <c r="Y80" s="88">
        <f>U80+W80</f>
        <v>2380</v>
      </c>
      <c r="Z80" s="106"/>
      <c r="AA80" s="88">
        <f>X80+Z80</f>
        <v>2200</v>
      </c>
      <c r="AB80" s="88">
        <f>Y80</f>
        <v>2380</v>
      </c>
      <c r="AC80" s="106"/>
      <c r="AD80" s="106"/>
      <c r="AE80" s="106"/>
      <c r="AF80" s="88">
        <f>AA80+AC80</f>
        <v>2200</v>
      </c>
      <c r="AG80" s="106"/>
      <c r="AH80" s="88">
        <f>AB80</f>
        <v>2380</v>
      </c>
      <c r="AI80" s="106"/>
      <c r="AJ80" s="106"/>
      <c r="AK80" s="88">
        <f>AF80+AI80</f>
        <v>2200</v>
      </c>
      <c r="AL80" s="88">
        <f>AG80</f>
        <v>0</v>
      </c>
      <c r="AM80" s="88">
        <f>AH80+AJ80</f>
        <v>2380</v>
      </c>
      <c r="AN80" s="88">
        <f>AO80-AM80</f>
        <v>-2380</v>
      </c>
      <c r="AO80" s="88"/>
      <c r="AP80" s="88"/>
      <c r="AQ80" s="88"/>
      <c r="AR80" s="88"/>
      <c r="AS80" s="106"/>
      <c r="AT80" s="88">
        <f>AO80+AR80</f>
        <v>0</v>
      </c>
      <c r="AU80" s="88">
        <f>AQ80+AS80</f>
        <v>0</v>
      </c>
      <c r="AV80" s="106"/>
      <c r="AW80" s="106"/>
      <c r="AX80" s="88">
        <f>AR80+AU80</f>
        <v>0</v>
      </c>
      <c r="AY80" s="88">
        <f>AT80+AV80</f>
        <v>0</v>
      </c>
      <c r="AZ80" s="106"/>
      <c r="BA80" s="106"/>
      <c r="BB80" s="106"/>
      <c r="BC80" s="106"/>
      <c r="BD80" s="106"/>
      <c r="BE80" s="106"/>
      <c r="BF80" s="106"/>
      <c r="BG80" s="106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</row>
    <row r="81" spans="1:70" s="18" customFormat="1" ht="165" customHeight="1" hidden="1">
      <c r="A81" s="120" t="s">
        <v>330</v>
      </c>
      <c r="B81" s="121" t="s">
        <v>127</v>
      </c>
      <c r="C81" s="121" t="s">
        <v>142</v>
      </c>
      <c r="D81" s="122" t="s">
        <v>331</v>
      </c>
      <c r="E81" s="121"/>
      <c r="F81" s="123"/>
      <c r="G81" s="123"/>
      <c r="H81" s="123"/>
      <c r="I81" s="123"/>
      <c r="J81" s="123"/>
      <c r="K81" s="124"/>
      <c r="L81" s="124"/>
      <c r="M81" s="123"/>
      <c r="N81" s="123"/>
      <c r="O81" s="123"/>
      <c r="P81" s="123"/>
      <c r="Q81" s="123"/>
      <c r="R81" s="124"/>
      <c r="S81" s="124"/>
      <c r="T81" s="123"/>
      <c r="U81" s="123"/>
      <c r="V81" s="124"/>
      <c r="W81" s="124"/>
      <c r="X81" s="123"/>
      <c r="Y81" s="123"/>
      <c r="Z81" s="124"/>
      <c r="AA81" s="123"/>
      <c r="AB81" s="123"/>
      <c r="AC81" s="124"/>
      <c r="AD81" s="124"/>
      <c r="AE81" s="124"/>
      <c r="AF81" s="123"/>
      <c r="AG81" s="124"/>
      <c r="AH81" s="123"/>
      <c r="AI81" s="124"/>
      <c r="AJ81" s="124"/>
      <c r="AK81" s="123"/>
      <c r="AL81" s="123"/>
      <c r="AM81" s="123"/>
      <c r="AN81" s="123">
        <f>AN82</f>
        <v>0</v>
      </c>
      <c r="AO81" s="123">
        <f>AO82</f>
        <v>0</v>
      </c>
      <c r="AP81" s="123">
        <f>AP82</f>
        <v>0</v>
      </c>
      <c r="AQ81" s="123">
        <f>AQ82</f>
        <v>0</v>
      </c>
      <c r="AR81" s="123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</row>
    <row r="82" spans="1:70" s="18" customFormat="1" ht="82.5" customHeight="1" hidden="1">
      <c r="A82" s="120" t="s">
        <v>250</v>
      </c>
      <c r="B82" s="121" t="s">
        <v>127</v>
      </c>
      <c r="C82" s="121" t="s">
        <v>142</v>
      </c>
      <c r="D82" s="122" t="s">
        <v>331</v>
      </c>
      <c r="E82" s="121" t="s">
        <v>143</v>
      </c>
      <c r="F82" s="123"/>
      <c r="G82" s="123"/>
      <c r="H82" s="123"/>
      <c r="I82" s="123"/>
      <c r="J82" s="123"/>
      <c r="K82" s="124"/>
      <c r="L82" s="124"/>
      <c r="M82" s="123"/>
      <c r="N82" s="123"/>
      <c r="O82" s="123"/>
      <c r="P82" s="123"/>
      <c r="Q82" s="123"/>
      <c r="R82" s="124"/>
      <c r="S82" s="124"/>
      <c r="T82" s="123"/>
      <c r="U82" s="123"/>
      <c r="V82" s="124"/>
      <c r="W82" s="124"/>
      <c r="X82" s="123"/>
      <c r="Y82" s="123"/>
      <c r="Z82" s="124"/>
      <c r="AA82" s="123"/>
      <c r="AB82" s="123"/>
      <c r="AC82" s="124"/>
      <c r="AD82" s="124"/>
      <c r="AE82" s="124"/>
      <c r="AF82" s="123"/>
      <c r="AG82" s="124"/>
      <c r="AH82" s="123"/>
      <c r="AI82" s="124"/>
      <c r="AJ82" s="124"/>
      <c r="AK82" s="123"/>
      <c r="AL82" s="123"/>
      <c r="AM82" s="123"/>
      <c r="AN82" s="123">
        <f>AO82-AM82</f>
        <v>0</v>
      </c>
      <c r="AO82" s="123"/>
      <c r="AP82" s="123"/>
      <c r="AQ82" s="123"/>
      <c r="AR82" s="123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</row>
    <row r="83" spans="1:70" s="18" customFormat="1" ht="82.5" customHeight="1" hidden="1">
      <c r="A83" s="99" t="s">
        <v>144</v>
      </c>
      <c r="B83" s="100" t="s">
        <v>127</v>
      </c>
      <c r="C83" s="100" t="s">
        <v>142</v>
      </c>
      <c r="D83" s="101" t="s">
        <v>27</v>
      </c>
      <c r="E83" s="100" t="s">
        <v>145</v>
      </c>
      <c r="F83" s="88">
        <v>24000</v>
      </c>
      <c r="G83" s="88">
        <f>H83-F83</f>
        <v>30000</v>
      </c>
      <c r="H83" s="88">
        <v>54000</v>
      </c>
      <c r="I83" s="88"/>
      <c r="J83" s="88">
        <v>24000</v>
      </c>
      <c r="K83" s="106"/>
      <c r="L83" s="106"/>
      <c r="M83" s="88">
        <v>24000</v>
      </c>
      <c r="N83" s="88">
        <f>O83-M83</f>
        <v>9690</v>
      </c>
      <c r="O83" s="88">
        <f>24000+9690</f>
        <v>33690</v>
      </c>
      <c r="P83" s="88"/>
      <c r="Q83" s="88">
        <f>23548+9690</f>
        <v>33238</v>
      </c>
      <c r="R83" s="106"/>
      <c r="S83" s="106"/>
      <c r="T83" s="88">
        <f>O83+R83</f>
        <v>33690</v>
      </c>
      <c r="U83" s="88">
        <f>Q83+S83</f>
        <v>33238</v>
      </c>
      <c r="V83" s="106"/>
      <c r="W83" s="106"/>
      <c r="X83" s="88">
        <f>T83+V83</f>
        <v>33690</v>
      </c>
      <c r="Y83" s="88">
        <f>U83+W83</f>
        <v>33238</v>
      </c>
      <c r="Z83" s="106"/>
      <c r="AA83" s="88">
        <f>X83+Z83</f>
        <v>33690</v>
      </c>
      <c r="AB83" s="88">
        <f>Y83</f>
        <v>33238</v>
      </c>
      <c r="AC83" s="106"/>
      <c r="AD83" s="106"/>
      <c r="AE83" s="106"/>
      <c r="AF83" s="88">
        <f>AA83+AC83</f>
        <v>33690</v>
      </c>
      <c r="AG83" s="106"/>
      <c r="AH83" s="88">
        <f>AB83</f>
        <v>33238</v>
      </c>
      <c r="AI83" s="106"/>
      <c r="AJ83" s="106"/>
      <c r="AK83" s="88">
        <f>AF83+AI83</f>
        <v>33690</v>
      </c>
      <c r="AL83" s="88">
        <f>AG83</f>
        <v>0</v>
      </c>
      <c r="AM83" s="88">
        <f>AH83+AJ83</f>
        <v>33238</v>
      </c>
      <c r="AN83" s="88">
        <f>AO83-AM83</f>
        <v>-33238</v>
      </c>
      <c r="AO83" s="88"/>
      <c r="AP83" s="106"/>
      <c r="AQ83" s="88"/>
      <c r="AR83" s="88"/>
      <c r="AS83" s="106"/>
      <c r="AT83" s="88">
        <f>AO83+AR83</f>
        <v>0</v>
      </c>
      <c r="AU83" s="88">
        <f>AQ83+AS83</f>
        <v>0</v>
      </c>
      <c r="AV83" s="106"/>
      <c r="AW83" s="106"/>
      <c r="AX83" s="88">
        <f>AR83+AU83</f>
        <v>0</v>
      </c>
      <c r="AY83" s="88">
        <f>AT83+AV83</f>
        <v>0</v>
      </c>
      <c r="AZ83" s="106"/>
      <c r="BA83" s="106"/>
      <c r="BB83" s="106"/>
      <c r="BC83" s="106"/>
      <c r="BD83" s="106"/>
      <c r="BE83" s="106"/>
      <c r="BF83" s="106"/>
      <c r="BG83" s="106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</row>
    <row r="84" spans="1:70" s="18" customFormat="1" ht="16.5" customHeight="1" hidden="1">
      <c r="A84" s="99" t="s">
        <v>226</v>
      </c>
      <c r="B84" s="100" t="s">
        <v>127</v>
      </c>
      <c r="C84" s="100" t="s">
        <v>142</v>
      </c>
      <c r="D84" s="101" t="s">
        <v>27</v>
      </c>
      <c r="E84" s="100" t="s">
        <v>227</v>
      </c>
      <c r="F84" s="88"/>
      <c r="G84" s="88">
        <f>H84-F84</f>
        <v>62435</v>
      </c>
      <c r="H84" s="88">
        <v>62435</v>
      </c>
      <c r="I84" s="88"/>
      <c r="J84" s="88">
        <v>18718</v>
      </c>
      <c r="K84" s="106"/>
      <c r="L84" s="106"/>
      <c r="M84" s="88">
        <v>18718</v>
      </c>
      <c r="N84" s="88">
        <f>O84-M84</f>
        <v>-18718</v>
      </c>
      <c r="O84" s="88"/>
      <c r="P84" s="88"/>
      <c r="Q84" s="88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9"/>
      <c r="AL84" s="109"/>
      <c r="AM84" s="109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</row>
    <row r="85" spans="1:70" s="18" customFormat="1" ht="33" customHeight="1" hidden="1">
      <c r="A85" s="99" t="s">
        <v>121</v>
      </c>
      <c r="B85" s="100" t="s">
        <v>127</v>
      </c>
      <c r="C85" s="100" t="s">
        <v>142</v>
      </c>
      <c r="D85" s="101" t="s">
        <v>122</v>
      </c>
      <c r="E85" s="100"/>
      <c r="F85" s="88">
        <f aca="true" t="shared" si="48" ref="F85:M85">F86</f>
        <v>7458</v>
      </c>
      <c r="G85" s="88">
        <f t="shared" si="48"/>
        <v>16639</v>
      </c>
      <c r="H85" s="88">
        <f t="shared" si="48"/>
        <v>24097</v>
      </c>
      <c r="I85" s="88">
        <f t="shared" si="48"/>
        <v>0</v>
      </c>
      <c r="J85" s="88">
        <f t="shared" si="48"/>
        <v>22421</v>
      </c>
      <c r="K85" s="88">
        <f t="shared" si="48"/>
        <v>0</v>
      </c>
      <c r="L85" s="88">
        <f t="shared" si="48"/>
        <v>0</v>
      </c>
      <c r="M85" s="88">
        <f t="shared" si="48"/>
        <v>22421</v>
      </c>
      <c r="N85" s="88">
        <f aca="true" t="shared" si="49" ref="N85:U85">N86+N87+N90</f>
        <v>-15232</v>
      </c>
      <c r="O85" s="88">
        <f t="shared" si="49"/>
        <v>7189</v>
      </c>
      <c r="P85" s="88">
        <f t="shared" si="49"/>
        <v>0</v>
      </c>
      <c r="Q85" s="88">
        <f t="shared" si="49"/>
        <v>7179</v>
      </c>
      <c r="R85" s="88">
        <f t="shared" si="49"/>
        <v>0</v>
      </c>
      <c r="S85" s="88">
        <f t="shared" si="49"/>
        <v>0</v>
      </c>
      <c r="T85" s="88">
        <f t="shared" si="49"/>
        <v>7189</v>
      </c>
      <c r="U85" s="88">
        <f t="shared" si="49"/>
        <v>7179</v>
      </c>
      <c r="V85" s="88">
        <f aca="true" t="shared" si="50" ref="V85:AB85">V86+V87+V90</f>
        <v>0</v>
      </c>
      <c r="W85" s="88">
        <f t="shared" si="50"/>
        <v>0</v>
      </c>
      <c r="X85" s="88">
        <f t="shared" si="50"/>
        <v>7189</v>
      </c>
      <c r="Y85" s="88">
        <f t="shared" si="50"/>
        <v>7179</v>
      </c>
      <c r="Z85" s="88">
        <f t="shared" si="50"/>
        <v>0</v>
      </c>
      <c r="AA85" s="88">
        <f t="shared" si="50"/>
        <v>7189</v>
      </c>
      <c r="AB85" s="88">
        <f t="shared" si="50"/>
        <v>7179</v>
      </c>
      <c r="AC85" s="88">
        <f>AC86+AC87+AC90</f>
        <v>0</v>
      </c>
      <c r="AD85" s="88">
        <f>AD86+AD87+AD90</f>
        <v>0</v>
      </c>
      <c r="AE85" s="88"/>
      <c r="AF85" s="88">
        <f aca="true" t="shared" si="51" ref="AF85:AU85">AF86+AF87+AF90</f>
        <v>7189</v>
      </c>
      <c r="AG85" s="88">
        <f t="shared" si="51"/>
        <v>0</v>
      </c>
      <c r="AH85" s="88">
        <f t="shared" si="51"/>
        <v>7179</v>
      </c>
      <c r="AI85" s="88">
        <f t="shared" si="51"/>
        <v>0</v>
      </c>
      <c r="AJ85" s="88">
        <f t="shared" si="51"/>
        <v>0</v>
      </c>
      <c r="AK85" s="88">
        <f t="shared" si="51"/>
        <v>7189</v>
      </c>
      <c r="AL85" s="88">
        <f t="shared" si="51"/>
        <v>0</v>
      </c>
      <c r="AM85" s="88">
        <f t="shared" si="51"/>
        <v>7179</v>
      </c>
      <c r="AN85" s="88">
        <f t="shared" si="51"/>
        <v>-7179</v>
      </c>
      <c r="AO85" s="88">
        <f t="shared" si="51"/>
        <v>0</v>
      </c>
      <c r="AP85" s="88">
        <f t="shared" si="51"/>
        <v>0</v>
      </c>
      <c r="AQ85" s="88">
        <f t="shared" si="51"/>
        <v>0</v>
      </c>
      <c r="AR85" s="88">
        <f t="shared" si="51"/>
        <v>0</v>
      </c>
      <c r="AS85" s="88">
        <f t="shared" si="51"/>
        <v>0</v>
      </c>
      <c r="AT85" s="88">
        <f t="shared" si="51"/>
        <v>0</v>
      </c>
      <c r="AU85" s="88">
        <f t="shared" si="51"/>
        <v>0</v>
      </c>
      <c r="AV85" s="106"/>
      <c r="AW85" s="106"/>
      <c r="AX85" s="88">
        <f>AX86+AX87+AX90</f>
        <v>0</v>
      </c>
      <c r="AY85" s="88">
        <f>AY86+AY87+AY90</f>
        <v>0</v>
      </c>
      <c r="AZ85" s="106"/>
      <c r="BA85" s="106"/>
      <c r="BB85" s="106"/>
      <c r="BC85" s="106"/>
      <c r="BD85" s="106"/>
      <c r="BE85" s="106"/>
      <c r="BF85" s="106"/>
      <c r="BG85" s="106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</row>
    <row r="86" spans="1:70" s="18" customFormat="1" ht="66" customHeight="1" hidden="1">
      <c r="A86" s="99" t="s">
        <v>137</v>
      </c>
      <c r="B86" s="100" t="s">
        <v>127</v>
      </c>
      <c r="C86" s="100" t="s">
        <v>142</v>
      </c>
      <c r="D86" s="101" t="s">
        <v>122</v>
      </c>
      <c r="E86" s="100" t="s">
        <v>138</v>
      </c>
      <c r="F86" s="88">
        <v>7458</v>
      </c>
      <c r="G86" s="88">
        <f>H86-F86</f>
        <v>16639</v>
      </c>
      <c r="H86" s="88">
        <f>4179+19918</f>
        <v>24097</v>
      </c>
      <c r="I86" s="88"/>
      <c r="J86" s="88">
        <f>4179+18242</f>
        <v>22421</v>
      </c>
      <c r="K86" s="106"/>
      <c r="L86" s="106"/>
      <c r="M86" s="88">
        <v>22421</v>
      </c>
      <c r="N86" s="88">
        <f>O86-M86</f>
        <v>-22421</v>
      </c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106"/>
      <c r="AJ86" s="106"/>
      <c r="AK86" s="109"/>
      <c r="AL86" s="109"/>
      <c r="AM86" s="109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</row>
    <row r="87" spans="1:70" s="18" customFormat="1" ht="66" customHeight="1" hidden="1">
      <c r="A87" s="133" t="s">
        <v>298</v>
      </c>
      <c r="B87" s="100" t="s">
        <v>127</v>
      </c>
      <c r="C87" s="100" t="s">
        <v>142</v>
      </c>
      <c r="D87" s="101" t="s">
        <v>281</v>
      </c>
      <c r="E87" s="100"/>
      <c r="F87" s="88"/>
      <c r="G87" s="88"/>
      <c r="H87" s="88"/>
      <c r="I87" s="88"/>
      <c r="J87" s="88"/>
      <c r="K87" s="106"/>
      <c r="L87" s="106"/>
      <c r="M87" s="88"/>
      <c r="N87" s="88">
        <f aca="true" t="shared" si="52" ref="N87:AD88">N88</f>
        <v>7179</v>
      </c>
      <c r="O87" s="88">
        <f t="shared" si="52"/>
        <v>7179</v>
      </c>
      <c r="P87" s="88">
        <f t="shared" si="52"/>
        <v>0</v>
      </c>
      <c r="Q87" s="88">
        <f t="shared" si="52"/>
        <v>7179</v>
      </c>
      <c r="R87" s="88">
        <f t="shared" si="52"/>
        <v>0</v>
      </c>
      <c r="S87" s="88">
        <f t="shared" si="52"/>
        <v>0</v>
      </c>
      <c r="T87" s="88">
        <f t="shared" si="52"/>
        <v>7179</v>
      </c>
      <c r="U87" s="88">
        <f t="shared" si="52"/>
        <v>7179</v>
      </c>
      <c r="V87" s="88">
        <f t="shared" si="52"/>
        <v>0</v>
      </c>
      <c r="W87" s="88">
        <f t="shared" si="52"/>
        <v>0</v>
      </c>
      <c r="X87" s="88">
        <f t="shared" si="52"/>
        <v>7179</v>
      </c>
      <c r="Y87" s="88">
        <f t="shared" si="52"/>
        <v>7179</v>
      </c>
      <c r="Z87" s="88">
        <f t="shared" si="52"/>
        <v>0</v>
      </c>
      <c r="AA87" s="88">
        <f t="shared" si="52"/>
        <v>7179</v>
      </c>
      <c r="AB87" s="88">
        <f t="shared" si="52"/>
        <v>7179</v>
      </c>
      <c r="AC87" s="88">
        <f t="shared" si="52"/>
        <v>0</v>
      </c>
      <c r="AD87" s="88">
        <f t="shared" si="52"/>
        <v>0</v>
      </c>
      <c r="AE87" s="88"/>
      <c r="AF87" s="88">
        <f aca="true" t="shared" si="53" ref="AC87:AR88">AF88</f>
        <v>7179</v>
      </c>
      <c r="AG87" s="88">
        <f t="shared" si="53"/>
        <v>0</v>
      </c>
      <c r="AH87" s="88">
        <f t="shared" si="53"/>
        <v>7179</v>
      </c>
      <c r="AI87" s="88">
        <f t="shared" si="53"/>
        <v>0</v>
      </c>
      <c r="AJ87" s="88">
        <f t="shared" si="53"/>
        <v>0</v>
      </c>
      <c r="AK87" s="88">
        <f t="shared" si="53"/>
        <v>7179</v>
      </c>
      <c r="AL87" s="88">
        <f t="shared" si="53"/>
        <v>0</v>
      </c>
      <c r="AM87" s="88">
        <f t="shared" si="53"/>
        <v>7179</v>
      </c>
      <c r="AN87" s="88">
        <f t="shared" si="53"/>
        <v>-7179</v>
      </c>
      <c r="AO87" s="88">
        <f t="shared" si="53"/>
        <v>0</v>
      </c>
      <c r="AP87" s="88">
        <f t="shared" si="53"/>
        <v>0</v>
      </c>
      <c r="AQ87" s="88">
        <f t="shared" si="53"/>
        <v>0</v>
      </c>
      <c r="AR87" s="88">
        <f t="shared" si="53"/>
        <v>0</v>
      </c>
      <c r="AS87" s="88">
        <f aca="true" t="shared" si="54" ref="AS87:AY88">AS88</f>
        <v>0</v>
      </c>
      <c r="AT87" s="88">
        <f t="shared" si="54"/>
        <v>0</v>
      </c>
      <c r="AU87" s="88">
        <f t="shared" si="54"/>
        <v>0</v>
      </c>
      <c r="AV87" s="106"/>
      <c r="AW87" s="106"/>
      <c r="AX87" s="88">
        <f t="shared" si="54"/>
        <v>0</v>
      </c>
      <c r="AY87" s="88">
        <f t="shared" si="54"/>
        <v>0</v>
      </c>
      <c r="AZ87" s="106"/>
      <c r="BA87" s="106"/>
      <c r="BB87" s="106"/>
      <c r="BC87" s="106"/>
      <c r="BD87" s="106"/>
      <c r="BE87" s="106"/>
      <c r="BF87" s="106"/>
      <c r="BG87" s="106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</row>
    <row r="88" spans="1:70" s="18" customFormat="1" ht="82.5" customHeight="1" hidden="1">
      <c r="A88" s="133" t="s">
        <v>299</v>
      </c>
      <c r="B88" s="100" t="s">
        <v>127</v>
      </c>
      <c r="C88" s="100" t="s">
        <v>142</v>
      </c>
      <c r="D88" s="101" t="s">
        <v>282</v>
      </c>
      <c r="E88" s="100"/>
      <c r="F88" s="88"/>
      <c r="G88" s="88"/>
      <c r="H88" s="88"/>
      <c r="I88" s="88"/>
      <c r="J88" s="88"/>
      <c r="K88" s="106"/>
      <c r="L88" s="106"/>
      <c r="M88" s="88"/>
      <c r="N88" s="88">
        <f t="shared" si="52"/>
        <v>7179</v>
      </c>
      <c r="O88" s="88">
        <f t="shared" si="52"/>
        <v>7179</v>
      </c>
      <c r="P88" s="88">
        <f t="shared" si="52"/>
        <v>0</v>
      </c>
      <c r="Q88" s="88">
        <f t="shared" si="52"/>
        <v>7179</v>
      </c>
      <c r="R88" s="88">
        <f t="shared" si="52"/>
        <v>0</v>
      </c>
      <c r="S88" s="88">
        <f t="shared" si="52"/>
        <v>0</v>
      </c>
      <c r="T88" s="88">
        <f t="shared" si="52"/>
        <v>7179</v>
      </c>
      <c r="U88" s="88">
        <f t="shared" si="52"/>
        <v>7179</v>
      </c>
      <c r="V88" s="88">
        <f t="shared" si="52"/>
        <v>0</v>
      </c>
      <c r="W88" s="88">
        <f t="shared" si="52"/>
        <v>0</v>
      </c>
      <c r="X88" s="88">
        <f t="shared" si="52"/>
        <v>7179</v>
      </c>
      <c r="Y88" s="88">
        <f t="shared" si="52"/>
        <v>7179</v>
      </c>
      <c r="Z88" s="88">
        <f t="shared" si="52"/>
        <v>0</v>
      </c>
      <c r="AA88" s="88">
        <f t="shared" si="52"/>
        <v>7179</v>
      </c>
      <c r="AB88" s="88">
        <f t="shared" si="52"/>
        <v>7179</v>
      </c>
      <c r="AC88" s="88">
        <f t="shared" si="53"/>
        <v>0</v>
      </c>
      <c r="AD88" s="88">
        <f t="shared" si="53"/>
        <v>0</v>
      </c>
      <c r="AE88" s="88"/>
      <c r="AF88" s="88">
        <f t="shared" si="53"/>
        <v>7179</v>
      </c>
      <c r="AG88" s="88">
        <f t="shared" si="53"/>
        <v>0</v>
      </c>
      <c r="AH88" s="88">
        <f t="shared" si="53"/>
        <v>7179</v>
      </c>
      <c r="AI88" s="88">
        <f t="shared" si="53"/>
        <v>0</v>
      </c>
      <c r="AJ88" s="88">
        <f t="shared" si="53"/>
        <v>0</v>
      </c>
      <c r="AK88" s="88">
        <f t="shared" si="53"/>
        <v>7179</v>
      </c>
      <c r="AL88" s="88">
        <f t="shared" si="53"/>
        <v>0</v>
      </c>
      <c r="AM88" s="88">
        <f t="shared" si="53"/>
        <v>7179</v>
      </c>
      <c r="AN88" s="88">
        <f t="shared" si="53"/>
        <v>-7179</v>
      </c>
      <c r="AO88" s="88">
        <f t="shared" si="53"/>
        <v>0</v>
      </c>
      <c r="AP88" s="88">
        <f t="shared" si="53"/>
        <v>0</v>
      </c>
      <c r="AQ88" s="88">
        <f t="shared" si="53"/>
        <v>0</v>
      </c>
      <c r="AR88" s="88">
        <f t="shared" si="53"/>
        <v>0</v>
      </c>
      <c r="AS88" s="88">
        <f t="shared" si="54"/>
        <v>0</v>
      </c>
      <c r="AT88" s="88">
        <f t="shared" si="54"/>
        <v>0</v>
      </c>
      <c r="AU88" s="88">
        <f t="shared" si="54"/>
        <v>0</v>
      </c>
      <c r="AV88" s="106"/>
      <c r="AW88" s="106"/>
      <c r="AX88" s="88">
        <f t="shared" si="54"/>
        <v>0</v>
      </c>
      <c r="AY88" s="88">
        <f t="shared" si="54"/>
        <v>0</v>
      </c>
      <c r="AZ88" s="106"/>
      <c r="BA88" s="106"/>
      <c r="BB88" s="106"/>
      <c r="BC88" s="106"/>
      <c r="BD88" s="106"/>
      <c r="BE88" s="106"/>
      <c r="BF88" s="106"/>
      <c r="BG88" s="106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</row>
    <row r="89" spans="1:70" s="18" customFormat="1" ht="66" customHeight="1" hidden="1">
      <c r="A89" s="99" t="s">
        <v>137</v>
      </c>
      <c r="B89" s="100" t="s">
        <v>127</v>
      </c>
      <c r="C89" s="100" t="s">
        <v>142</v>
      </c>
      <c r="D89" s="101" t="s">
        <v>282</v>
      </c>
      <c r="E89" s="100" t="s">
        <v>138</v>
      </c>
      <c r="F89" s="88"/>
      <c r="G89" s="88"/>
      <c r="H89" s="88"/>
      <c r="I89" s="88"/>
      <c r="J89" s="88"/>
      <c r="K89" s="106"/>
      <c r="L89" s="106"/>
      <c r="M89" s="88"/>
      <c r="N89" s="88">
        <f>O89-M89</f>
        <v>7179</v>
      </c>
      <c r="O89" s="88">
        <v>7179</v>
      </c>
      <c r="P89" s="88"/>
      <c r="Q89" s="88">
        <v>7179</v>
      </c>
      <c r="R89" s="106"/>
      <c r="S89" s="106"/>
      <c r="T89" s="88">
        <f>O89+R89</f>
        <v>7179</v>
      </c>
      <c r="U89" s="88">
        <f>Q89+S89</f>
        <v>7179</v>
      </c>
      <c r="V89" s="106"/>
      <c r="W89" s="106"/>
      <c r="X89" s="88">
        <f>T89+V89</f>
        <v>7179</v>
      </c>
      <c r="Y89" s="88">
        <f>U89+W89</f>
        <v>7179</v>
      </c>
      <c r="Z89" s="106"/>
      <c r="AA89" s="88">
        <f>X89+Z89</f>
        <v>7179</v>
      </c>
      <c r="AB89" s="88">
        <f>Y89</f>
        <v>7179</v>
      </c>
      <c r="AC89" s="106"/>
      <c r="AD89" s="106"/>
      <c r="AE89" s="106"/>
      <c r="AF89" s="88">
        <f>AA89+AC89</f>
        <v>7179</v>
      </c>
      <c r="AG89" s="106"/>
      <c r="AH89" s="88">
        <f>AB89</f>
        <v>7179</v>
      </c>
      <c r="AI89" s="106"/>
      <c r="AJ89" s="106"/>
      <c r="AK89" s="88">
        <f>AF89+AI89</f>
        <v>7179</v>
      </c>
      <c r="AL89" s="88">
        <f>AG89</f>
        <v>0</v>
      </c>
      <c r="AM89" s="88">
        <f>AH89+AJ89</f>
        <v>7179</v>
      </c>
      <c r="AN89" s="88">
        <f>AO89-AM89</f>
        <v>-7179</v>
      </c>
      <c r="AO89" s="106"/>
      <c r="AP89" s="106"/>
      <c r="AQ89" s="106"/>
      <c r="AR89" s="106"/>
      <c r="AS89" s="106"/>
      <c r="AT89" s="88">
        <f>AO89+AR89</f>
        <v>0</v>
      </c>
      <c r="AU89" s="88">
        <f>AQ89+AS89</f>
        <v>0</v>
      </c>
      <c r="AV89" s="106"/>
      <c r="AW89" s="106"/>
      <c r="AX89" s="88">
        <f>AR89+AU89</f>
        <v>0</v>
      </c>
      <c r="AY89" s="88">
        <f>AT89+AV89</f>
        <v>0</v>
      </c>
      <c r="AZ89" s="106"/>
      <c r="BA89" s="106"/>
      <c r="BB89" s="106"/>
      <c r="BC89" s="106"/>
      <c r="BD89" s="106"/>
      <c r="BE89" s="106"/>
      <c r="BF89" s="106"/>
      <c r="BG89" s="106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</row>
    <row r="90" spans="1:70" s="18" customFormat="1" ht="33" customHeight="1" hidden="1">
      <c r="A90" s="99" t="s">
        <v>300</v>
      </c>
      <c r="B90" s="100" t="s">
        <v>127</v>
      </c>
      <c r="C90" s="100" t="s">
        <v>142</v>
      </c>
      <c r="D90" s="101" t="s">
        <v>279</v>
      </c>
      <c r="E90" s="100"/>
      <c r="F90" s="88"/>
      <c r="G90" s="88"/>
      <c r="H90" s="88"/>
      <c r="I90" s="88"/>
      <c r="J90" s="88"/>
      <c r="K90" s="106"/>
      <c r="L90" s="106"/>
      <c r="M90" s="88"/>
      <c r="N90" s="88">
        <f aca="true" t="shared" si="55" ref="N90:AF91">N91</f>
        <v>10</v>
      </c>
      <c r="O90" s="88">
        <f t="shared" si="55"/>
        <v>10</v>
      </c>
      <c r="P90" s="88">
        <f t="shared" si="55"/>
        <v>0</v>
      </c>
      <c r="Q90" s="88">
        <f t="shared" si="55"/>
        <v>0</v>
      </c>
      <c r="R90" s="88">
        <f t="shared" si="55"/>
        <v>0</v>
      </c>
      <c r="S90" s="88">
        <f t="shared" si="55"/>
        <v>0</v>
      </c>
      <c r="T90" s="88">
        <f t="shared" si="55"/>
        <v>10</v>
      </c>
      <c r="U90" s="88">
        <f t="shared" si="55"/>
        <v>0</v>
      </c>
      <c r="V90" s="88">
        <f t="shared" si="55"/>
        <v>0</v>
      </c>
      <c r="W90" s="88">
        <f t="shared" si="55"/>
        <v>0</v>
      </c>
      <c r="X90" s="88">
        <f t="shared" si="55"/>
        <v>10</v>
      </c>
      <c r="Y90" s="88">
        <f t="shared" si="55"/>
        <v>0</v>
      </c>
      <c r="Z90" s="106">
        <f>Z91</f>
        <v>0</v>
      </c>
      <c r="AA90" s="89">
        <f t="shared" si="55"/>
        <v>10</v>
      </c>
      <c r="AB90" s="89">
        <f t="shared" si="55"/>
        <v>0</v>
      </c>
      <c r="AC90" s="107">
        <f>AC91</f>
        <v>0</v>
      </c>
      <c r="AD90" s="107">
        <f>AD91</f>
        <v>0</v>
      </c>
      <c r="AE90" s="107"/>
      <c r="AF90" s="88">
        <f t="shared" si="55"/>
        <v>10</v>
      </c>
      <c r="AG90" s="106">
        <f>AG91</f>
        <v>0</v>
      </c>
      <c r="AH90" s="88">
        <f>AH91</f>
        <v>0</v>
      </c>
      <c r="AI90" s="88">
        <f aca="true" t="shared" si="56" ref="AI90:AQ91">AI91</f>
        <v>0</v>
      </c>
      <c r="AJ90" s="88">
        <f t="shared" si="56"/>
        <v>0</v>
      </c>
      <c r="AK90" s="88">
        <f t="shared" si="56"/>
        <v>10</v>
      </c>
      <c r="AL90" s="88">
        <f t="shared" si="56"/>
        <v>0</v>
      </c>
      <c r="AM90" s="88">
        <f t="shared" si="56"/>
        <v>0</v>
      </c>
      <c r="AN90" s="88">
        <f t="shared" si="56"/>
        <v>0</v>
      </c>
      <c r="AO90" s="88">
        <f t="shared" si="56"/>
        <v>0</v>
      </c>
      <c r="AP90" s="88">
        <f t="shared" si="56"/>
        <v>0</v>
      </c>
      <c r="AQ90" s="88">
        <f t="shared" si="56"/>
        <v>0</v>
      </c>
      <c r="AR90" s="88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</row>
    <row r="91" spans="1:70" s="18" customFormat="1" ht="49.5" customHeight="1" hidden="1">
      <c r="A91" s="99" t="s">
        <v>301</v>
      </c>
      <c r="B91" s="100" t="s">
        <v>127</v>
      </c>
      <c r="C91" s="100" t="s">
        <v>142</v>
      </c>
      <c r="D91" s="101" t="s">
        <v>280</v>
      </c>
      <c r="E91" s="100"/>
      <c r="F91" s="88"/>
      <c r="G91" s="88"/>
      <c r="H91" s="88"/>
      <c r="I91" s="88"/>
      <c r="J91" s="88"/>
      <c r="K91" s="106"/>
      <c r="L91" s="106"/>
      <c r="M91" s="88"/>
      <c r="N91" s="88">
        <f t="shared" si="55"/>
        <v>10</v>
      </c>
      <c r="O91" s="88">
        <f t="shared" si="55"/>
        <v>10</v>
      </c>
      <c r="P91" s="88">
        <f t="shared" si="55"/>
        <v>0</v>
      </c>
      <c r="Q91" s="88">
        <f t="shared" si="55"/>
        <v>0</v>
      </c>
      <c r="R91" s="88">
        <f t="shared" si="55"/>
        <v>0</v>
      </c>
      <c r="S91" s="88">
        <f t="shared" si="55"/>
        <v>0</v>
      </c>
      <c r="T91" s="88">
        <f t="shared" si="55"/>
        <v>10</v>
      </c>
      <c r="U91" s="88">
        <f t="shared" si="55"/>
        <v>0</v>
      </c>
      <c r="V91" s="88">
        <f t="shared" si="55"/>
        <v>0</v>
      </c>
      <c r="W91" s="88">
        <f t="shared" si="55"/>
        <v>0</v>
      </c>
      <c r="X91" s="88">
        <f t="shared" si="55"/>
        <v>10</v>
      </c>
      <c r="Y91" s="88">
        <f t="shared" si="55"/>
        <v>0</v>
      </c>
      <c r="Z91" s="106">
        <f>Z92</f>
        <v>0</v>
      </c>
      <c r="AA91" s="89">
        <f t="shared" si="55"/>
        <v>10</v>
      </c>
      <c r="AB91" s="89">
        <f t="shared" si="55"/>
        <v>0</v>
      </c>
      <c r="AC91" s="107">
        <f>AC92</f>
        <v>0</v>
      </c>
      <c r="AD91" s="107">
        <f>AD92</f>
        <v>0</v>
      </c>
      <c r="AE91" s="107"/>
      <c r="AF91" s="88">
        <f>AF92</f>
        <v>10</v>
      </c>
      <c r="AG91" s="106">
        <f>AG92</f>
        <v>0</v>
      </c>
      <c r="AH91" s="88">
        <f>AH92</f>
        <v>0</v>
      </c>
      <c r="AI91" s="88">
        <f t="shared" si="56"/>
        <v>0</v>
      </c>
      <c r="AJ91" s="88">
        <f t="shared" si="56"/>
        <v>0</v>
      </c>
      <c r="AK91" s="88">
        <f t="shared" si="56"/>
        <v>10</v>
      </c>
      <c r="AL91" s="88">
        <f t="shared" si="56"/>
        <v>0</v>
      </c>
      <c r="AM91" s="88">
        <f t="shared" si="56"/>
        <v>0</v>
      </c>
      <c r="AN91" s="88">
        <f t="shared" si="56"/>
        <v>0</v>
      </c>
      <c r="AO91" s="88">
        <f t="shared" si="56"/>
        <v>0</v>
      </c>
      <c r="AP91" s="88">
        <f t="shared" si="56"/>
        <v>0</v>
      </c>
      <c r="AQ91" s="88">
        <f t="shared" si="56"/>
        <v>0</v>
      </c>
      <c r="AR91" s="88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</row>
    <row r="92" spans="1:70" s="18" customFormat="1" ht="66" customHeight="1" hidden="1">
      <c r="A92" s="99" t="s">
        <v>137</v>
      </c>
      <c r="B92" s="100" t="s">
        <v>127</v>
      </c>
      <c r="C92" s="100" t="s">
        <v>142</v>
      </c>
      <c r="D92" s="101" t="s">
        <v>280</v>
      </c>
      <c r="E92" s="100" t="s">
        <v>138</v>
      </c>
      <c r="F92" s="88"/>
      <c r="G92" s="88"/>
      <c r="H92" s="88"/>
      <c r="I92" s="88"/>
      <c r="J92" s="88"/>
      <c r="K92" s="106"/>
      <c r="L92" s="106"/>
      <c r="M92" s="88"/>
      <c r="N92" s="88">
        <f>O92-M92</f>
        <v>10</v>
      </c>
      <c r="O92" s="88">
        <v>10</v>
      </c>
      <c r="P92" s="88"/>
      <c r="Q92" s="88"/>
      <c r="R92" s="106"/>
      <c r="S92" s="106"/>
      <c r="T92" s="88">
        <f>O92+R92</f>
        <v>10</v>
      </c>
      <c r="U92" s="88">
        <f>Q92+S92</f>
        <v>0</v>
      </c>
      <c r="V92" s="106"/>
      <c r="W92" s="106"/>
      <c r="X92" s="88">
        <f>T92+V92</f>
        <v>10</v>
      </c>
      <c r="Y92" s="88">
        <f>U92+W92</f>
        <v>0</v>
      </c>
      <c r="Z92" s="106"/>
      <c r="AA92" s="89">
        <f>X92+Z92</f>
        <v>10</v>
      </c>
      <c r="AB92" s="89">
        <f>Y92</f>
        <v>0</v>
      </c>
      <c r="AC92" s="107"/>
      <c r="AD92" s="107"/>
      <c r="AE92" s="107"/>
      <c r="AF92" s="88">
        <f>AA92+AC92</f>
        <v>10</v>
      </c>
      <c r="AG92" s="106"/>
      <c r="AH92" s="88">
        <f>AB92</f>
        <v>0</v>
      </c>
      <c r="AI92" s="106"/>
      <c r="AJ92" s="106"/>
      <c r="AK92" s="88">
        <f>AF92+AI92</f>
        <v>10</v>
      </c>
      <c r="AL92" s="88">
        <f>AG92</f>
        <v>0</v>
      </c>
      <c r="AM92" s="88">
        <f>AH92+AJ92</f>
        <v>0</v>
      </c>
      <c r="AN92" s="88">
        <f>AO92-AM92</f>
        <v>0</v>
      </c>
      <c r="AO92" s="91"/>
      <c r="AP92" s="91"/>
      <c r="AQ92" s="91"/>
      <c r="AR92" s="91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</row>
    <row r="93" spans="1:59" ht="15">
      <c r="A93" s="117"/>
      <c r="B93" s="118"/>
      <c r="C93" s="118"/>
      <c r="D93" s="119"/>
      <c r="E93" s="118"/>
      <c r="F93" s="65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8"/>
      <c r="AB93" s="68"/>
      <c r="AC93" s="68"/>
      <c r="AD93" s="68"/>
      <c r="AE93" s="68"/>
      <c r="AF93" s="67"/>
      <c r="AG93" s="67"/>
      <c r="AH93" s="67"/>
      <c r="AI93" s="67"/>
      <c r="AJ93" s="67"/>
      <c r="AK93" s="69"/>
      <c r="AL93" s="69"/>
      <c r="AM93" s="69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</row>
    <row r="94" spans="1:71" s="8" customFormat="1" ht="81">
      <c r="A94" s="70" t="s">
        <v>28</v>
      </c>
      <c r="B94" s="71" t="s">
        <v>29</v>
      </c>
      <c r="C94" s="71"/>
      <c r="D94" s="72"/>
      <c r="E94" s="71"/>
      <c r="F94" s="134">
        <f aca="true" t="shared" si="57" ref="F94:O94">F96+F100</f>
        <v>67236</v>
      </c>
      <c r="G94" s="134">
        <f t="shared" si="57"/>
        <v>30520</v>
      </c>
      <c r="H94" s="134">
        <f t="shared" si="57"/>
        <v>97756</v>
      </c>
      <c r="I94" s="134">
        <f t="shared" si="57"/>
        <v>0</v>
      </c>
      <c r="J94" s="134">
        <f t="shared" si="57"/>
        <v>104920</v>
      </c>
      <c r="K94" s="134">
        <f t="shared" si="57"/>
        <v>0</v>
      </c>
      <c r="L94" s="134">
        <f t="shared" si="57"/>
        <v>0</v>
      </c>
      <c r="M94" s="134">
        <f t="shared" si="57"/>
        <v>104920</v>
      </c>
      <c r="N94" s="134">
        <f t="shared" si="57"/>
        <v>-38961</v>
      </c>
      <c r="O94" s="134">
        <f t="shared" si="57"/>
        <v>65959</v>
      </c>
      <c r="P94" s="134">
        <f aca="true" t="shared" si="58" ref="P94:U94">P96+P100</f>
        <v>0</v>
      </c>
      <c r="Q94" s="134">
        <f t="shared" si="58"/>
        <v>65959</v>
      </c>
      <c r="R94" s="134">
        <f t="shared" si="58"/>
        <v>0</v>
      </c>
      <c r="S94" s="134">
        <f t="shared" si="58"/>
        <v>0</v>
      </c>
      <c r="T94" s="134">
        <f t="shared" si="58"/>
        <v>65959</v>
      </c>
      <c r="U94" s="134">
        <f t="shared" si="58"/>
        <v>65959</v>
      </c>
      <c r="V94" s="134">
        <f aca="true" t="shared" si="59" ref="V94:AB94">V96+V100</f>
        <v>0</v>
      </c>
      <c r="W94" s="134">
        <f t="shared" si="59"/>
        <v>0</v>
      </c>
      <c r="X94" s="134">
        <f t="shared" si="59"/>
        <v>65959</v>
      </c>
      <c r="Y94" s="134">
        <f t="shared" si="59"/>
        <v>65959</v>
      </c>
      <c r="Z94" s="134">
        <f t="shared" si="59"/>
        <v>0</v>
      </c>
      <c r="AA94" s="135">
        <f t="shared" si="59"/>
        <v>65959</v>
      </c>
      <c r="AB94" s="135">
        <f t="shared" si="59"/>
        <v>65959</v>
      </c>
      <c r="AC94" s="135">
        <f>AC96+AC100</f>
        <v>0</v>
      </c>
      <c r="AD94" s="135">
        <f>AD96+AD100</f>
        <v>0</v>
      </c>
      <c r="AE94" s="135"/>
      <c r="AF94" s="134">
        <f aca="true" t="shared" si="60" ref="AF94:AQ94">AF96+AF100</f>
        <v>65959</v>
      </c>
      <c r="AG94" s="134">
        <f t="shared" si="60"/>
        <v>0</v>
      </c>
      <c r="AH94" s="134">
        <f t="shared" si="60"/>
        <v>65959</v>
      </c>
      <c r="AI94" s="134">
        <f t="shared" si="60"/>
        <v>0</v>
      </c>
      <c r="AJ94" s="134">
        <f t="shared" si="60"/>
        <v>0</v>
      </c>
      <c r="AK94" s="134">
        <f t="shared" si="60"/>
        <v>65959</v>
      </c>
      <c r="AL94" s="134">
        <f t="shared" si="60"/>
        <v>0</v>
      </c>
      <c r="AM94" s="134">
        <f t="shared" si="60"/>
        <v>65959</v>
      </c>
      <c r="AN94" s="134">
        <f t="shared" si="60"/>
        <v>16439</v>
      </c>
      <c r="AO94" s="134">
        <f t="shared" si="60"/>
        <v>82398</v>
      </c>
      <c r="AP94" s="134">
        <f t="shared" si="60"/>
        <v>0</v>
      </c>
      <c r="AQ94" s="134">
        <f t="shared" si="60"/>
        <v>82398</v>
      </c>
      <c r="AR94" s="134">
        <f aca="true" t="shared" si="61" ref="AR94:AY94">AR96+AR100</f>
        <v>0</v>
      </c>
      <c r="AS94" s="134">
        <f t="shared" si="61"/>
        <v>0</v>
      </c>
      <c r="AT94" s="134">
        <f t="shared" si="61"/>
        <v>82398</v>
      </c>
      <c r="AU94" s="134">
        <f t="shared" si="61"/>
        <v>82398</v>
      </c>
      <c r="AV94" s="134">
        <f t="shared" si="61"/>
        <v>0</v>
      </c>
      <c r="AW94" s="134">
        <f>AW96+AW100</f>
        <v>0</v>
      </c>
      <c r="AX94" s="134">
        <f t="shared" si="61"/>
        <v>82398</v>
      </c>
      <c r="AY94" s="134">
        <f t="shared" si="61"/>
        <v>82398</v>
      </c>
      <c r="AZ94" s="134">
        <f>AZ96+AZ100</f>
        <v>0</v>
      </c>
      <c r="BA94" s="134">
        <f>BA96+BA100</f>
        <v>0</v>
      </c>
      <c r="BB94" s="134">
        <f>BB96+BB100</f>
        <v>82398</v>
      </c>
      <c r="BC94" s="134">
        <f>BC96+BC100</f>
        <v>82398</v>
      </c>
      <c r="BD94" s="75"/>
      <c r="BE94" s="75"/>
      <c r="BF94" s="134">
        <f>BF96+BF100</f>
        <v>82398</v>
      </c>
      <c r="BG94" s="134">
        <f>BG96+BG100</f>
        <v>82398</v>
      </c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s="8" customFormat="1" ht="20.25">
      <c r="A95" s="70"/>
      <c r="B95" s="71"/>
      <c r="C95" s="71"/>
      <c r="D95" s="72"/>
      <c r="E95" s="71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5"/>
      <c r="AB95" s="135"/>
      <c r="AC95" s="135"/>
      <c r="AD95" s="135"/>
      <c r="AE95" s="135"/>
      <c r="AF95" s="134"/>
      <c r="AG95" s="134"/>
      <c r="AH95" s="134"/>
      <c r="AI95" s="134"/>
      <c r="AJ95" s="134"/>
      <c r="AK95" s="134"/>
      <c r="AL95" s="134"/>
      <c r="AM95" s="134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s="12" customFormat="1" ht="18.75">
      <c r="A96" s="79" t="s">
        <v>30</v>
      </c>
      <c r="B96" s="81" t="s">
        <v>132</v>
      </c>
      <c r="C96" s="81" t="s">
        <v>128</v>
      </c>
      <c r="D96" s="96"/>
      <c r="E96" s="81"/>
      <c r="F96" s="83">
        <f aca="true" t="shared" si="62" ref="F96:V97">F97</f>
        <v>28197</v>
      </c>
      <c r="G96" s="83">
        <f t="shared" si="62"/>
        <v>22120</v>
      </c>
      <c r="H96" s="83">
        <f t="shared" si="62"/>
        <v>50317</v>
      </c>
      <c r="I96" s="83">
        <f t="shared" si="62"/>
        <v>0</v>
      </c>
      <c r="J96" s="83">
        <f t="shared" si="62"/>
        <v>53980</v>
      </c>
      <c r="K96" s="83">
        <f t="shared" si="62"/>
        <v>0</v>
      </c>
      <c r="L96" s="83">
        <f t="shared" si="62"/>
        <v>0</v>
      </c>
      <c r="M96" s="83">
        <f t="shared" si="62"/>
        <v>53980</v>
      </c>
      <c r="N96" s="83">
        <f t="shared" si="62"/>
        <v>-29313</v>
      </c>
      <c r="O96" s="83">
        <f t="shared" si="62"/>
        <v>24667</v>
      </c>
      <c r="P96" s="83">
        <f t="shared" si="62"/>
        <v>0</v>
      </c>
      <c r="Q96" s="83">
        <f t="shared" si="62"/>
        <v>24667</v>
      </c>
      <c r="R96" s="83">
        <f t="shared" si="62"/>
        <v>0</v>
      </c>
      <c r="S96" s="83">
        <f t="shared" si="62"/>
        <v>0</v>
      </c>
      <c r="T96" s="83">
        <f t="shared" si="62"/>
        <v>24667</v>
      </c>
      <c r="U96" s="83">
        <f t="shared" si="62"/>
        <v>24667</v>
      </c>
      <c r="V96" s="83">
        <f t="shared" si="62"/>
        <v>0</v>
      </c>
      <c r="W96" s="83">
        <f aca="true" t="shared" si="63" ref="V96:AK97">W97</f>
        <v>0</v>
      </c>
      <c r="X96" s="83">
        <f t="shared" si="63"/>
        <v>24667</v>
      </c>
      <c r="Y96" s="83">
        <f t="shared" si="63"/>
        <v>24667</v>
      </c>
      <c r="Z96" s="83">
        <f t="shared" si="63"/>
        <v>0</v>
      </c>
      <c r="AA96" s="84">
        <f t="shared" si="63"/>
        <v>24667</v>
      </c>
      <c r="AB96" s="84">
        <f t="shared" si="63"/>
        <v>24667</v>
      </c>
      <c r="AC96" s="84">
        <f t="shared" si="63"/>
        <v>0</v>
      </c>
      <c r="AD96" s="84">
        <f t="shared" si="63"/>
        <v>0</v>
      </c>
      <c r="AE96" s="84"/>
      <c r="AF96" s="83">
        <f t="shared" si="63"/>
        <v>24667</v>
      </c>
      <c r="AG96" s="83">
        <f t="shared" si="63"/>
        <v>0</v>
      </c>
      <c r="AH96" s="83">
        <f t="shared" si="63"/>
        <v>24667</v>
      </c>
      <c r="AI96" s="83">
        <f t="shared" si="63"/>
        <v>0</v>
      </c>
      <c r="AJ96" s="83">
        <f t="shared" si="63"/>
        <v>0</v>
      </c>
      <c r="AK96" s="83">
        <f t="shared" si="63"/>
        <v>24667</v>
      </c>
      <c r="AL96" s="83">
        <f aca="true" t="shared" si="64" ref="AI96:AZ97">AL97</f>
        <v>0</v>
      </c>
      <c r="AM96" s="83">
        <f t="shared" si="64"/>
        <v>24667</v>
      </c>
      <c r="AN96" s="83">
        <f t="shared" si="64"/>
        <v>5112</v>
      </c>
      <c r="AO96" s="83">
        <f t="shared" si="64"/>
        <v>29779</v>
      </c>
      <c r="AP96" s="83">
        <f t="shared" si="64"/>
        <v>0</v>
      </c>
      <c r="AQ96" s="83">
        <f t="shared" si="64"/>
        <v>29779</v>
      </c>
      <c r="AR96" s="83">
        <f t="shared" si="64"/>
        <v>0</v>
      </c>
      <c r="AS96" s="83">
        <f t="shared" si="64"/>
        <v>0</v>
      </c>
      <c r="AT96" s="83">
        <f t="shared" si="64"/>
        <v>29779</v>
      </c>
      <c r="AU96" s="83">
        <f t="shared" si="64"/>
        <v>29779</v>
      </c>
      <c r="AV96" s="83">
        <f t="shared" si="64"/>
        <v>0</v>
      </c>
      <c r="AW96" s="83">
        <f t="shared" si="64"/>
        <v>0</v>
      </c>
      <c r="AX96" s="83">
        <f t="shared" si="64"/>
        <v>29779</v>
      </c>
      <c r="AY96" s="83">
        <f t="shared" si="64"/>
        <v>29779</v>
      </c>
      <c r="AZ96" s="83">
        <f t="shared" si="64"/>
        <v>0</v>
      </c>
      <c r="BA96" s="83">
        <f aca="true" t="shared" si="65" ref="AZ96:BC97">BA97</f>
        <v>0</v>
      </c>
      <c r="BB96" s="83">
        <f t="shared" si="65"/>
        <v>29779</v>
      </c>
      <c r="BC96" s="83">
        <f t="shared" si="65"/>
        <v>29779</v>
      </c>
      <c r="BD96" s="85"/>
      <c r="BE96" s="85"/>
      <c r="BF96" s="83">
        <f>BF97</f>
        <v>29779</v>
      </c>
      <c r="BG96" s="83">
        <f>BG97</f>
        <v>29779</v>
      </c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1:70" s="14" customFormat="1" ht="22.5" customHeight="1">
      <c r="A97" s="99" t="s">
        <v>31</v>
      </c>
      <c r="B97" s="100" t="s">
        <v>132</v>
      </c>
      <c r="C97" s="100" t="s">
        <v>128</v>
      </c>
      <c r="D97" s="101" t="s">
        <v>32</v>
      </c>
      <c r="E97" s="100"/>
      <c r="F97" s="88">
        <f t="shared" si="62"/>
        <v>28197</v>
      </c>
      <c r="G97" s="88">
        <f t="shared" si="62"/>
        <v>22120</v>
      </c>
      <c r="H97" s="88">
        <f t="shared" si="62"/>
        <v>50317</v>
      </c>
      <c r="I97" s="88">
        <f t="shared" si="62"/>
        <v>0</v>
      </c>
      <c r="J97" s="88">
        <f t="shared" si="62"/>
        <v>53980</v>
      </c>
      <c r="K97" s="88">
        <f t="shared" si="62"/>
        <v>0</v>
      </c>
      <c r="L97" s="88">
        <f t="shared" si="62"/>
        <v>0</v>
      </c>
      <c r="M97" s="88">
        <f t="shared" si="62"/>
        <v>53980</v>
      </c>
      <c r="N97" s="88">
        <f t="shared" si="62"/>
        <v>-29313</v>
      </c>
      <c r="O97" s="88">
        <f t="shared" si="62"/>
        <v>24667</v>
      </c>
      <c r="P97" s="88">
        <f t="shared" si="62"/>
        <v>0</v>
      </c>
      <c r="Q97" s="88">
        <f t="shared" si="62"/>
        <v>24667</v>
      </c>
      <c r="R97" s="88">
        <f t="shared" si="62"/>
        <v>0</v>
      </c>
      <c r="S97" s="88">
        <f t="shared" si="62"/>
        <v>0</v>
      </c>
      <c r="T97" s="88">
        <f t="shared" si="62"/>
        <v>24667</v>
      </c>
      <c r="U97" s="88">
        <f t="shared" si="62"/>
        <v>24667</v>
      </c>
      <c r="V97" s="88">
        <f t="shared" si="63"/>
        <v>0</v>
      </c>
      <c r="W97" s="88">
        <f t="shared" si="63"/>
        <v>0</v>
      </c>
      <c r="X97" s="88">
        <f t="shared" si="63"/>
        <v>24667</v>
      </c>
      <c r="Y97" s="88">
        <f t="shared" si="63"/>
        <v>24667</v>
      </c>
      <c r="Z97" s="88">
        <f t="shared" si="63"/>
        <v>0</v>
      </c>
      <c r="AA97" s="89">
        <f t="shared" si="63"/>
        <v>24667</v>
      </c>
      <c r="AB97" s="89">
        <f t="shared" si="63"/>
        <v>24667</v>
      </c>
      <c r="AC97" s="89">
        <f t="shared" si="63"/>
        <v>0</v>
      </c>
      <c r="AD97" s="89">
        <f t="shared" si="63"/>
        <v>0</v>
      </c>
      <c r="AE97" s="89"/>
      <c r="AF97" s="88">
        <f t="shared" si="63"/>
        <v>24667</v>
      </c>
      <c r="AG97" s="88">
        <f t="shared" si="63"/>
        <v>0</v>
      </c>
      <c r="AH97" s="88">
        <f t="shared" si="63"/>
        <v>24667</v>
      </c>
      <c r="AI97" s="88">
        <f t="shared" si="64"/>
        <v>0</v>
      </c>
      <c r="AJ97" s="88">
        <f t="shared" si="64"/>
        <v>0</v>
      </c>
      <c r="AK97" s="88">
        <f t="shared" si="64"/>
        <v>24667</v>
      </c>
      <c r="AL97" s="88">
        <f t="shared" si="64"/>
        <v>0</v>
      </c>
      <c r="AM97" s="88">
        <f t="shared" si="64"/>
        <v>24667</v>
      </c>
      <c r="AN97" s="88">
        <f t="shared" si="64"/>
        <v>5112</v>
      </c>
      <c r="AO97" s="88">
        <f t="shared" si="64"/>
        <v>29779</v>
      </c>
      <c r="AP97" s="88">
        <f t="shared" si="64"/>
        <v>0</v>
      </c>
      <c r="AQ97" s="88">
        <f t="shared" si="64"/>
        <v>29779</v>
      </c>
      <c r="AR97" s="88">
        <f t="shared" si="64"/>
        <v>0</v>
      </c>
      <c r="AS97" s="88">
        <f t="shared" si="64"/>
        <v>0</v>
      </c>
      <c r="AT97" s="88">
        <f t="shared" si="64"/>
        <v>29779</v>
      </c>
      <c r="AU97" s="88">
        <f t="shared" si="64"/>
        <v>29779</v>
      </c>
      <c r="AV97" s="88">
        <f t="shared" si="64"/>
        <v>0</v>
      </c>
      <c r="AW97" s="88">
        <f t="shared" si="64"/>
        <v>0</v>
      </c>
      <c r="AX97" s="88">
        <f t="shared" si="64"/>
        <v>29779</v>
      </c>
      <c r="AY97" s="88">
        <f t="shared" si="64"/>
        <v>29779</v>
      </c>
      <c r="AZ97" s="88">
        <f t="shared" si="65"/>
        <v>0</v>
      </c>
      <c r="BA97" s="88">
        <f t="shared" si="65"/>
        <v>0</v>
      </c>
      <c r="BB97" s="88">
        <f t="shared" si="65"/>
        <v>29779</v>
      </c>
      <c r="BC97" s="88">
        <f t="shared" si="65"/>
        <v>29779</v>
      </c>
      <c r="BD97" s="90"/>
      <c r="BE97" s="90"/>
      <c r="BF97" s="88">
        <f>BF98</f>
        <v>29779</v>
      </c>
      <c r="BG97" s="88">
        <f>BG98</f>
        <v>29779</v>
      </c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</row>
    <row r="98" spans="1:70" s="16" customFormat="1" ht="44.25" customHeight="1">
      <c r="A98" s="99" t="s">
        <v>129</v>
      </c>
      <c r="B98" s="100" t="s">
        <v>132</v>
      </c>
      <c r="C98" s="100" t="s">
        <v>128</v>
      </c>
      <c r="D98" s="101" t="s">
        <v>32</v>
      </c>
      <c r="E98" s="100" t="s">
        <v>130</v>
      </c>
      <c r="F98" s="88">
        <v>28197</v>
      </c>
      <c r="G98" s="88">
        <f>H98-F98</f>
        <v>22120</v>
      </c>
      <c r="H98" s="88">
        <v>50317</v>
      </c>
      <c r="I98" s="88"/>
      <c r="J98" s="88">
        <v>53980</v>
      </c>
      <c r="K98" s="92"/>
      <c r="L98" s="92"/>
      <c r="M98" s="88">
        <v>53980</v>
      </c>
      <c r="N98" s="88">
        <f>O98-M98</f>
        <v>-29313</v>
      </c>
      <c r="O98" s="88">
        <v>24667</v>
      </c>
      <c r="P98" s="88"/>
      <c r="Q98" s="88">
        <v>24667</v>
      </c>
      <c r="R98" s="92"/>
      <c r="S98" s="92"/>
      <c r="T98" s="88">
        <f>O98+R98</f>
        <v>24667</v>
      </c>
      <c r="U98" s="88">
        <f>Q98+S98</f>
        <v>24667</v>
      </c>
      <c r="V98" s="92"/>
      <c r="W98" s="92"/>
      <c r="X98" s="88">
        <f>T98+V98</f>
        <v>24667</v>
      </c>
      <c r="Y98" s="88">
        <f>U98+W98</f>
        <v>24667</v>
      </c>
      <c r="Z98" s="92"/>
      <c r="AA98" s="89">
        <f>X98+Z98</f>
        <v>24667</v>
      </c>
      <c r="AB98" s="89">
        <f>Y98</f>
        <v>24667</v>
      </c>
      <c r="AC98" s="93"/>
      <c r="AD98" s="93"/>
      <c r="AE98" s="93"/>
      <c r="AF98" s="88">
        <f>AA98+AC98</f>
        <v>24667</v>
      </c>
      <c r="AG98" s="92"/>
      <c r="AH98" s="88">
        <f>AB98</f>
        <v>24667</v>
      </c>
      <c r="AI98" s="92"/>
      <c r="AJ98" s="92"/>
      <c r="AK98" s="88">
        <f>AF98+AI98</f>
        <v>24667</v>
      </c>
      <c r="AL98" s="88">
        <f>AG98</f>
        <v>0</v>
      </c>
      <c r="AM98" s="88">
        <f>AH98+AJ98</f>
        <v>24667</v>
      </c>
      <c r="AN98" s="88">
        <f>AO98-AM98</f>
        <v>5112</v>
      </c>
      <c r="AO98" s="88">
        <v>29779</v>
      </c>
      <c r="AP98" s="88"/>
      <c r="AQ98" s="88">
        <v>29779</v>
      </c>
      <c r="AR98" s="88"/>
      <c r="AS98" s="92"/>
      <c r="AT98" s="88">
        <f>AO98+AR98</f>
        <v>29779</v>
      </c>
      <c r="AU98" s="88">
        <f>AQ98+AS98</f>
        <v>29779</v>
      </c>
      <c r="AV98" s="92"/>
      <c r="AW98" s="92"/>
      <c r="AX98" s="88">
        <f>AT98+AV98</f>
        <v>29779</v>
      </c>
      <c r="AY98" s="88">
        <f>AU98</f>
        <v>29779</v>
      </c>
      <c r="AZ98" s="92"/>
      <c r="BA98" s="92"/>
      <c r="BB98" s="88">
        <f>AX98+AZ98</f>
        <v>29779</v>
      </c>
      <c r="BC98" s="88">
        <f>AY98+BA98</f>
        <v>29779</v>
      </c>
      <c r="BD98" s="92"/>
      <c r="BE98" s="92"/>
      <c r="BF98" s="88">
        <f>BB98+BD98</f>
        <v>29779</v>
      </c>
      <c r="BG98" s="88">
        <f>BC98+BE98</f>
        <v>29779</v>
      </c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</row>
    <row r="99" spans="1:70" s="16" customFormat="1" ht="16.5">
      <c r="A99" s="99"/>
      <c r="B99" s="100"/>
      <c r="C99" s="100"/>
      <c r="D99" s="101"/>
      <c r="E99" s="100"/>
      <c r="F99" s="136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93"/>
      <c r="AC99" s="93"/>
      <c r="AD99" s="93"/>
      <c r="AE99" s="93"/>
      <c r="AF99" s="92"/>
      <c r="AG99" s="92"/>
      <c r="AH99" s="92"/>
      <c r="AI99" s="92"/>
      <c r="AJ99" s="92"/>
      <c r="AK99" s="88"/>
      <c r="AL99" s="88"/>
      <c r="AM99" s="88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</row>
    <row r="100" spans="1:59" ht="81" customHeight="1">
      <c r="A100" s="79" t="s">
        <v>173</v>
      </c>
      <c r="B100" s="81" t="s">
        <v>132</v>
      </c>
      <c r="C100" s="81" t="s">
        <v>146</v>
      </c>
      <c r="D100" s="96"/>
      <c r="E100" s="81"/>
      <c r="F100" s="83">
        <f aca="true" t="shared" si="66" ref="F100:V101">F101</f>
        <v>39039</v>
      </c>
      <c r="G100" s="83">
        <f aca="true" t="shared" si="67" ref="G100:O100">G101+G103</f>
        <v>8400</v>
      </c>
      <c r="H100" s="83">
        <f t="shared" si="67"/>
        <v>47439</v>
      </c>
      <c r="I100" s="83">
        <f t="shared" si="67"/>
        <v>0</v>
      </c>
      <c r="J100" s="83">
        <f t="shared" si="67"/>
        <v>50940</v>
      </c>
      <c r="K100" s="83">
        <f t="shared" si="67"/>
        <v>0</v>
      </c>
      <c r="L100" s="83">
        <f t="shared" si="67"/>
        <v>0</v>
      </c>
      <c r="M100" s="83">
        <f t="shared" si="67"/>
        <v>50940</v>
      </c>
      <c r="N100" s="83">
        <f t="shared" si="67"/>
        <v>-9648</v>
      </c>
      <c r="O100" s="83">
        <f t="shared" si="67"/>
        <v>41292</v>
      </c>
      <c r="P100" s="83">
        <f aca="true" t="shared" si="68" ref="P100:U100">P101+P103</f>
        <v>0</v>
      </c>
      <c r="Q100" s="83">
        <f t="shared" si="68"/>
        <v>41292</v>
      </c>
      <c r="R100" s="83">
        <f t="shared" si="68"/>
        <v>0</v>
      </c>
      <c r="S100" s="83">
        <f t="shared" si="68"/>
        <v>0</v>
      </c>
      <c r="T100" s="83">
        <f t="shared" si="68"/>
        <v>41292</v>
      </c>
      <c r="U100" s="83">
        <f t="shared" si="68"/>
        <v>41292</v>
      </c>
      <c r="V100" s="83">
        <f aca="true" t="shared" si="69" ref="V100:AB100">V101+V103</f>
        <v>0</v>
      </c>
      <c r="W100" s="83">
        <f t="shared" si="69"/>
        <v>0</v>
      </c>
      <c r="X100" s="83">
        <f t="shared" si="69"/>
        <v>41292</v>
      </c>
      <c r="Y100" s="83">
        <f t="shared" si="69"/>
        <v>41292</v>
      </c>
      <c r="Z100" s="83">
        <f t="shared" si="69"/>
        <v>0</v>
      </c>
      <c r="AA100" s="84">
        <f t="shared" si="69"/>
        <v>41292</v>
      </c>
      <c r="AB100" s="84">
        <f t="shared" si="69"/>
        <v>41292</v>
      </c>
      <c r="AC100" s="84">
        <f>AC101+AC103</f>
        <v>0</v>
      </c>
      <c r="AD100" s="84">
        <f>AD101+AD103</f>
        <v>0</v>
      </c>
      <c r="AE100" s="84"/>
      <c r="AF100" s="83">
        <f aca="true" t="shared" si="70" ref="AF100:AM100">AF101+AF103</f>
        <v>41292</v>
      </c>
      <c r="AG100" s="83">
        <f t="shared" si="70"/>
        <v>0</v>
      </c>
      <c r="AH100" s="83">
        <f t="shared" si="70"/>
        <v>41292</v>
      </c>
      <c r="AI100" s="83">
        <f t="shared" si="70"/>
        <v>0</v>
      </c>
      <c r="AJ100" s="83">
        <f t="shared" si="70"/>
        <v>0</v>
      </c>
      <c r="AK100" s="83">
        <f t="shared" si="70"/>
        <v>41292</v>
      </c>
      <c r="AL100" s="83">
        <f t="shared" si="70"/>
        <v>0</v>
      </c>
      <c r="AM100" s="83">
        <f t="shared" si="70"/>
        <v>41292</v>
      </c>
      <c r="AN100" s="83">
        <f aca="true" t="shared" si="71" ref="AN100:AV100">AN101+AN103</f>
        <v>11327</v>
      </c>
      <c r="AO100" s="83">
        <f t="shared" si="71"/>
        <v>52619</v>
      </c>
      <c r="AP100" s="83">
        <f t="shared" si="71"/>
        <v>0</v>
      </c>
      <c r="AQ100" s="83">
        <f t="shared" si="71"/>
        <v>52619</v>
      </c>
      <c r="AR100" s="83">
        <f t="shared" si="71"/>
        <v>0</v>
      </c>
      <c r="AS100" s="83">
        <f t="shared" si="71"/>
        <v>0</v>
      </c>
      <c r="AT100" s="83">
        <f t="shared" si="71"/>
        <v>52619</v>
      </c>
      <c r="AU100" s="83">
        <f t="shared" si="71"/>
        <v>52619</v>
      </c>
      <c r="AV100" s="83">
        <f t="shared" si="71"/>
        <v>0</v>
      </c>
      <c r="AW100" s="83">
        <f aca="true" t="shared" si="72" ref="AW100:BC100">AW101+AW103</f>
        <v>0</v>
      </c>
      <c r="AX100" s="83">
        <f t="shared" si="72"/>
        <v>52619</v>
      </c>
      <c r="AY100" s="83">
        <f t="shared" si="72"/>
        <v>52619</v>
      </c>
      <c r="AZ100" s="83">
        <f t="shared" si="72"/>
        <v>0</v>
      </c>
      <c r="BA100" s="83">
        <f t="shared" si="72"/>
        <v>0</v>
      </c>
      <c r="BB100" s="83">
        <f t="shared" si="72"/>
        <v>52619</v>
      </c>
      <c r="BC100" s="83">
        <f t="shared" si="72"/>
        <v>52619</v>
      </c>
      <c r="BD100" s="67"/>
      <c r="BE100" s="67"/>
      <c r="BF100" s="83">
        <f>BF101+BF103</f>
        <v>52619</v>
      </c>
      <c r="BG100" s="83">
        <f>BG101+BG103</f>
        <v>52619</v>
      </c>
    </row>
    <row r="101" spans="1:59" ht="27" customHeight="1">
      <c r="A101" s="99" t="s">
        <v>33</v>
      </c>
      <c r="B101" s="100" t="s">
        <v>132</v>
      </c>
      <c r="C101" s="100" t="s">
        <v>146</v>
      </c>
      <c r="D101" s="101" t="s">
        <v>34</v>
      </c>
      <c r="E101" s="100"/>
      <c r="F101" s="88">
        <f t="shared" si="66"/>
        <v>39039</v>
      </c>
      <c r="G101" s="88">
        <f t="shared" si="66"/>
        <v>8286</v>
      </c>
      <c r="H101" s="88">
        <f t="shared" si="66"/>
        <v>47325</v>
      </c>
      <c r="I101" s="88">
        <f t="shared" si="66"/>
        <v>0</v>
      </c>
      <c r="J101" s="88">
        <f t="shared" si="66"/>
        <v>50839</v>
      </c>
      <c r="K101" s="88">
        <f t="shared" si="66"/>
        <v>0</v>
      </c>
      <c r="L101" s="88">
        <f t="shared" si="66"/>
        <v>0</v>
      </c>
      <c r="M101" s="88">
        <f t="shared" si="66"/>
        <v>50839</v>
      </c>
      <c r="N101" s="88">
        <f t="shared" si="66"/>
        <v>-9648</v>
      </c>
      <c r="O101" s="88">
        <f t="shared" si="66"/>
        <v>41191</v>
      </c>
      <c r="P101" s="88">
        <f t="shared" si="66"/>
        <v>0</v>
      </c>
      <c r="Q101" s="88">
        <f t="shared" si="66"/>
        <v>41292</v>
      </c>
      <c r="R101" s="88">
        <f t="shared" si="66"/>
        <v>0</v>
      </c>
      <c r="S101" s="88">
        <f t="shared" si="66"/>
        <v>0</v>
      </c>
      <c r="T101" s="88">
        <f t="shared" si="66"/>
        <v>41191</v>
      </c>
      <c r="U101" s="88">
        <f t="shared" si="66"/>
        <v>41292</v>
      </c>
      <c r="V101" s="88">
        <f t="shared" si="66"/>
        <v>0</v>
      </c>
      <c r="W101" s="88">
        <f aca="true" t="shared" si="73" ref="W101:BC101">W102</f>
        <v>0</v>
      </c>
      <c r="X101" s="88">
        <f t="shared" si="73"/>
        <v>41191</v>
      </c>
      <c r="Y101" s="88">
        <f t="shared" si="73"/>
        <v>41292</v>
      </c>
      <c r="Z101" s="88">
        <f t="shared" si="73"/>
        <v>0</v>
      </c>
      <c r="AA101" s="89">
        <f t="shared" si="73"/>
        <v>41191</v>
      </c>
      <c r="AB101" s="89">
        <f t="shared" si="73"/>
        <v>41292</v>
      </c>
      <c r="AC101" s="89">
        <f t="shared" si="73"/>
        <v>0</v>
      </c>
      <c r="AD101" s="89">
        <f t="shared" si="73"/>
        <v>0</v>
      </c>
      <c r="AE101" s="89"/>
      <c r="AF101" s="88">
        <f t="shared" si="73"/>
        <v>41191</v>
      </c>
      <c r="AG101" s="88">
        <f t="shared" si="73"/>
        <v>0</v>
      </c>
      <c r="AH101" s="88">
        <f t="shared" si="73"/>
        <v>41292</v>
      </c>
      <c r="AI101" s="88">
        <f t="shared" si="73"/>
        <v>0</v>
      </c>
      <c r="AJ101" s="88">
        <f t="shared" si="73"/>
        <v>0</v>
      </c>
      <c r="AK101" s="88">
        <f t="shared" si="73"/>
        <v>41191</v>
      </c>
      <c r="AL101" s="88">
        <f t="shared" si="73"/>
        <v>0</v>
      </c>
      <c r="AM101" s="88">
        <f t="shared" si="73"/>
        <v>41292</v>
      </c>
      <c r="AN101" s="88">
        <f t="shared" si="73"/>
        <v>11327</v>
      </c>
      <c r="AO101" s="88">
        <f t="shared" si="73"/>
        <v>52619</v>
      </c>
      <c r="AP101" s="88">
        <f t="shared" si="73"/>
        <v>0</v>
      </c>
      <c r="AQ101" s="88">
        <f t="shared" si="73"/>
        <v>52619</v>
      </c>
      <c r="AR101" s="88">
        <f t="shared" si="73"/>
        <v>0</v>
      </c>
      <c r="AS101" s="88">
        <f t="shared" si="73"/>
        <v>0</v>
      </c>
      <c r="AT101" s="88">
        <f t="shared" si="73"/>
        <v>52619</v>
      </c>
      <c r="AU101" s="88">
        <f t="shared" si="73"/>
        <v>52619</v>
      </c>
      <c r="AV101" s="88">
        <f t="shared" si="73"/>
        <v>0</v>
      </c>
      <c r="AW101" s="88">
        <f t="shared" si="73"/>
        <v>0</v>
      </c>
      <c r="AX101" s="88">
        <f t="shared" si="73"/>
        <v>52619</v>
      </c>
      <c r="AY101" s="88">
        <f t="shared" si="73"/>
        <v>52619</v>
      </c>
      <c r="AZ101" s="88">
        <f t="shared" si="73"/>
        <v>0</v>
      </c>
      <c r="BA101" s="88">
        <f t="shared" si="73"/>
        <v>0</v>
      </c>
      <c r="BB101" s="88">
        <f t="shared" si="73"/>
        <v>52619</v>
      </c>
      <c r="BC101" s="88">
        <f t="shared" si="73"/>
        <v>52619</v>
      </c>
      <c r="BD101" s="67"/>
      <c r="BE101" s="67"/>
      <c r="BF101" s="88">
        <f>BF102</f>
        <v>52619</v>
      </c>
      <c r="BG101" s="88">
        <f>BG102</f>
        <v>52619</v>
      </c>
    </row>
    <row r="102" spans="1:59" ht="39" customHeight="1">
      <c r="A102" s="99" t="s">
        <v>129</v>
      </c>
      <c r="B102" s="100" t="s">
        <v>132</v>
      </c>
      <c r="C102" s="100" t="s">
        <v>146</v>
      </c>
      <c r="D102" s="101" t="s">
        <v>34</v>
      </c>
      <c r="E102" s="100" t="s">
        <v>130</v>
      </c>
      <c r="F102" s="88">
        <v>39039</v>
      </c>
      <c r="G102" s="88">
        <f>H102-F102</f>
        <v>8286</v>
      </c>
      <c r="H102" s="88">
        <f>47439-114</f>
        <v>47325</v>
      </c>
      <c r="I102" s="88"/>
      <c r="J102" s="88">
        <v>50839</v>
      </c>
      <c r="K102" s="67"/>
      <c r="L102" s="67"/>
      <c r="M102" s="88">
        <v>50839</v>
      </c>
      <c r="N102" s="88">
        <f>O102-M102</f>
        <v>-9648</v>
      </c>
      <c r="O102" s="88">
        <v>41191</v>
      </c>
      <c r="P102" s="88"/>
      <c r="Q102" s="88">
        <v>41292</v>
      </c>
      <c r="R102" s="67"/>
      <c r="S102" s="67"/>
      <c r="T102" s="88">
        <f>O102+R102</f>
        <v>41191</v>
      </c>
      <c r="U102" s="88">
        <f>Q102+S102</f>
        <v>41292</v>
      </c>
      <c r="V102" s="67"/>
      <c r="W102" s="67"/>
      <c r="X102" s="88">
        <f>T102+V102</f>
        <v>41191</v>
      </c>
      <c r="Y102" s="88">
        <f>U102+W102</f>
        <v>41292</v>
      </c>
      <c r="Z102" s="67"/>
      <c r="AA102" s="89">
        <f>X102+Z102</f>
        <v>41191</v>
      </c>
      <c r="AB102" s="89">
        <f>Y102</f>
        <v>41292</v>
      </c>
      <c r="AC102" s="68"/>
      <c r="AD102" s="68"/>
      <c r="AE102" s="68"/>
      <c r="AF102" s="88">
        <f>AA102+AC102</f>
        <v>41191</v>
      </c>
      <c r="AG102" s="67"/>
      <c r="AH102" s="88">
        <f>AB102</f>
        <v>41292</v>
      </c>
      <c r="AI102" s="67"/>
      <c r="AJ102" s="67"/>
      <c r="AK102" s="88">
        <f>AF102+AI102</f>
        <v>41191</v>
      </c>
      <c r="AL102" s="88">
        <f>AG102</f>
        <v>0</v>
      </c>
      <c r="AM102" s="88">
        <f>AH102+AJ102</f>
        <v>41292</v>
      </c>
      <c r="AN102" s="88">
        <f>AO102-AM102</f>
        <v>11327</v>
      </c>
      <c r="AO102" s="88">
        <v>52619</v>
      </c>
      <c r="AP102" s="88"/>
      <c r="AQ102" s="88">
        <v>52619</v>
      </c>
      <c r="AR102" s="88"/>
      <c r="AS102" s="67"/>
      <c r="AT102" s="88">
        <f>AO102+AR102</f>
        <v>52619</v>
      </c>
      <c r="AU102" s="88">
        <f>AQ102+AS102</f>
        <v>52619</v>
      </c>
      <c r="AV102" s="67"/>
      <c r="AW102" s="67"/>
      <c r="AX102" s="88">
        <f>AT102+AV102</f>
        <v>52619</v>
      </c>
      <c r="AY102" s="88">
        <f>AU102</f>
        <v>52619</v>
      </c>
      <c r="AZ102" s="67"/>
      <c r="BA102" s="67"/>
      <c r="BB102" s="88">
        <f>AX102+AZ102</f>
        <v>52619</v>
      </c>
      <c r="BC102" s="88">
        <f>AY102+BA102</f>
        <v>52619</v>
      </c>
      <c r="BD102" s="67"/>
      <c r="BE102" s="67"/>
      <c r="BF102" s="88">
        <f>BB102+BD102</f>
        <v>52619</v>
      </c>
      <c r="BG102" s="88">
        <f>BC102+BE102</f>
        <v>52619</v>
      </c>
    </row>
    <row r="103" spans="1:59" ht="33" customHeight="1" hidden="1">
      <c r="A103" s="99" t="s">
        <v>121</v>
      </c>
      <c r="B103" s="100" t="s">
        <v>132</v>
      </c>
      <c r="C103" s="100" t="s">
        <v>146</v>
      </c>
      <c r="D103" s="101" t="s">
        <v>122</v>
      </c>
      <c r="E103" s="100"/>
      <c r="F103" s="88"/>
      <c r="G103" s="88">
        <f aca="true" t="shared" si="74" ref="G103:M103">G104</f>
        <v>114</v>
      </c>
      <c r="H103" s="88">
        <f t="shared" si="74"/>
        <v>114</v>
      </c>
      <c r="I103" s="88">
        <f t="shared" si="74"/>
        <v>0</v>
      </c>
      <c r="J103" s="88">
        <f t="shared" si="74"/>
        <v>101</v>
      </c>
      <c r="K103" s="88">
        <f t="shared" si="74"/>
        <v>0</v>
      </c>
      <c r="L103" s="88">
        <f t="shared" si="74"/>
        <v>0</v>
      </c>
      <c r="M103" s="88">
        <f t="shared" si="74"/>
        <v>101</v>
      </c>
      <c r="N103" s="88">
        <f aca="true" t="shared" si="75" ref="N103:Y103">N104+N105</f>
        <v>0</v>
      </c>
      <c r="O103" s="88">
        <f t="shared" si="75"/>
        <v>101</v>
      </c>
      <c r="P103" s="88">
        <f t="shared" si="75"/>
        <v>0</v>
      </c>
      <c r="Q103" s="88">
        <f t="shared" si="75"/>
        <v>0</v>
      </c>
      <c r="R103" s="88">
        <f t="shared" si="75"/>
        <v>0</v>
      </c>
      <c r="S103" s="88">
        <f t="shared" si="75"/>
        <v>0</v>
      </c>
      <c r="T103" s="88">
        <f t="shared" si="75"/>
        <v>101</v>
      </c>
      <c r="U103" s="88">
        <f t="shared" si="75"/>
        <v>0</v>
      </c>
      <c r="V103" s="88">
        <f t="shared" si="75"/>
        <v>0</v>
      </c>
      <c r="W103" s="88">
        <f t="shared" si="75"/>
        <v>0</v>
      </c>
      <c r="X103" s="88">
        <f t="shared" si="75"/>
        <v>101</v>
      </c>
      <c r="Y103" s="88">
        <f t="shared" si="75"/>
        <v>0</v>
      </c>
      <c r="Z103" s="67">
        <f>Z105</f>
        <v>0</v>
      </c>
      <c r="AA103" s="89">
        <f>AA104+AA105</f>
        <v>101</v>
      </c>
      <c r="AB103" s="89">
        <f>AB104+AB105</f>
        <v>0</v>
      </c>
      <c r="AC103" s="68">
        <f>AC105</f>
        <v>0</v>
      </c>
      <c r="AD103" s="68">
        <f>AD105</f>
        <v>0</v>
      </c>
      <c r="AE103" s="68"/>
      <c r="AF103" s="88">
        <f>AF104+AF105</f>
        <v>101</v>
      </c>
      <c r="AG103" s="67">
        <f>AG105</f>
        <v>0</v>
      </c>
      <c r="AH103" s="88">
        <f aca="true" t="shared" si="76" ref="AH103:AQ103">AH104+AH105</f>
        <v>0</v>
      </c>
      <c r="AI103" s="88">
        <f t="shared" si="76"/>
        <v>0</v>
      </c>
      <c r="AJ103" s="88">
        <f t="shared" si="76"/>
        <v>0</v>
      </c>
      <c r="AK103" s="88">
        <f t="shared" si="76"/>
        <v>101</v>
      </c>
      <c r="AL103" s="88">
        <f t="shared" si="76"/>
        <v>0</v>
      </c>
      <c r="AM103" s="88">
        <f t="shared" si="76"/>
        <v>0</v>
      </c>
      <c r="AN103" s="88">
        <f t="shared" si="76"/>
        <v>0</v>
      </c>
      <c r="AO103" s="88">
        <f t="shared" si="76"/>
        <v>0</v>
      </c>
      <c r="AP103" s="88">
        <f t="shared" si="76"/>
        <v>0</v>
      </c>
      <c r="AQ103" s="88">
        <f t="shared" si="76"/>
        <v>0</v>
      </c>
      <c r="AR103" s="88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</row>
    <row r="104" spans="1:59" ht="66" customHeight="1" hidden="1">
      <c r="A104" s="99" t="s">
        <v>137</v>
      </c>
      <c r="B104" s="100" t="s">
        <v>132</v>
      </c>
      <c r="C104" s="100" t="s">
        <v>146</v>
      </c>
      <c r="D104" s="101" t="s">
        <v>122</v>
      </c>
      <c r="E104" s="100" t="s">
        <v>138</v>
      </c>
      <c r="F104" s="88"/>
      <c r="G104" s="88">
        <f>H104-F104</f>
        <v>114</v>
      </c>
      <c r="H104" s="88">
        <v>114</v>
      </c>
      <c r="I104" s="88"/>
      <c r="J104" s="88">
        <v>101</v>
      </c>
      <c r="K104" s="67"/>
      <c r="L104" s="67"/>
      <c r="M104" s="88">
        <v>101</v>
      </c>
      <c r="N104" s="88">
        <f>O104-M104</f>
        <v>-101</v>
      </c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67"/>
      <c r="AA104" s="89"/>
      <c r="AB104" s="89"/>
      <c r="AC104" s="68"/>
      <c r="AD104" s="68"/>
      <c r="AE104" s="68"/>
      <c r="AF104" s="88"/>
      <c r="AG104" s="67"/>
      <c r="AH104" s="88"/>
      <c r="AI104" s="67"/>
      <c r="AJ104" s="67"/>
      <c r="AK104" s="69"/>
      <c r="AL104" s="69"/>
      <c r="AM104" s="69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</row>
    <row r="105" spans="1:59" ht="33" customHeight="1" hidden="1">
      <c r="A105" s="99" t="s">
        <v>300</v>
      </c>
      <c r="B105" s="100" t="s">
        <v>132</v>
      </c>
      <c r="C105" s="100" t="s">
        <v>146</v>
      </c>
      <c r="D105" s="101" t="s">
        <v>279</v>
      </c>
      <c r="E105" s="100"/>
      <c r="F105" s="88"/>
      <c r="G105" s="88"/>
      <c r="H105" s="88"/>
      <c r="I105" s="88"/>
      <c r="J105" s="88"/>
      <c r="K105" s="67"/>
      <c r="L105" s="67"/>
      <c r="M105" s="88"/>
      <c r="N105" s="88">
        <f aca="true" t="shared" si="77" ref="N105:AF106">N106</f>
        <v>101</v>
      </c>
      <c r="O105" s="88">
        <f t="shared" si="77"/>
        <v>101</v>
      </c>
      <c r="P105" s="88">
        <f t="shared" si="77"/>
        <v>0</v>
      </c>
      <c r="Q105" s="88">
        <f t="shared" si="77"/>
        <v>0</v>
      </c>
      <c r="R105" s="88">
        <f t="shared" si="77"/>
        <v>0</v>
      </c>
      <c r="S105" s="88">
        <f t="shared" si="77"/>
        <v>0</v>
      </c>
      <c r="T105" s="88">
        <f t="shared" si="77"/>
        <v>101</v>
      </c>
      <c r="U105" s="88">
        <f t="shared" si="77"/>
        <v>0</v>
      </c>
      <c r="V105" s="88">
        <f t="shared" si="77"/>
        <v>0</v>
      </c>
      <c r="W105" s="88">
        <f t="shared" si="77"/>
        <v>0</v>
      </c>
      <c r="X105" s="88">
        <f t="shared" si="77"/>
        <v>101</v>
      </c>
      <c r="Y105" s="88">
        <f t="shared" si="77"/>
        <v>0</v>
      </c>
      <c r="Z105" s="67"/>
      <c r="AA105" s="89">
        <f t="shared" si="77"/>
        <v>101</v>
      </c>
      <c r="AB105" s="89">
        <f t="shared" si="77"/>
        <v>0</v>
      </c>
      <c r="AC105" s="68"/>
      <c r="AD105" s="68"/>
      <c r="AE105" s="68"/>
      <c r="AF105" s="88">
        <f t="shared" si="77"/>
        <v>101</v>
      </c>
      <c r="AG105" s="67"/>
      <c r="AH105" s="88">
        <f>AH106</f>
        <v>0</v>
      </c>
      <c r="AI105" s="88">
        <f aca="true" t="shared" si="78" ref="AI105:AQ106">AI106</f>
        <v>0</v>
      </c>
      <c r="AJ105" s="88">
        <f t="shared" si="78"/>
        <v>0</v>
      </c>
      <c r="AK105" s="88">
        <f t="shared" si="78"/>
        <v>101</v>
      </c>
      <c r="AL105" s="88">
        <f t="shared" si="78"/>
        <v>0</v>
      </c>
      <c r="AM105" s="88">
        <f t="shared" si="78"/>
        <v>0</v>
      </c>
      <c r="AN105" s="88">
        <f t="shared" si="78"/>
        <v>0</v>
      </c>
      <c r="AO105" s="88">
        <f t="shared" si="78"/>
        <v>0</v>
      </c>
      <c r="AP105" s="88">
        <f t="shared" si="78"/>
        <v>0</v>
      </c>
      <c r="AQ105" s="88">
        <f t="shared" si="78"/>
        <v>0</v>
      </c>
      <c r="AR105" s="88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  <row r="106" spans="1:59" ht="49.5" customHeight="1" hidden="1">
      <c r="A106" s="99" t="s">
        <v>301</v>
      </c>
      <c r="B106" s="100" t="s">
        <v>132</v>
      </c>
      <c r="C106" s="100" t="s">
        <v>146</v>
      </c>
      <c r="D106" s="101" t="s">
        <v>280</v>
      </c>
      <c r="E106" s="100"/>
      <c r="F106" s="88"/>
      <c r="G106" s="88"/>
      <c r="H106" s="88"/>
      <c r="I106" s="88"/>
      <c r="J106" s="88"/>
      <c r="K106" s="67"/>
      <c r="L106" s="67"/>
      <c r="M106" s="88"/>
      <c r="N106" s="88">
        <f t="shared" si="77"/>
        <v>101</v>
      </c>
      <c r="O106" s="88">
        <f t="shared" si="77"/>
        <v>101</v>
      </c>
      <c r="P106" s="88">
        <f t="shared" si="77"/>
        <v>0</v>
      </c>
      <c r="Q106" s="88">
        <f t="shared" si="77"/>
        <v>0</v>
      </c>
      <c r="R106" s="88">
        <f t="shared" si="77"/>
        <v>0</v>
      </c>
      <c r="S106" s="88">
        <f t="shared" si="77"/>
        <v>0</v>
      </c>
      <c r="T106" s="88">
        <f t="shared" si="77"/>
        <v>101</v>
      </c>
      <c r="U106" s="88">
        <f t="shared" si="77"/>
        <v>0</v>
      </c>
      <c r="V106" s="88">
        <f t="shared" si="77"/>
        <v>0</v>
      </c>
      <c r="W106" s="88">
        <f t="shared" si="77"/>
        <v>0</v>
      </c>
      <c r="X106" s="88">
        <f t="shared" si="77"/>
        <v>101</v>
      </c>
      <c r="Y106" s="88">
        <f t="shared" si="77"/>
        <v>0</v>
      </c>
      <c r="Z106" s="67">
        <f>Z107</f>
        <v>0</v>
      </c>
      <c r="AA106" s="89">
        <f t="shared" si="77"/>
        <v>101</v>
      </c>
      <c r="AB106" s="89">
        <f t="shared" si="77"/>
        <v>0</v>
      </c>
      <c r="AC106" s="68">
        <f>AC107</f>
        <v>0</v>
      </c>
      <c r="AD106" s="68">
        <f>AD107</f>
        <v>0</v>
      </c>
      <c r="AE106" s="68"/>
      <c r="AF106" s="88">
        <f>AF107</f>
        <v>101</v>
      </c>
      <c r="AG106" s="67">
        <f>AG107</f>
        <v>0</v>
      </c>
      <c r="AH106" s="88">
        <f>AH107</f>
        <v>0</v>
      </c>
      <c r="AI106" s="88">
        <f t="shared" si="78"/>
        <v>0</v>
      </c>
      <c r="AJ106" s="88">
        <f t="shared" si="78"/>
        <v>0</v>
      </c>
      <c r="AK106" s="88">
        <f t="shared" si="78"/>
        <v>101</v>
      </c>
      <c r="AL106" s="88">
        <f t="shared" si="78"/>
        <v>0</v>
      </c>
      <c r="AM106" s="88">
        <f t="shared" si="78"/>
        <v>0</v>
      </c>
      <c r="AN106" s="88">
        <f t="shared" si="78"/>
        <v>0</v>
      </c>
      <c r="AO106" s="88">
        <f t="shared" si="78"/>
        <v>0</v>
      </c>
      <c r="AP106" s="88">
        <f t="shared" si="78"/>
        <v>0</v>
      </c>
      <c r="AQ106" s="88">
        <f t="shared" si="78"/>
        <v>0</v>
      </c>
      <c r="AR106" s="88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</row>
    <row r="107" spans="1:59" ht="66" customHeight="1" hidden="1">
      <c r="A107" s="99" t="s">
        <v>137</v>
      </c>
      <c r="B107" s="100" t="s">
        <v>132</v>
      </c>
      <c r="C107" s="100" t="s">
        <v>146</v>
      </c>
      <c r="D107" s="101" t="s">
        <v>280</v>
      </c>
      <c r="E107" s="100" t="s">
        <v>138</v>
      </c>
      <c r="F107" s="88"/>
      <c r="G107" s="88"/>
      <c r="H107" s="88"/>
      <c r="I107" s="88"/>
      <c r="J107" s="88"/>
      <c r="K107" s="67"/>
      <c r="L107" s="67"/>
      <c r="M107" s="88"/>
      <c r="N107" s="88">
        <f>O107-M107</f>
        <v>101</v>
      </c>
      <c r="O107" s="88">
        <v>101</v>
      </c>
      <c r="P107" s="88"/>
      <c r="Q107" s="88"/>
      <c r="R107" s="67"/>
      <c r="S107" s="67"/>
      <c r="T107" s="88">
        <f>O107+R107</f>
        <v>101</v>
      </c>
      <c r="U107" s="88">
        <f>Q107+S107</f>
        <v>0</v>
      </c>
      <c r="V107" s="67"/>
      <c r="W107" s="67"/>
      <c r="X107" s="88">
        <f>T107+V107</f>
        <v>101</v>
      </c>
      <c r="Y107" s="88">
        <f>U107+W107</f>
        <v>0</v>
      </c>
      <c r="Z107" s="67"/>
      <c r="AA107" s="89">
        <f>X107+Z107</f>
        <v>101</v>
      </c>
      <c r="AB107" s="89">
        <f>Y107</f>
        <v>0</v>
      </c>
      <c r="AC107" s="68"/>
      <c r="AD107" s="68"/>
      <c r="AE107" s="68"/>
      <c r="AF107" s="88">
        <f>AA107+AC107</f>
        <v>101</v>
      </c>
      <c r="AG107" s="67"/>
      <c r="AH107" s="88">
        <f>AB107</f>
        <v>0</v>
      </c>
      <c r="AI107" s="67"/>
      <c r="AJ107" s="67"/>
      <c r="AK107" s="88">
        <f>AF107+AI107</f>
        <v>101</v>
      </c>
      <c r="AL107" s="88">
        <f>AG107</f>
        <v>0</v>
      </c>
      <c r="AM107" s="88">
        <f>AH107+AJ107</f>
        <v>0</v>
      </c>
      <c r="AN107" s="88">
        <f>AO107-AM107</f>
        <v>0</v>
      </c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</row>
    <row r="108" spans="1:59" ht="15">
      <c r="A108" s="137"/>
      <c r="B108" s="118"/>
      <c r="C108" s="118"/>
      <c r="D108" s="119"/>
      <c r="E108" s="118"/>
      <c r="F108" s="65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8"/>
      <c r="AB108" s="68"/>
      <c r="AC108" s="68"/>
      <c r="AD108" s="68"/>
      <c r="AE108" s="68"/>
      <c r="AF108" s="67"/>
      <c r="AG108" s="67"/>
      <c r="AH108" s="67"/>
      <c r="AI108" s="67"/>
      <c r="AJ108" s="67"/>
      <c r="AK108" s="69"/>
      <c r="AL108" s="69"/>
      <c r="AM108" s="69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</row>
    <row r="109" spans="1:70" s="8" customFormat="1" ht="34.5" customHeight="1">
      <c r="A109" s="70" t="s">
        <v>35</v>
      </c>
      <c r="B109" s="71" t="s">
        <v>36</v>
      </c>
      <c r="C109" s="71"/>
      <c r="D109" s="72"/>
      <c r="E109" s="71"/>
      <c r="F109" s="134">
        <f aca="true" t="shared" si="79" ref="F109:Q109">F111+F115+F119+F134+F141+F147</f>
        <v>414584</v>
      </c>
      <c r="G109" s="134">
        <f t="shared" si="79"/>
        <v>93477</v>
      </c>
      <c r="H109" s="134">
        <f t="shared" si="79"/>
        <v>508061</v>
      </c>
      <c r="I109" s="134">
        <f t="shared" si="79"/>
        <v>0</v>
      </c>
      <c r="J109" s="134">
        <f t="shared" si="79"/>
        <v>576852</v>
      </c>
      <c r="K109" s="134">
        <f t="shared" si="79"/>
        <v>0</v>
      </c>
      <c r="L109" s="134">
        <f t="shared" si="79"/>
        <v>0</v>
      </c>
      <c r="M109" s="134">
        <f t="shared" si="79"/>
        <v>576852</v>
      </c>
      <c r="N109" s="134">
        <f t="shared" si="79"/>
        <v>-341394</v>
      </c>
      <c r="O109" s="134">
        <f t="shared" si="79"/>
        <v>235458</v>
      </c>
      <c r="P109" s="134">
        <f t="shared" si="79"/>
        <v>0</v>
      </c>
      <c r="Q109" s="134">
        <f t="shared" si="79"/>
        <v>234839</v>
      </c>
      <c r="R109" s="134">
        <f aca="true" t="shared" si="80" ref="R109:Y109">R111+R115+R119+R134+R141+R147</f>
        <v>-200</v>
      </c>
      <c r="S109" s="134">
        <f t="shared" si="80"/>
        <v>0</v>
      </c>
      <c r="T109" s="134">
        <f t="shared" si="80"/>
        <v>235258</v>
      </c>
      <c r="U109" s="134">
        <f t="shared" si="80"/>
        <v>234839</v>
      </c>
      <c r="V109" s="134">
        <f t="shared" si="80"/>
        <v>0</v>
      </c>
      <c r="W109" s="134">
        <f t="shared" si="80"/>
        <v>0</v>
      </c>
      <c r="X109" s="134">
        <f t="shared" si="80"/>
        <v>235258</v>
      </c>
      <c r="Y109" s="134">
        <f t="shared" si="80"/>
        <v>234839</v>
      </c>
      <c r="Z109" s="134">
        <f>Z111+Z115+Z119+Z134+Z141+Z147</f>
        <v>7021</v>
      </c>
      <c r="AA109" s="135">
        <f>AA111+AA115+AA119+AA134+AA141+AA147</f>
        <v>242279</v>
      </c>
      <c r="AB109" s="135">
        <f>AB111+AB115+AB119+AB134+AB141+AB147</f>
        <v>234839</v>
      </c>
      <c r="AC109" s="135">
        <f>AC111+AC115+AC119+AC134+AC141+AC147</f>
        <v>0</v>
      </c>
      <c r="AD109" s="135">
        <f>AD111+AD115+AD119+AD134+AD141+AD147</f>
        <v>0</v>
      </c>
      <c r="AE109" s="135"/>
      <c r="AF109" s="134">
        <f aca="true" t="shared" si="81" ref="AF109:AV109">AF111+AF115+AF119+AF134+AF141+AF147</f>
        <v>242279</v>
      </c>
      <c r="AG109" s="134">
        <f t="shared" si="81"/>
        <v>0</v>
      </c>
      <c r="AH109" s="134">
        <f t="shared" si="81"/>
        <v>234839</v>
      </c>
      <c r="AI109" s="134">
        <f t="shared" si="81"/>
        <v>0</v>
      </c>
      <c r="AJ109" s="134">
        <f t="shared" si="81"/>
        <v>0</v>
      </c>
      <c r="AK109" s="134">
        <f t="shared" si="81"/>
        <v>242279</v>
      </c>
      <c r="AL109" s="134">
        <f t="shared" si="81"/>
        <v>0</v>
      </c>
      <c r="AM109" s="134">
        <f t="shared" si="81"/>
        <v>234839</v>
      </c>
      <c r="AN109" s="134">
        <f t="shared" si="81"/>
        <v>26664</v>
      </c>
      <c r="AO109" s="134">
        <f t="shared" si="81"/>
        <v>261503</v>
      </c>
      <c r="AP109" s="134">
        <f t="shared" si="81"/>
        <v>0</v>
      </c>
      <c r="AQ109" s="134">
        <f t="shared" si="81"/>
        <v>264064</v>
      </c>
      <c r="AR109" s="134">
        <f t="shared" si="81"/>
        <v>0</v>
      </c>
      <c r="AS109" s="134">
        <f t="shared" si="81"/>
        <v>0</v>
      </c>
      <c r="AT109" s="134">
        <f t="shared" si="81"/>
        <v>261503</v>
      </c>
      <c r="AU109" s="134">
        <f t="shared" si="81"/>
        <v>264064</v>
      </c>
      <c r="AV109" s="134">
        <f t="shared" si="81"/>
        <v>1850</v>
      </c>
      <c r="AW109" s="134">
        <f aca="true" t="shared" si="82" ref="AW109:BC109">AW111+AW115+AW119+AW134+AW141+AW147</f>
        <v>1850</v>
      </c>
      <c r="AX109" s="134">
        <f t="shared" si="82"/>
        <v>263353</v>
      </c>
      <c r="AY109" s="134">
        <f t="shared" si="82"/>
        <v>265914</v>
      </c>
      <c r="AZ109" s="134">
        <f t="shared" si="82"/>
        <v>0</v>
      </c>
      <c r="BA109" s="134">
        <f t="shared" si="82"/>
        <v>0</v>
      </c>
      <c r="BB109" s="134">
        <f t="shared" si="82"/>
        <v>263353</v>
      </c>
      <c r="BC109" s="134">
        <f t="shared" si="82"/>
        <v>265914</v>
      </c>
      <c r="BD109" s="75"/>
      <c r="BE109" s="75"/>
      <c r="BF109" s="134">
        <f>BF111+BF115+BF119+BF134+BF141+BF147</f>
        <v>263353</v>
      </c>
      <c r="BG109" s="134">
        <f>BG111+BG115+BG119+BG134+BG141+BG147</f>
        <v>265914</v>
      </c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1:59" ht="16.5">
      <c r="A110" s="138"/>
      <c r="B110" s="63"/>
      <c r="C110" s="63"/>
      <c r="D110" s="64"/>
      <c r="E110" s="63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9"/>
      <c r="AB110" s="89"/>
      <c r="AC110" s="89"/>
      <c r="AD110" s="89"/>
      <c r="AE110" s="89"/>
      <c r="AF110" s="88"/>
      <c r="AG110" s="88"/>
      <c r="AH110" s="88"/>
      <c r="AI110" s="88"/>
      <c r="AJ110" s="88"/>
      <c r="AK110" s="88"/>
      <c r="AL110" s="88"/>
      <c r="AM110" s="88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</row>
    <row r="111" spans="1:70" s="12" customFormat="1" ht="18.75" hidden="1">
      <c r="A111" s="79" t="s">
        <v>37</v>
      </c>
      <c r="B111" s="81" t="s">
        <v>135</v>
      </c>
      <c r="C111" s="81" t="s">
        <v>149</v>
      </c>
      <c r="D111" s="96"/>
      <c r="E111" s="81"/>
      <c r="F111" s="97">
        <f aca="true" t="shared" si="83" ref="F111:V112">F112</f>
        <v>6711</v>
      </c>
      <c r="G111" s="97">
        <f t="shared" si="83"/>
        <v>-1070</v>
      </c>
      <c r="H111" s="97">
        <f t="shared" si="83"/>
        <v>5641</v>
      </c>
      <c r="I111" s="97">
        <f t="shared" si="83"/>
        <v>0</v>
      </c>
      <c r="J111" s="97">
        <f t="shared" si="83"/>
        <v>0</v>
      </c>
      <c r="K111" s="97">
        <f t="shared" si="83"/>
        <v>0</v>
      </c>
      <c r="L111" s="97">
        <f t="shared" si="83"/>
        <v>0</v>
      </c>
      <c r="M111" s="97">
        <f t="shared" si="83"/>
        <v>0</v>
      </c>
      <c r="N111" s="97">
        <f t="shared" si="83"/>
        <v>0</v>
      </c>
      <c r="O111" s="97">
        <f t="shared" si="83"/>
        <v>0</v>
      </c>
      <c r="P111" s="97">
        <f t="shared" si="83"/>
        <v>0</v>
      </c>
      <c r="Q111" s="97">
        <f t="shared" si="83"/>
        <v>0</v>
      </c>
      <c r="R111" s="97">
        <f t="shared" si="83"/>
        <v>0</v>
      </c>
      <c r="S111" s="97">
        <f t="shared" si="83"/>
        <v>0</v>
      </c>
      <c r="T111" s="97">
        <f t="shared" si="83"/>
        <v>0</v>
      </c>
      <c r="U111" s="97">
        <f t="shared" si="83"/>
        <v>0</v>
      </c>
      <c r="V111" s="97">
        <f t="shared" si="83"/>
        <v>0</v>
      </c>
      <c r="W111" s="97">
        <f aca="true" t="shared" si="84" ref="V111:AK112">W112</f>
        <v>0</v>
      </c>
      <c r="X111" s="97">
        <f t="shared" si="84"/>
        <v>0</v>
      </c>
      <c r="Y111" s="97">
        <f t="shared" si="84"/>
        <v>0</v>
      </c>
      <c r="Z111" s="97">
        <f t="shared" si="84"/>
        <v>0</v>
      </c>
      <c r="AA111" s="98">
        <f t="shared" si="84"/>
        <v>0</v>
      </c>
      <c r="AB111" s="98">
        <f t="shared" si="84"/>
        <v>0</v>
      </c>
      <c r="AC111" s="98">
        <f t="shared" si="84"/>
        <v>0</v>
      </c>
      <c r="AD111" s="98">
        <f t="shared" si="84"/>
        <v>0</v>
      </c>
      <c r="AE111" s="98"/>
      <c r="AF111" s="97">
        <f t="shared" si="84"/>
        <v>0</v>
      </c>
      <c r="AG111" s="97">
        <f t="shared" si="84"/>
        <v>0</v>
      </c>
      <c r="AH111" s="97">
        <f t="shared" si="84"/>
        <v>0</v>
      </c>
      <c r="AI111" s="97">
        <f t="shared" si="84"/>
        <v>0</v>
      </c>
      <c r="AJ111" s="97">
        <f t="shared" si="84"/>
        <v>0</v>
      </c>
      <c r="AK111" s="97">
        <f t="shared" si="84"/>
        <v>0</v>
      </c>
      <c r="AL111" s="97">
        <f aca="true" t="shared" si="85" ref="AI111:AM112">AL112</f>
        <v>0</v>
      </c>
      <c r="AM111" s="97">
        <f t="shared" si="85"/>
        <v>0</v>
      </c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</row>
    <row r="112" spans="1:70" s="14" customFormat="1" ht="49.5" customHeight="1" hidden="1">
      <c r="A112" s="99" t="s">
        <v>150</v>
      </c>
      <c r="B112" s="100" t="s">
        <v>135</v>
      </c>
      <c r="C112" s="100" t="s">
        <v>149</v>
      </c>
      <c r="D112" s="101" t="s">
        <v>38</v>
      </c>
      <c r="E112" s="100"/>
      <c r="F112" s="102">
        <f t="shared" si="83"/>
        <v>6711</v>
      </c>
      <c r="G112" s="102">
        <f t="shared" si="83"/>
        <v>-1070</v>
      </c>
      <c r="H112" s="102">
        <f t="shared" si="83"/>
        <v>5641</v>
      </c>
      <c r="I112" s="102">
        <f t="shared" si="83"/>
        <v>0</v>
      </c>
      <c r="J112" s="102">
        <f t="shared" si="83"/>
        <v>0</v>
      </c>
      <c r="K112" s="102">
        <f t="shared" si="83"/>
        <v>0</v>
      </c>
      <c r="L112" s="102">
        <f t="shared" si="83"/>
        <v>0</v>
      </c>
      <c r="M112" s="102">
        <f t="shared" si="83"/>
        <v>0</v>
      </c>
      <c r="N112" s="102">
        <f t="shared" si="83"/>
        <v>0</v>
      </c>
      <c r="O112" s="102">
        <f t="shared" si="83"/>
        <v>0</v>
      </c>
      <c r="P112" s="102">
        <f t="shared" si="83"/>
        <v>0</v>
      </c>
      <c r="Q112" s="102">
        <f t="shared" si="83"/>
        <v>0</v>
      </c>
      <c r="R112" s="102">
        <f t="shared" si="83"/>
        <v>0</v>
      </c>
      <c r="S112" s="102">
        <f t="shared" si="83"/>
        <v>0</v>
      </c>
      <c r="T112" s="102">
        <f t="shared" si="83"/>
        <v>0</v>
      </c>
      <c r="U112" s="102">
        <f t="shared" si="83"/>
        <v>0</v>
      </c>
      <c r="V112" s="102">
        <f t="shared" si="84"/>
        <v>0</v>
      </c>
      <c r="W112" s="102">
        <f t="shared" si="84"/>
        <v>0</v>
      </c>
      <c r="X112" s="102">
        <f t="shared" si="84"/>
        <v>0</v>
      </c>
      <c r="Y112" s="102">
        <f t="shared" si="84"/>
        <v>0</v>
      </c>
      <c r="Z112" s="102">
        <f t="shared" si="84"/>
        <v>0</v>
      </c>
      <c r="AA112" s="103">
        <f t="shared" si="84"/>
        <v>0</v>
      </c>
      <c r="AB112" s="103">
        <f t="shared" si="84"/>
        <v>0</v>
      </c>
      <c r="AC112" s="103">
        <f t="shared" si="84"/>
        <v>0</v>
      </c>
      <c r="AD112" s="103">
        <f t="shared" si="84"/>
        <v>0</v>
      </c>
      <c r="AE112" s="103"/>
      <c r="AF112" s="102">
        <f t="shared" si="84"/>
        <v>0</v>
      </c>
      <c r="AG112" s="102">
        <f t="shared" si="84"/>
        <v>0</v>
      </c>
      <c r="AH112" s="102">
        <f t="shared" si="84"/>
        <v>0</v>
      </c>
      <c r="AI112" s="102">
        <f t="shared" si="85"/>
        <v>0</v>
      </c>
      <c r="AJ112" s="102">
        <f t="shared" si="85"/>
        <v>0</v>
      </c>
      <c r="AK112" s="102">
        <f t="shared" si="85"/>
        <v>0</v>
      </c>
      <c r="AL112" s="102">
        <f t="shared" si="85"/>
        <v>0</v>
      </c>
      <c r="AM112" s="102">
        <f t="shared" si="85"/>
        <v>0</v>
      </c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</row>
    <row r="113" spans="1:70" s="16" customFormat="1" ht="82.5" customHeight="1" hidden="1">
      <c r="A113" s="99" t="s">
        <v>249</v>
      </c>
      <c r="B113" s="100" t="s">
        <v>135</v>
      </c>
      <c r="C113" s="100" t="s">
        <v>149</v>
      </c>
      <c r="D113" s="101" t="s">
        <v>38</v>
      </c>
      <c r="E113" s="100" t="s">
        <v>151</v>
      </c>
      <c r="F113" s="88">
        <v>6711</v>
      </c>
      <c r="G113" s="88">
        <f>H113-F113</f>
        <v>-1070</v>
      </c>
      <c r="H113" s="88">
        <v>5641</v>
      </c>
      <c r="I113" s="91"/>
      <c r="J113" s="91"/>
      <c r="K113" s="91"/>
      <c r="L113" s="91"/>
      <c r="M113" s="88"/>
      <c r="N113" s="88">
        <f>O113-M113</f>
        <v>0</v>
      </c>
      <c r="O113" s="88">
        <f aca="true" t="shared" si="86" ref="O113:U113">J113+L113</f>
        <v>0</v>
      </c>
      <c r="P113" s="88">
        <f t="shared" si="86"/>
        <v>0</v>
      </c>
      <c r="Q113" s="88">
        <f t="shared" si="86"/>
        <v>0</v>
      </c>
      <c r="R113" s="88">
        <f t="shared" si="86"/>
        <v>0</v>
      </c>
      <c r="S113" s="88">
        <f t="shared" si="86"/>
        <v>0</v>
      </c>
      <c r="T113" s="88">
        <f t="shared" si="86"/>
        <v>0</v>
      </c>
      <c r="U113" s="88">
        <f t="shared" si="86"/>
        <v>0</v>
      </c>
      <c r="V113" s="88">
        <f aca="true" t="shared" si="87" ref="V113:AB113">Q113+S113</f>
        <v>0</v>
      </c>
      <c r="W113" s="88">
        <f t="shared" si="87"/>
        <v>0</v>
      </c>
      <c r="X113" s="88">
        <f t="shared" si="87"/>
        <v>0</v>
      </c>
      <c r="Y113" s="88">
        <f t="shared" si="87"/>
        <v>0</v>
      </c>
      <c r="Z113" s="88">
        <f t="shared" si="87"/>
        <v>0</v>
      </c>
      <c r="AA113" s="89">
        <f t="shared" si="87"/>
        <v>0</v>
      </c>
      <c r="AB113" s="89">
        <f t="shared" si="87"/>
        <v>0</v>
      </c>
      <c r="AC113" s="89">
        <f>X113+Z113</f>
        <v>0</v>
      </c>
      <c r="AD113" s="89">
        <f>Y113+AA113</f>
        <v>0</v>
      </c>
      <c r="AE113" s="89"/>
      <c r="AF113" s="88">
        <f>Y113+AA113</f>
        <v>0</v>
      </c>
      <c r="AG113" s="88">
        <f>AB113+AD113</f>
        <v>0</v>
      </c>
      <c r="AH113" s="88">
        <f aca="true" t="shared" si="88" ref="AH113:AM113">Z113+AB113</f>
        <v>0</v>
      </c>
      <c r="AI113" s="88">
        <f t="shared" si="88"/>
        <v>0</v>
      </c>
      <c r="AJ113" s="88">
        <f t="shared" si="88"/>
        <v>0</v>
      </c>
      <c r="AK113" s="88">
        <f t="shared" si="88"/>
        <v>0</v>
      </c>
      <c r="AL113" s="88">
        <f t="shared" si="88"/>
        <v>0</v>
      </c>
      <c r="AM113" s="88">
        <f t="shared" si="88"/>
        <v>0</v>
      </c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</row>
    <row r="114" spans="1:59" ht="14.25" hidden="1">
      <c r="A114" s="138"/>
      <c r="B114" s="63"/>
      <c r="C114" s="63"/>
      <c r="D114" s="64"/>
      <c r="E114" s="63"/>
      <c r="F114" s="6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40"/>
      <c r="AB114" s="140"/>
      <c r="AC114" s="140"/>
      <c r="AD114" s="140"/>
      <c r="AE114" s="140"/>
      <c r="AF114" s="139"/>
      <c r="AG114" s="139"/>
      <c r="AH114" s="139"/>
      <c r="AI114" s="139"/>
      <c r="AJ114" s="139"/>
      <c r="AK114" s="69"/>
      <c r="AL114" s="69"/>
      <c r="AM114" s="69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</row>
    <row r="115" spans="1:70" s="12" customFormat="1" ht="18.75">
      <c r="A115" s="79" t="s">
        <v>39</v>
      </c>
      <c r="B115" s="81" t="s">
        <v>135</v>
      </c>
      <c r="C115" s="81" t="s">
        <v>136</v>
      </c>
      <c r="D115" s="96"/>
      <c r="E115" s="81"/>
      <c r="F115" s="83">
        <f aca="true" t="shared" si="89" ref="F115:V116">F116</f>
        <v>3270</v>
      </c>
      <c r="G115" s="83">
        <f t="shared" si="89"/>
        <v>199</v>
      </c>
      <c r="H115" s="83">
        <f t="shared" si="89"/>
        <v>3469</v>
      </c>
      <c r="I115" s="83">
        <f t="shared" si="89"/>
        <v>0</v>
      </c>
      <c r="J115" s="83">
        <f t="shared" si="89"/>
        <v>3715</v>
      </c>
      <c r="K115" s="83">
        <f t="shared" si="89"/>
        <v>0</v>
      </c>
      <c r="L115" s="83">
        <f t="shared" si="89"/>
        <v>0</v>
      </c>
      <c r="M115" s="83">
        <f t="shared" si="89"/>
        <v>3715</v>
      </c>
      <c r="N115" s="83">
        <f t="shared" si="89"/>
        <v>-408</v>
      </c>
      <c r="O115" s="83">
        <f t="shared" si="89"/>
        <v>3307</v>
      </c>
      <c r="P115" s="83">
        <f t="shared" si="89"/>
        <v>0</v>
      </c>
      <c r="Q115" s="83">
        <f t="shared" si="89"/>
        <v>3307</v>
      </c>
      <c r="R115" s="83">
        <f t="shared" si="89"/>
        <v>0</v>
      </c>
      <c r="S115" s="83">
        <f t="shared" si="89"/>
        <v>0</v>
      </c>
      <c r="T115" s="83">
        <f t="shared" si="89"/>
        <v>3307</v>
      </c>
      <c r="U115" s="83">
        <f t="shared" si="89"/>
        <v>3307</v>
      </c>
      <c r="V115" s="83">
        <f t="shared" si="89"/>
        <v>0</v>
      </c>
      <c r="W115" s="83">
        <f aca="true" t="shared" si="90" ref="V115:AK116">W116</f>
        <v>0</v>
      </c>
      <c r="X115" s="83">
        <f t="shared" si="90"/>
        <v>3307</v>
      </c>
      <c r="Y115" s="83">
        <f t="shared" si="90"/>
        <v>3307</v>
      </c>
      <c r="Z115" s="83">
        <f t="shared" si="90"/>
        <v>0</v>
      </c>
      <c r="AA115" s="84">
        <f t="shared" si="90"/>
        <v>3307</v>
      </c>
      <c r="AB115" s="84">
        <f t="shared" si="90"/>
        <v>3307</v>
      </c>
      <c r="AC115" s="84">
        <f t="shared" si="90"/>
        <v>0</v>
      </c>
      <c r="AD115" s="84">
        <f t="shared" si="90"/>
        <v>0</v>
      </c>
      <c r="AE115" s="84"/>
      <c r="AF115" s="83">
        <f t="shared" si="90"/>
        <v>3307</v>
      </c>
      <c r="AG115" s="83">
        <f t="shared" si="90"/>
        <v>0</v>
      </c>
      <c r="AH115" s="83">
        <f t="shared" si="90"/>
        <v>3307</v>
      </c>
      <c r="AI115" s="83">
        <f t="shared" si="90"/>
        <v>0</v>
      </c>
      <c r="AJ115" s="83">
        <f t="shared" si="90"/>
        <v>0</v>
      </c>
      <c r="AK115" s="83">
        <f t="shared" si="90"/>
        <v>3307</v>
      </c>
      <c r="AL115" s="83">
        <f aca="true" t="shared" si="91" ref="AI115:AZ116">AL116</f>
        <v>0</v>
      </c>
      <c r="AM115" s="83">
        <f t="shared" si="91"/>
        <v>3307</v>
      </c>
      <c r="AN115" s="83">
        <f t="shared" si="91"/>
        <v>0</v>
      </c>
      <c r="AO115" s="83">
        <f t="shared" si="91"/>
        <v>3307</v>
      </c>
      <c r="AP115" s="83">
        <f t="shared" si="91"/>
        <v>0</v>
      </c>
      <c r="AQ115" s="83">
        <f t="shared" si="91"/>
        <v>3307</v>
      </c>
      <c r="AR115" s="83">
        <f t="shared" si="91"/>
        <v>0</v>
      </c>
      <c r="AS115" s="83">
        <f t="shared" si="91"/>
        <v>0</v>
      </c>
      <c r="AT115" s="83">
        <f t="shared" si="91"/>
        <v>3307</v>
      </c>
      <c r="AU115" s="83">
        <f t="shared" si="91"/>
        <v>3307</v>
      </c>
      <c r="AV115" s="83">
        <f t="shared" si="91"/>
        <v>0</v>
      </c>
      <c r="AW115" s="83">
        <f t="shared" si="91"/>
        <v>0</v>
      </c>
      <c r="AX115" s="83">
        <f t="shared" si="91"/>
        <v>3307</v>
      </c>
      <c r="AY115" s="83">
        <f t="shared" si="91"/>
        <v>3307</v>
      </c>
      <c r="AZ115" s="83">
        <f t="shared" si="91"/>
        <v>0</v>
      </c>
      <c r="BA115" s="83">
        <f aca="true" t="shared" si="92" ref="AZ115:BC116">BA116</f>
        <v>0</v>
      </c>
      <c r="BB115" s="83">
        <f t="shared" si="92"/>
        <v>3307</v>
      </c>
      <c r="BC115" s="83">
        <f t="shared" si="92"/>
        <v>3307</v>
      </c>
      <c r="BD115" s="85"/>
      <c r="BE115" s="85"/>
      <c r="BF115" s="83">
        <f>BF116</f>
        <v>3307</v>
      </c>
      <c r="BG115" s="83">
        <f>BG116</f>
        <v>3307</v>
      </c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</row>
    <row r="116" spans="1:70" s="14" customFormat="1" ht="22.5" customHeight="1">
      <c r="A116" s="99" t="s">
        <v>147</v>
      </c>
      <c r="B116" s="100" t="s">
        <v>135</v>
      </c>
      <c r="C116" s="100" t="s">
        <v>136</v>
      </c>
      <c r="D116" s="101" t="s">
        <v>148</v>
      </c>
      <c r="E116" s="100"/>
      <c r="F116" s="88">
        <f t="shared" si="89"/>
        <v>3270</v>
      </c>
      <c r="G116" s="88">
        <f t="shared" si="89"/>
        <v>199</v>
      </c>
      <c r="H116" s="88">
        <f t="shared" si="89"/>
        <v>3469</v>
      </c>
      <c r="I116" s="88">
        <f t="shared" si="89"/>
        <v>0</v>
      </c>
      <c r="J116" s="88">
        <f t="shared" si="89"/>
        <v>3715</v>
      </c>
      <c r="K116" s="88">
        <f t="shared" si="89"/>
        <v>0</v>
      </c>
      <c r="L116" s="88">
        <f t="shared" si="89"/>
        <v>0</v>
      </c>
      <c r="M116" s="88">
        <f t="shared" si="89"/>
        <v>3715</v>
      </c>
      <c r="N116" s="88">
        <f t="shared" si="89"/>
        <v>-408</v>
      </c>
      <c r="O116" s="88">
        <f t="shared" si="89"/>
        <v>3307</v>
      </c>
      <c r="P116" s="88">
        <f t="shared" si="89"/>
        <v>0</v>
      </c>
      <c r="Q116" s="88">
        <f t="shared" si="89"/>
        <v>3307</v>
      </c>
      <c r="R116" s="88">
        <f t="shared" si="89"/>
        <v>0</v>
      </c>
      <c r="S116" s="88">
        <f t="shared" si="89"/>
        <v>0</v>
      </c>
      <c r="T116" s="88">
        <f t="shared" si="89"/>
        <v>3307</v>
      </c>
      <c r="U116" s="88">
        <f t="shared" si="89"/>
        <v>3307</v>
      </c>
      <c r="V116" s="88">
        <f t="shared" si="90"/>
        <v>0</v>
      </c>
      <c r="W116" s="88">
        <f t="shared" si="90"/>
        <v>0</v>
      </c>
      <c r="X116" s="88">
        <f t="shared" si="90"/>
        <v>3307</v>
      </c>
      <c r="Y116" s="88">
        <f t="shared" si="90"/>
        <v>3307</v>
      </c>
      <c r="Z116" s="88">
        <f t="shared" si="90"/>
        <v>0</v>
      </c>
      <c r="AA116" s="89">
        <f t="shared" si="90"/>
        <v>3307</v>
      </c>
      <c r="AB116" s="89">
        <f t="shared" si="90"/>
        <v>3307</v>
      </c>
      <c r="AC116" s="89">
        <f t="shared" si="90"/>
        <v>0</v>
      </c>
      <c r="AD116" s="89">
        <f t="shared" si="90"/>
        <v>0</v>
      </c>
      <c r="AE116" s="89"/>
      <c r="AF116" s="88">
        <f t="shared" si="90"/>
        <v>3307</v>
      </c>
      <c r="AG116" s="88">
        <f t="shared" si="90"/>
        <v>0</v>
      </c>
      <c r="AH116" s="88">
        <f t="shared" si="90"/>
        <v>3307</v>
      </c>
      <c r="AI116" s="88">
        <f t="shared" si="91"/>
        <v>0</v>
      </c>
      <c r="AJ116" s="88">
        <f t="shared" si="91"/>
        <v>0</v>
      </c>
      <c r="AK116" s="88">
        <f t="shared" si="91"/>
        <v>3307</v>
      </c>
      <c r="AL116" s="88">
        <f t="shared" si="91"/>
        <v>0</v>
      </c>
      <c r="AM116" s="88">
        <f t="shared" si="91"/>
        <v>3307</v>
      </c>
      <c r="AN116" s="88">
        <f t="shared" si="91"/>
        <v>0</v>
      </c>
      <c r="AO116" s="88">
        <f t="shared" si="91"/>
        <v>3307</v>
      </c>
      <c r="AP116" s="88">
        <f t="shared" si="91"/>
        <v>0</v>
      </c>
      <c r="AQ116" s="88">
        <f t="shared" si="91"/>
        <v>3307</v>
      </c>
      <c r="AR116" s="88">
        <f t="shared" si="91"/>
        <v>0</v>
      </c>
      <c r="AS116" s="88">
        <f t="shared" si="91"/>
        <v>0</v>
      </c>
      <c r="AT116" s="88">
        <f t="shared" si="91"/>
        <v>3307</v>
      </c>
      <c r="AU116" s="88">
        <f t="shared" si="91"/>
        <v>3307</v>
      </c>
      <c r="AV116" s="88">
        <f t="shared" si="91"/>
        <v>0</v>
      </c>
      <c r="AW116" s="88">
        <f t="shared" si="91"/>
        <v>0</v>
      </c>
      <c r="AX116" s="88">
        <f t="shared" si="91"/>
        <v>3307</v>
      </c>
      <c r="AY116" s="88">
        <f t="shared" si="91"/>
        <v>3307</v>
      </c>
      <c r="AZ116" s="88">
        <f t="shared" si="92"/>
        <v>0</v>
      </c>
      <c r="BA116" s="88">
        <f t="shared" si="92"/>
        <v>0</v>
      </c>
      <c r="BB116" s="88">
        <f t="shared" si="92"/>
        <v>3307</v>
      </c>
      <c r="BC116" s="88">
        <f t="shared" si="92"/>
        <v>3307</v>
      </c>
      <c r="BD116" s="90"/>
      <c r="BE116" s="90"/>
      <c r="BF116" s="88">
        <f>BF117</f>
        <v>3307</v>
      </c>
      <c r="BG116" s="88">
        <f>BG117</f>
        <v>3307</v>
      </c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</row>
    <row r="117" spans="1:70" s="16" customFormat="1" ht="56.25" customHeight="1">
      <c r="A117" s="99" t="s">
        <v>137</v>
      </c>
      <c r="B117" s="100" t="s">
        <v>135</v>
      </c>
      <c r="C117" s="100" t="s">
        <v>136</v>
      </c>
      <c r="D117" s="101" t="s">
        <v>148</v>
      </c>
      <c r="E117" s="100" t="s">
        <v>138</v>
      </c>
      <c r="F117" s="88">
        <v>3270</v>
      </c>
      <c r="G117" s="88">
        <f>H117-F117</f>
        <v>199</v>
      </c>
      <c r="H117" s="88">
        <v>3469</v>
      </c>
      <c r="I117" s="88"/>
      <c r="J117" s="88">
        <v>3715</v>
      </c>
      <c r="K117" s="92"/>
      <c r="L117" s="92"/>
      <c r="M117" s="88">
        <v>3715</v>
      </c>
      <c r="N117" s="88">
        <f>O117-M117</f>
        <v>-408</v>
      </c>
      <c r="O117" s="88">
        <v>3307</v>
      </c>
      <c r="P117" s="88"/>
      <c r="Q117" s="88">
        <v>3307</v>
      </c>
      <c r="R117" s="92"/>
      <c r="S117" s="92"/>
      <c r="T117" s="88">
        <f>O117+R117</f>
        <v>3307</v>
      </c>
      <c r="U117" s="88">
        <f>Q117+S117</f>
        <v>3307</v>
      </c>
      <c r="V117" s="92"/>
      <c r="W117" s="92"/>
      <c r="X117" s="88">
        <f>T117+V117</f>
        <v>3307</v>
      </c>
      <c r="Y117" s="88">
        <f>U117+W117</f>
        <v>3307</v>
      </c>
      <c r="Z117" s="92"/>
      <c r="AA117" s="89">
        <f>X117+Z117</f>
        <v>3307</v>
      </c>
      <c r="AB117" s="89">
        <f>Y117</f>
        <v>3307</v>
      </c>
      <c r="AC117" s="93"/>
      <c r="AD117" s="93"/>
      <c r="AE117" s="93"/>
      <c r="AF117" s="88">
        <f>AA117+AC117</f>
        <v>3307</v>
      </c>
      <c r="AG117" s="92"/>
      <c r="AH117" s="88">
        <f>AB117</f>
        <v>3307</v>
      </c>
      <c r="AI117" s="92"/>
      <c r="AJ117" s="92"/>
      <c r="AK117" s="88">
        <f>AF117+AI117</f>
        <v>3307</v>
      </c>
      <c r="AL117" s="88">
        <f>AG117</f>
        <v>0</v>
      </c>
      <c r="AM117" s="88">
        <f>AH117+AJ117</f>
        <v>3307</v>
      </c>
      <c r="AN117" s="88">
        <f>AO117-AM117</f>
        <v>0</v>
      </c>
      <c r="AO117" s="88">
        <v>3307</v>
      </c>
      <c r="AP117" s="88"/>
      <c r="AQ117" s="88">
        <v>3307</v>
      </c>
      <c r="AR117" s="88"/>
      <c r="AS117" s="92"/>
      <c r="AT117" s="88">
        <f>AO117+AR117</f>
        <v>3307</v>
      </c>
      <c r="AU117" s="88">
        <f>AQ117+AS117</f>
        <v>3307</v>
      </c>
      <c r="AV117" s="92"/>
      <c r="AW117" s="92"/>
      <c r="AX117" s="88">
        <f>AT117+AV117</f>
        <v>3307</v>
      </c>
      <c r="AY117" s="88">
        <f>AU117</f>
        <v>3307</v>
      </c>
      <c r="AZ117" s="92"/>
      <c r="BA117" s="92"/>
      <c r="BB117" s="88">
        <f>AX117+AZ117</f>
        <v>3307</v>
      </c>
      <c r="BC117" s="88">
        <f>AY117+BA117</f>
        <v>3307</v>
      </c>
      <c r="BD117" s="92"/>
      <c r="BE117" s="92"/>
      <c r="BF117" s="88">
        <f>BB117+BD117</f>
        <v>3307</v>
      </c>
      <c r="BG117" s="88">
        <f>BC117+BE117</f>
        <v>3307</v>
      </c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</row>
    <row r="118" spans="1:70" s="16" customFormat="1" ht="18" customHeight="1">
      <c r="A118" s="99"/>
      <c r="B118" s="100"/>
      <c r="C118" s="100"/>
      <c r="D118" s="101"/>
      <c r="E118" s="100"/>
      <c r="F118" s="136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B118" s="93"/>
      <c r="AC118" s="93"/>
      <c r="AD118" s="93"/>
      <c r="AE118" s="93"/>
      <c r="AF118" s="92"/>
      <c r="AG118" s="92"/>
      <c r="AH118" s="92"/>
      <c r="AI118" s="92"/>
      <c r="AJ118" s="92"/>
      <c r="AK118" s="88"/>
      <c r="AL118" s="88"/>
      <c r="AM118" s="88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</row>
    <row r="119" spans="1:70" s="16" customFormat="1" ht="18.75">
      <c r="A119" s="79" t="s">
        <v>40</v>
      </c>
      <c r="B119" s="81" t="s">
        <v>135</v>
      </c>
      <c r="C119" s="81" t="s">
        <v>152</v>
      </c>
      <c r="D119" s="96"/>
      <c r="E119" s="81"/>
      <c r="F119" s="97">
        <f aca="true" t="shared" si="93" ref="F119:O119">F120+F122+F125</f>
        <v>274994</v>
      </c>
      <c r="G119" s="97">
        <f t="shared" si="93"/>
        <v>94406</v>
      </c>
      <c r="H119" s="97">
        <f t="shared" si="93"/>
        <v>369400</v>
      </c>
      <c r="I119" s="97">
        <f t="shared" si="93"/>
        <v>0</v>
      </c>
      <c r="J119" s="97">
        <f t="shared" si="93"/>
        <v>412530</v>
      </c>
      <c r="K119" s="97">
        <f t="shared" si="93"/>
        <v>0</v>
      </c>
      <c r="L119" s="97">
        <f t="shared" si="93"/>
        <v>0</v>
      </c>
      <c r="M119" s="97">
        <f t="shared" si="93"/>
        <v>412530</v>
      </c>
      <c r="N119" s="97">
        <f t="shared" si="93"/>
        <v>-239355</v>
      </c>
      <c r="O119" s="97">
        <f t="shared" si="93"/>
        <v>173175</v>
      </c>
      <c r="P119" s="97">
        <f aca="true" t="shared" si="94" ref="P119:U119">P120+P122+P125</f>
        <v>0</v>
      </c>
      <c r="Q119" s="97">
        <f t="shared" si="94"/>
        <v>177686</v>
      </c>
      <c r="R119" s="97">
        <f t="shared" si="94"/>
        <v>0</v>
      </c>
      <c r="S119" s="97">
        <f t="shared" si="94"/>
        <v>0</v>
      </c>
      <c r="T119" s="97">
        <f t="shared" si="94"/>
        <v>173175</v>
      </c>
      <c r="U119" s="97">
        <f t="shared" si="94"/>
        <v>177686</v>
      </c>
      <c r="V119" s="97">
        <f aca="true" t="shared" si="95" ref="V119:AB119">V120+V122+V125</f>
        <v>0</v>
      </c>
      <c r="W119" s="97">
        <f t="shared" si="95"/>
        <v>0</v>
      </c>
      <c r="X119" s="97">
        <f t="shared" si="95"/>
        <v>173175</v>
      </c>
      <c r="Y119" s="97">
        <f t="shared" si="95"/>
        <v>177686</v>
      </c>
      <c r="Z119" s="97">
        <f t="shared" si="95"/>
        <v>0</v>
      </c>
      <c r="AA119" s="98">
        <f t="shared" si="95"/>
        <v>173175</v>
      </c>
      <c r="AB119" s="98">
        <f t="shared" si="95"/>
        <v>177686</v>
      </c>
      <c r="AC119" s="98">
        <f>AC120+AC122+AC125</f>
        <v>0</v>
      </c>
      <c r="AD119" s="98">
        <f>AD120+AD122+AD125</f>
        <v>0</v>
      </c>
      <c r="AE119" s="98"/>
      <c r="AF119" s="97">
        <f aca="true" t="shared" si="96" ref="AF119:AV119">AF120+AF122+AF125</f>
        <v>173175</v>
      </c>
      <c r="AG119" s="97">
        <f t="shared" si="96"/>
        <v>0</v>
      </c>
      <c r="AH119" s="97">
        <f t="shared" si="96"/>
        <v>177686</v>
      </c>
      <c r="AI119" s="97">
        <f t="shared" si="96"/>
        <v>0</v>
      </c>
      <c r="AJ119" s="97">
        <f t="shared" si="96"/>
        <v>0</v>
      </c>
      <c r="AK119" s="97">
        <f t="shared" si="96"/>
        <v>173175</v>
      </c>
      <c r="AL119" s="97">
        <f t="shared" si="96"/>
        <v>0</v>
      </c>
      <c r="AM119" s="97">
        <f t="shared" si="96"/>
        <v>177686</v>
      </c>
      <c r="AN119" s="97">
        <f t="shared" si="96"/>
        <v>17080</v>
      </c>
      <c r="AO119" s="97">
        <f t="shared" si="96"/>
        <v>194766</v>
      </c>
      <c r="AP119" s="97">
        <f t="shared" si="96"/>
        <v>0</v>
      </c>
      <c r="AQ119" s="97">
        <f t="shared" si="96"/>
        <v>197255</v>
      </c>
      <c r="AR119" s="97">
        <f t="shared" si="96"/>
        <v>0</v>
      </c>
      <c r="AS119" s="97">
        <f t="shared" si="96"/>
        <v>0</v>
      </c>
      <c r="AT119" s="97">
        <f t="shared" si="96"/>
        <v>194766</v>
      </c>
      <c r="AU119" s="97">
        <f t="shared" si="96"/>
        <v>197255</v>
      </c>
      <c r="AV119" s="97">
        <f t="shared" si="96"/>
        <v>0</v>
      </c>
      <c r="AW119" s="97">
        <f aca="true" t="shared" si="97" ref="AW119:BC119">AW120+AW122+AW125</f>
        <v>0</v>
      </c>
      <c r="AX119" s="97">
        <f t="shared" si="97"/>
        <v>194766</v>
      </c>
      <c r="AY119" s="97">
        <f t="shared" si="97"/>
        <v>197255</v>
      </c>
      <c r="AZ119" s="97">
        <f t="shared" si="97"/>
        <v>0</v>
      </c>
      <c r="BA119" s="97">
        <f t="shared" si="97"/>
        <v>0</v>
      </c>
      <c r="BB119" s="97">
        <f t="shared" si="97"/>
        <v>194766</v>
      </c>
      <c r="BC119" s="97">
        <f t="shared" si="97"/>
        <v>197255</v>
      </c>
      <c r="BD119" s="92"/>
      <c r="BE119" s="92"/>
      <c r="BF119" s="97">
        <f>BF120+BF122+BF125</f>
        <v>194766</v>
      </c>
      <c r="BG119" s="97">
        <f>BG120+BG122+BG125</f>
        <v>197255</v>
      </c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</row>
    <row r="120" spans="1:70" s="16" customFormat="1" ht="66.75" customHeight="1" hidden="1">
      <c r="A120" s="99" t="s">
        <v>133</v>
      </c>
      <c r="B120" s="100" t="s">
        <v>135</v>
      </c>
      <c r="C120" s="100" t="s">
        <v>152</v>
      </c>
      <c r="D120" s="101" t="s">
        <v>124</v>
      </c>
      <c r="E120" s="81"/>
      <c r="F120" s="97">
        <f aca="true" t="shared" si="98" ref="F120:AM120">F121</f>
        <v>0</v>
      </c>
      <c r="G120" s="102">
        <f t="shared" si="98"/>
        <v>9403</v>
      </c>
      <c r="H120" s="102">
        <f t="shared" si="98"/>
        <v>9403</v>
      </c>
      <c r="I120" s="102">
        <f t="shared" si="98"/>
        <v>0</v>
      </c>
      <c r="J120" s="102">
        <f t="shared" si="98"/>
        <v>9073</v>
      </c>
      <c r="K120" s="102">
        <f t="shared" si="98"/>
        <v>0</v>
      </c>
      <c r="L120" s="102">
        <f t="shared" si="98"/>
        <v>0</v>
      </c>
      <c r="M120" s="102">
        <f t="shared" si="98"/>
        <v>9073</v>
      </c>
      <c r="N120" s="102">
        <f t="shared" si="98"/>
        <v>-9073</v>
      </c>
      <c r="O120" s="102">
        <f t="shared" si="98"/>
        <v>0</v>
      </c>
      <c r="P120" s="102">
        <f t="shared" si="98"/>
        <v>0</v>
      </c>
      <c r="Q120" s="102">
        <f t="shared" si="98"/>
        <v>0</v>
      </c>
      <c r="R120" s="102">
        <f t="shared" si="98"/>
        <v>0</v>
      </c>
      <c r="S120" s="102">
        <f t="shared" si="98"/>
        <v>0</v>
      </c>
      <c r="T120" s="102">
        <f t="shared" si="98"/>
        <v>0</v>
      </c>
      <c r="U120" s="102">
        <f t="shared" si="98"/>
        <v>0</v>
      </c>
      <c r="V120" s="102">
        <f t="shared" si="98"/>
        <v>0</v>
      </c>
      <c r="W120" s="102">
        <f t="shared" si="98"/>
        <v>0</v>
      </c>
      <c r="X120" s="102">
        <f t="shared" si="98"/>
        <v>0</v>
      </c>
      <c r="Y120" s="102">
        <f t="shared" si="98"/>
        <v>0</v>
      </c>
      <c r="Z120" s="102">
        <f t="shared" si="98"/>
        <v>0</v>
      </c>
      <c r="AA120" s="103">
        <f t="shared" si="98"/>
        <v>0</v>
      </c>
      <c r="AB120" s="103">
        <f t="shared" si="98"/>
        <v>0</v>
      </c>
      <c r="AC120" s="103">
        <f t="shared" si="98"/>
        <v>0</v>
      </c>
      <c r="AD120" s="103">
        <f t="shared" si="98"/>
        <v>0</v>
      </c>
      <c r="AE120" s="103"/>
      <c r="AF120" s="102">
        <f t="shared" si="98"/>
        <v>0</v>
      </c>
      <c r="AG120" s="102">
        <f t="shared" si="98"/>
        <v>0</v>
      </c>
      <c r="AH120" s="102">
        <f t="shared" si="98"/>
        <v>0</v>
      </c>
      <c r="AI120" s="102">
        <f t="shared" si="98"/>
        <v>0</v>
      </c>
      <c r="AJ120" s="102">
        <f t="shared" si="98"/>
        <v>0</v>
      </c>
      <c r="AK120" s="102">
        <f t="shared" si="98"/>
        <v>0</v>
      </c>
      <c r="AL120" s="102">
        <f t="shared" si="98"/>
        <v>0</v>
      </c>
      <c r="AM120" s="102">
        <f t="shared" si="98"/>
        <v>0</v>
      </c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</row>
    <row r="121" spans="1:70" s="16" customFormat="1" ht="33.75" customHeight="1" hidden="1">
      <c r="A121" s="99" t="s">
        <v>228</v>
      </c>
      <c r="B121" s="100" t="s">
        <v>135</v>
      </c>
      <c r="C121" s="100" t="s">
        <v>152</v>
      </c>
      <c r="D121" s="101" t="s">
        <v>124</v>
      </c>
      <c r="E121" s="100" t="s">
        <v>229</v>
      </c>
      <c r="F121" s="97"/>
      <c r="G121" s="88">
        <f>H121-F121</f>
        <v>9403</v>
      </c>
      <c r="H121" s="102">
        <v>9403</v>
      </c>
      <c r="I121" s="102"/>
      <c r="J121" s="102">
        <v>9073</v>
      </c>
      <c r="K121" s="92"/>
      <c r="L121" s="92"/>
      <c r="M121" s="88">
        <v>9073</v>
      </c>
      <c r="N121" s="88">
        <f>O121-M121</f>
        <v>-9073</v>
      </c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9"/>
      <c r="AB121" s="89"/>
      <c r="AC121" s="89"/>
      <c r="AD121" s="89"/>
      <c r="AE121" s="89"/>
      <c r="AF121" s="88"/>
      <c r="AG121" s="88"/>
      <c r="AH121" s="88"/>
      <c r="AI121" s="88"/>
      <c r="AJ121" s="88"/>
      <c r="AK121" s="88"/>
      <c r="AL121" s="88"/>
      <c r="AM121" s="88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</row>
    <row r="122" spans="1:70" s="16" customFormat="1" ht="18.75" customHeight="1">
      <c r="A122" s="99" t="s">
        <v>153</v>
      </c>
      <c r="B122" s="100" t="s">
        <v>135</v>
      </c>
      <c r="C122" s="100" t="s">
        <v>152</v>
      </c>
      <c r="D122" s="101" t="s">
        <v>154</v>
      </c>
      <c r="E122" s="100"/>
      <c r="F122" s="102">
        <f aca="true" t="shared" si="99" ref="F122:V123">F123</f>
        <v>1968</v>
      </c>
      <c r="G122" s="102">
        <f t="shared" si="99"/>
        <v>225</v>
      </c>
      <c r="H122" s="102">
        <f t="shared" si="99"/>
        <v>2193</v>
      </c>
      <c r="I122" s="102">
        <f t="shared" si="99"/>
        <v>0</v>
      </c>
      <c r="J122" s="102">
        <f t="shared" si="99"/>
        <v>2530</v>
      </c>
      <c r="K122" s="102">
        <f t="shared" si="99"/>
        <v>0</v>
      </c>
      <c r="L122" s="102">
        <f t="shared" si="99"/>
        <v>0</v>
      </c>
      <c r="M122" s="102">
        <f t="shared" si="99"/>
        <v>2530</v>
      </c>
      <c r="N122" s="102">
        <f t="shared" si="99"/>
        <v>-2530</v>
      </c>
      <c r="O122" s="102">
        <f t="shared" si="99"/>
        <v>0</v>
      </c>
      <c r="P122" s="102">
        <f t="shared" si="99"/>
        <v>0</v>
      </c>
      <c r="Q122" s="102">
        <f t="shared" si="99"/>
        <v>0</v>
      </c>
      <c r="R122" s="102">
        <f t="shared" si="99"/>
        <v>0</v>
      </c>
      <c r="S122" s="102">
        <f t="shared" si="99"/>
        <v>0</v>
      </c>
      <c r="T122" s="102">
        <f t="shared" si="99"/>
        <v>0</v>
      </c>
      <c r="U122" s="102">
        <f t="shared" si="99"/>
        <v>0</v>
      </c>
      <c r="V122" s="102">
        <f t="shared" si="99"/>
        <v>0</v>
      </c>
      <c r="W122" s="102">
        <f aca="true" t="shared" si="100" ref="V122:AK123">W123</f>
        <v>0</v>
      </c>
      <c r="X122" s="102">
        <f t="shared" si="100"/>
        <v>0</v>
      </c>
      <c r="Y122" s="102">
        <f t="shared" si="100"/>
        <v>0</v>
      </c>
      <c r="Z122" s="102">
        <f t="shared" si="100"/>
        <v>0</v>
      </c>
      <c r="AA122" s="103">
        <f t="shared" si="100"/>
        <v>0</v>
      </c>
      <c r="AB122" s="103">
        <f t="shared" si="100"/>
        <v>0</v>
      </c>
      <c r="AC122" s="103">
        <f t="shared" si="100"/>
        <v>0</v>
      </c>
      <c r="AD122" s="103">
        <f t="shared" si="100"/>
        <v>0</v>
      </c>
      <c r="AE122" s="103"/>
      <c r="AF122" s="102">
        <f t="shared" si="100"/>
        <v>0</v>
      </c>
      <c r="AG122" s="102">
        <f t="shared" si="100"/>
        <v>0</v>
      </c>
      <c r="AH122" s="102">
        <f t="shared" si="100"/>
        <v>0</v>
      </c>
      <c r="AI122" s="102">
        <f t="shared" si="100"/>
        <v>0</v>
      </c>
      <c r="AJ122" s="102">
        <f t="shared" si="100"/>
        <v>0</v>
      </c>
      <c r="AK122" s="102">
        <f t="shared" si="100"/>
        <v>0</v>
      </c>
      <c r="AL122" s="102">
        <f aca="true" t="shared" si="101" ref="AI122:AM123">AL123</f>
        <v>0</v>
      </c>
      <c r="AM122" s="102">
        <f t="shared" si="101"/>
        <v>0</v>
      </c>
      <c r="AN122" s="88">
        <f aca="true" t="shared" si="102" ref="AN122:BC123">AN123</f>
        <v>2543</v>
      </c>
      <c r="AO122" s="88">
        <f t="shared" si="102"/>
        <v>2543</v>
      </c>
      <c r="AP122" s="88">
        <f t="shared" si="102"/>
        <v>0</v>
      </c>
      <c r="AQ122" s="88">
        <f t="shared" si="102"/>
        <v>2543</v>
      </c>
      <c r="AR122" s="88">
        <f t="shared" si="102"/>
        <v>0</v>
      </c>
      <c r="AS122" s="88">
        <f t="shared" si="102"/>
        <v>0</v>
      </c>
      <c r="AT122" s="88">
        <f t="shared" si="102"/>
        <v>2543</v>
      </c>
      <c r="AU122" s="88">
        <f t="shared" si="102"/>
        <v>2543</v>
      </c>
      <c r="AV122" s="88">
        <f t="shared" si="102"/>
        <v>0</v>
      </c>
      <c r="AW122" s="88">
        <f t="shared" si="102"/>
        <v>0</v>
      </c>
      <c r="AX122" s="88">
        <f t="shared" si="102"/>
        <v>2543</v>
      </c>
      <c r="AY122" s="88">
        <f t="shared" si="102"/>
        <v>2543</v>
      </c>
      <c r="AZ122" s="88">
        <f t="shared" si="102"/>
        <v>0</v>
      </c>
      <c r="BA122" s="88">
        <f t="shared" si="102"/>
        <v>0</v>
      </c>
      <c r="BB122" s="88">
        <f t="shared" si="102"/>
        <v>2543</v>
      </c>
      <c r="BC122" s="88">
        <f t="shared" si="102"/>
        <v>2543</v>
      </c>
      <c r="BD122" s="92"/>
      <c r="BE122" s="92"/>
      <c r="BF122" s="88">
        <f>BF123</f>
        <v>2543</v>
      </c>
      <c r="BG122" s="88">
        <f>BG123</f>
        <v>2543</v>
      </c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</row>
    <row r="123" spans="1:70" s="16" customFormat="1" ht="82.5">
      <c r="A123" s="141" t="s">
        <v>195</v>
      </c>
      <c r="B123" s="100" t="s">
        <v>135</v>
      </c>
      <c r="C123" s="100" t="s">
        <v>152</v>
      </c>
      <c r="D123" s="101" t="s">
        <v>190</v>
      </c>
      <c r="E123" s="100"/>
      <c r="F123" s="102">
        <f t="shared" si="99"/>
        <v>1968</v>
      </c>
      <c r="G123" s="102">
        <f t="shared" si="99"/>
        <v>225</v>
      </c>
      <c r="H123" s="102">
        <f t="shared" si="99"/>
        <v>2193</v>
      </c>
      <c r="I123" s="102">
        <f t="shared" si="99"/>
        <v>0</v>
      </c>
      <c r="J123" s="102">
        <f t="shared" si="99"/>
        <v>2530</v>
      </c>
      <c r="K123" s="102">
        <f t="shared" si="99"/>
        <v>0</v>
      </c>
      <c r="L123" s="102">
        <f t="shared" si="99"/>
        <v>0</v>
      </c>
      <c r="M123" s="102">
        <f t="shared" si="99"/>
        <v>2530</v>
      </c>
      <c r="N123" s="102">
        <f t="shared" si="99"/>
        <v>-2530</v>
      </c>
      <c r="O123" s="102">
        <f t="shared" si="99"/>
        <v>0</v>
      </c>
      <c r="P123" s="102">
        <f t="shared" si="99"/>
        <v>0</v>
      </c>
      <c r="Q123" s="102">
        <f t="shared" si="99"/>
        <v>0</v>
      </c>
      <c r="R123" s="102">
        <f t="shared" si="99"/>
        <v>0</v>
      </c>
      <c r="S123" s="102">
        <f t="shared" si="99"/>
        <v>0</v>
      </c>
      <c r="T123" s="102">
        <f t="shared" si="99"/>
        <v>0</v>
      </c>
      <c r="U123" s="102">
        <f t="shared" si="99"/>
        <v>0</v>
      </c>
      <c r="V123" s="102">
        <f t="shared" si="100"/>
        <v>0</v>
      </c>
      <c r="W123" s="102">
        <f t="shared" si="100"/>
        <v>0</v>
      </c>
      <c r="X123" s="102">
        <f t="shared" si="100"/>
        <v>0</v>
      </c>
      <c r="Y123" s="102">
        <f t="shared" si="100"/>
        <v>0</v>
      </c>
      <c r="Z123" s="102">
        <f t="shared" si="100"/>
        <v>0</v>
      </c>
      <c r="AA123" s="103">
        <f t="shared" si="100"/>
        <v>0</v>
      </c>
      <c r="AB123" s="103">
        <f t="shared" si="100"/>
        <v>0</v>
      </c>
      <c r="AC123" s="103">
        <f t="shared" si="100"/>
        <v>0</v>
      </c>
      <c r="AD123" s="103">
        <f t="shared" si="100"/>
        <v>0</v>
      </c>
      <c r="AE123" s="103"/>
      <c r="AF123" s="102">
        <f t="shared" si="100"/>
        <v>0</v>
      </c>
      <c r="AG123" s="102">
        <f t="shared" si="100"/>
        <v>0</v>
      </c>
      <c r="AH123" s="102">
        <f t="shared" si="100"/>
        <v>0</v>
      </c>
      <c r="AI123" s="102">
        <f t="shared" si="101"/>
        <v>0</v>
      </c>
      <c r="AJ123" s="102">
        <f t="shared" si="101"/>
        <v>0</v>
      </c>
      <c r="AK123" s="102">
        <f t="shared" si="101"/>
        <v>0</v>
      </c>
      <c r="AL123" s="102">
        <f t="shared" si="101"/>
        <v>0</v>
      </c>
      <c r="AM123" s="102">
        <f t="shared" si="101"/>
        <v>0</v>
      </c>
      <c r="AN123" s="88">
        <f t="shared" si="102"/>
        <v>2543</v>
      </c>
      <c r="AO123" s="88">
        <f t="shared" si="102"/>
        <v>2543</v>
      </c>
      <c r="AP123" s="88">
        <f t="shared" si="102"/>
        <v>0</v>
      </c>
      <c r="AQ123" s="88">
        <f t="shared" si="102"/>
        <v>2543</v>
      </c>
      <c r="AR123" s="88">
        <f t="shared" si="102"/>
        <v>0</v>
      </c>
      <c r="AS123" s="88">
        <f t="shared" si="102"/>
        <v>0</v>
      </c>
      <c r="AT123" s="88">
        <f t="shared" si="102"/>
        <v>2543</v>
      </c>
      <c r="AU123" s="88">
        <f t="shared" si="102"/>
        <v>2543</v>
      </c>
      <c r="AV123" s="88">
        <f t="shared" si="102"/>
        <v>0</v>
      </c>
      <c r="AW123" s="88">
        <f t="shared" si="102"/>
        <v>0</v>
      </c>
      <c r="AX123" s="88">
        <f t="shared" si="102"/>
        <v>2543</v>
      </c>
      <c r="AY123" s="88">
        <f t="shared" si="102"/>
        <v>2543</v>
      </c>
      <c r="AZ123" s="88">
        <f t="shared" si="102"/>
        <v>0</v>
      </c>
      <c r="BA123" s="88">
        <f t="shared" si="102"/>
        <v>0</v>
      </c>
      <c r="BB123" s="88">
        <f t="shared" si="102"/>
        <v>2543</v>
      </c>
      <c r="BC123" s="88">
        <f t="shared" si="102"/>
        <v>2543</v>
      </c>
      <c r="BD123" s="92"/>
      <c r="BE123" s="92"/>
      <c r="BF123" s="88">
        <f>BF124</f>
        <v>2543</v>
      </c>
      <c r="BG123" s="88">
        <f>BG124</f>
        <v>2543</v>
      </c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</row>
    <row r="124" spans="1:70" s="16" customFormat="1" ht="82.5">
      <c r="A124" s="99" t="s">
        <v>250</v>
      </c>
      <c r="B124" s="100" t="s">
        <v>135</v>
      </c>
      <c r="C124" s="100" t="s">
        <v>152</v>
      </c>
      <c r="D124" s="101" t="s">
        <v>190</v>
      </c>
      <c r="E124" s="100" t="s">
        <v>143</v>
      </c>
      <c r="F124" s="88">
        <v>1968</v>
      </c>
      <c r="G124" s="88">
        <f>H124-F124</f>
        <v>225</v>
      </c>
      <c r="H124" s="88">
        <v>2193</v>
      </c>
      <c r="I124" s="88"/>
      <c r="J124" s="88">
        <v>2530</v>
      </c>
      <c r="K124" s="92"/>
      <c r="L124" s="92"/>
      <c r="M124" s="88">
        <v>2530</v>
      </c>
      <c r="N124" s="88">
        <f>O124-M124</f>
        <v>-2530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9"/>
      <c r="AB124" s="89"/>
      <c r="AC124" s="89"/>
      <c r="AD124" s="89"/>
      <c r="AE124" s="89"/>
      <c r="AF124" s="88"/>
      <c r="AG124" s="88"/>
      <c r="AH124" s="88"/>
      <c r="AI124" s="88"/>
      <c r="AJ124" s="88"/>
      <c r="AK124" s="88"/>
      <c r="AL124" s="88"/>
      <c r="AM124" s="88"/>
      <c r="AN124" s="88">
        <f>AO124-AM124</f>
        <v>2543</v>
      </c>
      <c r="AO124" s="88">
        <v>2543</v>
      </c>
      <c r="AP124" s="88"/>
      <c r="AQ124" s="88">
        <v>2543</v>
      </c>
      <c r="AR124" s="88"/>
      <c r="AS124" s="92"/>
      <c r="AT124" s="88">
        <f>AO124+AR124</f>
        <v>2543</v>
      </c>
      <c r="AU124" s="88">
        <f>AQ124+AS124</f>
        <v>2543</v>
      </c>
      <c r="AV124" s="92"/>
      <c r="AW124" s="92"/>
      <c r="AX124" s="88">
        <f>AT124+AV124</f>
        <v>2543</v>
      </c>
      <c r="AY124" s="88">
        <f>AU124</f>
        <v>2543</v>
      </c>
      <c r="AZ124" s="92"/>
      <c r="BA124" s="92"/>
      <c r="BB124" s="88">
        <f>AX124+AZ124</f>
        <v>2543</v>
      </c>
      <c r="BC124" s="88">
        <f>AY124+BA124</f>
        <v>2543</v>
      </c>
      <c r="BD124" s="92"/>
      <c r="BE124" s="92"/>
      <c r="BF124" s="88">
        <f>BB124+BD124</f>
        <v>2543</v>
      </c>
      <c r="BG124" s="88">
        <f>BC124+BE124</f>
        <v>2543</v>
      </c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</row>
    <row r="125" spans="1:70" s="16" customFormat="1" ht="27.75" customHeight="1">
      <c r="A125" s="99" t="s">
        <v>41</v>
      </c>
      <c r="B125" s="100" t="s">
        <v>135</v>
      </c>
      <c r="C125" s="100" t="s">
        <v>152</v>
      </c>
      <c r="D125" s="101" t="s">
        <v>156</v>
      </c>
      <c r="E125" s="100"/>
      <c r="F125" s="102">
        <f aca="true" t="shared" si="103" ref="F125:L125">F127+F129+F131</f>
        <v>273026</v>
      </c>
      <c r="G125" s="102">
        <f t="shared" si="103"/>
        <v>84778</v>
      </c>
      <c r="H125" s="102">
        <f t="shared" si="103"/>
        <v>357804</v>
      </c>
      <c r="I125" s="102">
        <f t="shared" si="103"/>
        <v>0</v>
      </c>
      <c r="J125" s="102">
        <f t="shared" si="103"/>
        <v>400927</v>
      </c>
      <c r="K125" s="102">
        <f t="shared" si="103"/>
        <v>0</v>
      </c>
      <c r="L125" s="102">
        <f t="shared" si="103"/>
        <v>0</v>
      </c>
      <c r="M125" s="102">
        <f aca="true" t="shared" si="104" ref="M125:U125">M126+M127+M129+M131</f>
        <v>400927</v>
      </c>
      <c r="N125" s="102">
        <f t="shared" si="104"/>
        <v>-227752</v>
      </c>
      <c r="O125" s="102">
        <f t="shared" si="104"/>
        <v>173175</v>
      </c>
      <c r="P125" s="102">
        <f t="shared" si="104"/>
        <v>0</v>
      </c>
      <c r="Q125" s="102">
        <f t="shared" si="104"/>
        <v>177686</v>
      </c>
      <c r="R125" s="102">
        <f t="shared" si="104"/>
        <v>0</v>
      </c>
      <c r="S125" s="102">
        <f t="shared" si="104"/>
        <v>0</v>
      </c>
      <c r="T125" s="102">
        <f t="shared" si="104"/>
        <v>173175</v>
      </c>
      <c r="U125" s="102">
        <f t="shared" si="104"/>
        <v>177686</v>
      </c>
      <c r="V125" s="102">
        <f aca="true" t="shared" si="105" ref="V125:AB125">V126+V127+V129+V131</f>
        <v>0</v>
      </c>
      <c r="W125" s="102">
        <f t="shared" si="105"/>
        <v>0</v>
      </c>
      <c r="X125" s="102">
        <f t="shared" si="105"/>
        <v>173175</v>
      </c>
      <c r="Y125" s="102">
        <f t="shared" si="105"/>
        <v>177686</v>
      </c>
      <c r="Z125" s="102">
        <f t="shared" si="105"/>
        <v>0</v>
      </c>
      <c r="AA125" s="103">
        <f t="shared" si="105"/>
        <v>173175</v>
      </c>
      <c r="AB125" s="103">
        <f t="shared" si="105"/>
        <v>177686</v>
      </c>
      <c r="AC125" s="103">
        <f>AC126+AC127+AC129+AC131</f>
        <v>0</v>
      </c>
      <c r="AD125" s="103">
        <f>AD126+AD127+AD129+AD131</f>
        <v>0</v>
      </c>
      <c r="AE125" s="103"/>
      <c r="AF125" s="102">
        <f aca="true" t="shared" si="106" ref="AF125:AV125">AF126+AF127+AF129+AF131</f>
        <v>173175</v>
      </c>
      <c r="AG125" s="102">
        <f t="shared" si="106"/>
        <v>0</v>
      </c>
      <c r="AH125" s="102">
        <f t="shared" si="106"/>
        <v>177686</v>
      </c>
      <c r="AI125" s="102">
        <f t="shared" si="106"/>
        <v>0</v>
      </c>
      <c r="AJ125" s="102">
        <f t="shared" si="106"/>
        <v>0</v>
      </c>
      <c r="AK125" s="102">
        <f t="shared" si="106"/>
        <v>173175</v>
      </c>
      <c r="AL125" s="102">
        <f t="shared" si="106"/>
        <v>0</v>
      </c>
      <c r="AM125" s="102">
        <f t="shared" si="106"/>
        <v>177686</v>
      </c>
      <c r="AN125" s="102">
        <f t="shared" si="106"/>
        <v>14537</v>
      </c>
      <c r="AO125" s="102">
        <f t="shared" si="106"/>
        <v>192223</v>
      </c>
      <c r="AP125" s="102">
        <f t="shared" si="106"/>
        <v>0</v>
      </c>
      <c r="AQ125" s="102">
        <f t="shared" si="106"/>
        <v>194712</v>
      </c>
      <c r="AR125" s="102">
        <f t="shared" si="106"/>
        <v>0</v>
      </c>
      <c r="AS125" s="102">
        <f t="shared" si="106"/>
        <v>0</v>
      </c>
      <c r="AT125" s="102">
        <f t="shared" si="106"/>
        <v>192223</v>
      </c>
      <c r="AU125" s="102">
        <f t="shared" si="106"/>
        <v>194712</v>
      </c>
      <c r="AV125" s="102">
        <f t="shared" si="106"/>
        <v>0</v>
      </c>
      <c r="AW125" s="102">
        <f aca="true" t="shared" si="107" ref="AW125:BC125">AW126+AW127+AW129+AW131</f>
        <v>0</v>
      </c>
      <c r="AX125" s="102">
        <f t="shared" si="107"/>
        <v>192223</v>
      </c>
      <c r="AY125" s="102">
        <f t="shared" si="107"/>
        <v>194712</v>
      </c>
      <c r="AZ125" s="102">
        <f t="shared" si="107"/>
        <v>0</v>
      </c>
      <c r="BA125" s="102">
        <f t="shared" si="107"/>
        <v>0</v>
      </c>
      <c r="BB125" s="102">
        <f t="shared" si="107"/>
        <v>192223</v>
      </c>
      <c r="BC125" s="102">
        <f t="shared" si="107"/>
        <v>194712</v>
      </c>
      <c r="BD125" s="92"/>
      <c r="BE125" s="92"/>
      <c r="BF125" s="102">
        <f>BF126+BF127+BF129+BF131</f>
        <v>192223</v>
      </c>
      <c r="BG125" s="102">
        <f>BG126+BG127+BG129+BG131</f>
        <v>194712</v>
      </c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</row>
    <row r="126" spans="1:70" s="16" customFormat="1" ht="82.5" customHeight="1" hidden="1">
      <c r="A126" s="99" t="s">
        <v>250</v>
      </c>
      <c r="B126" s="100" t="s">
        <v>135</v>
      </c>
      <c r="C126" s="100" t="s">
        <v>152</v>
      </c>
      <c r="D126" s="101" t="s">
        <v>156</v>
      </c>
      <c r="E126" s="100" t="s">
        <v>143</v>
      </c>
      <c r="F126" s="102"/>
      <c r="G126" s="102"/>
      <c r="H126" s="102"/>
      <c r="I126" s="102"/>
      <c r="J126" s="102"/>
      <c r="K126" s="102"/>
      <c r="L126" s="102"/>
      <c r="M126" s="102"/>
      <c r="N126" s="88">
        <f>O126-M126</f>
        <v>0</v>
      </c>
      <c r="O126" s="102"/>
      <c r="P126" s="102"/>
      <c r="Q126" s="102"/>
      <c r="R126" s="102"/>
      <c r="S126" s="102"/>
      <c r="T126" s="102"/>
      <c r="U126" s="102"/>
      <c r="V126" s="92"/>
      <c r="W126" s="92"/>
      <c r="X126" s="92"/>
      <c r="Y126" s="92"/>
      <c r="Z126" s="92"/>
      <c r="AA126" s="93"/>
      <c r="AB126" s="93"/>
      <c r="AC126" s="93"/>
      <c r="AD126" s="93"/>
      <c r="AE126" s="93"/>
      <c r="AF126" s="92"/>
      <c r="AG126" s="92"/>
      <c r="AH126" s="92"/>
      <c r="AI126" s="92"/>
      <c r="AJ126" s="92"/>
      <c r="AK126" s="88"/>
      <c r="AL126" s="88"/>
      <c r="AM126" s="88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</row>
    <row r="127" spans="1:70" s="16" customFormat="1" ht="78" customHeight="1">
      <c r="A127" s="141" t="s">
        <v>196</v>
      </c>
      <c r="B127" s="100" t="s">
        <v>135</v>
      </c>
      <c r="C127" s="100" t="s">
        <v>152</v>
      </c>
      <c r="D127" s="101" t="s">
        <v>191</v>
      </c>
      <c r="E127" s="100"/>
      <c r="F127" s="102">
        <f aca="true" t="shared" si="108" ref="F127:BC127">F128</f>
        <v>133494</v>
      </c>
      <c r="G127" s="102">
        <f t="shared" si="108"/>
        <v>-45904</v>
      </c>
      <c r="H127" s="102">
        <f t="shared" si="108"/>
        <v>87590</v>
      </c>
      <c r="I127" s="102">
        <f t="shared" si="108"/>
        <v>0</v>
      </c>
      <c r="J127" s="102">
        <f t="shared" si="108"/>
        <v>93809</v>
      </c>
      <c r="K127" s="102">
        <f t="shared" si="108"/>
        <v>0</v>
      </c>
      <c r="L127" s="102">
        <f t="shared" si="108"/>
        <v>0</v>
      </c>
      <c r="M127" s="102">
        <f t="shared" si="108"/>
        <v>93809</v>
      </c>
      <c r="N127" s="102">
        <f t="shared" si="108"/>
        <v>-22965</v>
      </c>
      <c r="O127" s="102">
        <f t="shared" si="108"/>
        <v>70844</v>
      </c>
      <c r="P127" s="102">
        <f t="shared" si="108"/>
        <v>0</v>
      </c>
      <c r="Q127" s="102">
        <f t="shared" si="108"/>
        <v>75355</v>
      </c>
      <c r="R127" s="102">
        <f t="shared" si="108"/>
        <v>0</v>
      </c>
      <c r="S127" s="102">
        <f t="shared" si="108"/>
        <v>0</v>
      </c>
      <c r="T127" s="102">
        <f t="shared" si="108"/>
        <v>70844</v>
      </c>
      <c r="U127" s="102">
        <f t="shared" si="108"/>
        <v>75355</v>
      </c>
      <c r="V127" s="102">
        <f t="shared" si="108"/>
        <v>0</v>
      </c>
      <c r="W127" s="102">
        <f t="shared" si="108"/>
        <v>0</v>
      </c>
      <c r="X127" s="102">
        <f t="shared" si="108"/>
        <v>70844</v>
      </c>
      <c r="Y127" s="102">
        <f t="shared" si="108"/>
        <v>75355</v>
      </c>
      <c r="Z127" s="102">
        <f t="shared" si="108"/>
        <v>0</v>
      </c>
      <c r="AA127" s="103">
        <f t="shared" si="108"/>
        <v>70844</v>
      </c>
      <c r="AB127" s="103">
        <f t="shared" si="108"/>
        <v>75355</v>
      </c>
      <c r="AC127" s="103">
        <f t="shared" si="108"/>
        <v>0</v>
      </c>
      <c r="AD127" s="103">
        <f t="shared" si="108"/>
        <v>0</v>
      </c>
      <c r="AE127" s="103"/>
      <c r="AF127" s="102">
        <f t="shared" si="108"/>
        <v>70844</v>
      </c>
      <c r="AG127" s="102">
        <f t="shared" si="108"/>
        <v>0</v>
      </c>
      <c r="AH127" s="102">
        <f t="shared" si="108"/>
        <v>75355</v>
      </c>
      <c r="AI127" s="102">
        <f t="shared" si="108"/>
        <v>0</v>
      </c>
      <c r="AJ127" s="102">
        <f t="shared" si="108"/>
        <v>0</v>
      </c>
      <c r="AK127" s="102">
        <f t="shared" si="108"/>
        <v>70844</v>
      </c>
      <c r="AL127" s="102">
        <f t="shared" si="108"/>
        <v>0</v>
      </c>
      <c r="AM127" s="102">
        <f t="shared" si="108"/>
        <v>75355</v>
      </c>
      <c r="AN127" s="102">
        <f t="shared" si="108"/>
        <v>-30458</v>
      </c>
      <c r="AO127" s="102">
        <f t="shared" si="108"/>
        <v>44897</v>
      </c>
      <c r="AP127" s="102">
        <f t="shared" si="108"/>
        <v>0</v>
      </c>
      <c r="AQ127" s="102">
        <f t="shared" si="108"/>
        <v>44897</v>
      </c>
      <c r="AR127" s="102">
        <f t="shared" si="108"/>
        <v>0</v>
      </c>
      <c r="AS127" s="102">
        <f t="shared" si="108"/>
        <v>0</v>
      </c>
      <c r="AT127" s="102">
        <f t="shared" si="108"/>
        <v>44897</v>
      </c>
      <c r="AU127" s="102">
        <f t="shared" si="108"/>
        <v>44897</v>
      </c>
      <c r="AV127" s="102">
        <f t="shared" si="108"/>
        <v>0</v>
      </c>
      <c r="AW127" s="102">
        <f t="shared" si="108"/>
        <v>0</v>
      </c>
      <c r="AX127" s="102">
        <f t="shared" si="108"/>
        <v>44897</v>
      </c>
      <c r="AY127" s="102">
        <f t="shared" si="108"/>
        <v>44897</v>
      </c>
      <c r="AZ127" s="102">
        <f t="shared" si="108"/>
        <v>0</v>
      </c>
      <c r="BA127" s="102">
        <f t="shared" si="108"/>
        <v>0</v>
      </c>
      <c r="BB127" s="102">
        <f t="shared" si="108"/>
        <v>44897</v>
      </c>
      <c r="BC127" s="102">
        <f t="shared" si="108"/>
        <v>44897</v>
      </c>
      <c r="BD127" s="92"/>
      <c r="BE127" s="92"/>
      <c r="BF127" s="102">
        <f>BF128</f>
        <v>44897</v>
      </c>
      <c r="BG127" s="102">
        <f>BG128</f>
        <v>44897</v>
      </c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</row>
    <row r="128" spans="1:70" s="16" customFormat="1" ht="84" customHeight="1">
      <c r="A128" s="99" t="s">
        <v>250</v>
      </c>
      <c r="B128" s="100" t="s">
        <v>135</v>
      </c>
      <c r="C128" s="100" t="s">
        <v>152</v>
      </c>
      <c r="D128" s="101" t="s">
        <v>191</v>
      </c>
      <c r="E128" s="100" t="s">
        <v>143</v>
      </c>
      <c r="F128" s="88">
        <v>133494</v>
      </c>
      <c r="G128" s="88">
        <f>H128-F128</f>
        <v>-45904</v>
      </c>
      <c r="H128" s="88">
        <v>87590</v>
      </c>
      <c r="I128" s="88"/>
      <c r="J128" s="88">
        <v>93809</v>
      </c>
      <c r="K128" s="92"/>
      <c r="L128" s="92"/>
      <c r="M128" s="88">
        <v>93809</v>
      </c>
      <c r="N128" s="88">
        <f>O128-M128</f>
        <v>-22965</v>
      </c>
      <c r="O128" s="88">
        <v>70844</v>
      </c>
      <c r="P128" s="88"/>
      <c r="Q128" s="88">
        <v>75355</v>
      </c>
      <c r="R128" s="92"/>
      <c r="S128" s="92"/>
      <c r="T128" s="88">
        <f>O128+R128</f>
        <v>70844</v>
      </c>
      <c r="U128" s="88">
        <f>Q128+S128</f>
        <v>75355</v>
      </c>
      <c r="V128" s="92"/>
      <c r="W128" s="92"/>
      <c r="X128" s="88">
        <f>T128+V128</f>
        <v>70844</v>
      </c>
      <c r="Y128" s="88">
        <f>U128+W128</f>
        <v>75355</v>
      </c>
      <c r="Z128" s="92"/>
      <c r="AA128" s="89">
        <f>X128+Z128</f>
        <v>70844</v>
      </c>
      <c r="AB128" s="89">
        <f>Y128</f>
        <v>75355</v>
      </c>
      <c r="AC128" s="93"/>
      <c r="AD128" s="93"/>
      <c r="AE128" s="93"/>
      <c r="AF128" s="88">
        <f>AA128+AC128</f>
        <v>70844</v>
      </c>
      <c r="AG128" s="92"/>
      <c r="AH128" s="88">
        <f>AB128</f>
        <v>75355</v>
      </c>
      <c r="AI128" s="92"/>
      <c r="AJ128" s="92"/>
      <c r="AK128" s="88">
        <f>AF128+AI128</f>
        <v>70844</v>
      </c>
      <c r="AL128" s="88">
        <f>AG128</f>
        <v>0</v>
      </c>
      <c r="AM128" s="88">
        <f>AH128+AJ128</f>
        <v>75355</v>
      </c>
      <c r="AN128" s="88">
        <f>AO128-AM128</f>
        <v>-30458</v>
      </c>
      <c r="AO128" s="88">
        <v>44897</v>
      </c>
      <c r="AP128" s="88"/>
      <c r="AQ128" s="88">
        <v>44897</v>
      </c>
      <c r="AR128" s="88"/>
      <c r="AS128" s="92"/>
      <c r="AT128" s="88">
        <f>AO128+AR128</f>
        <v>44897</v>
      </c>
      <c r="AU128" s="88">
        <f>AQ128+AS128</f>
        <v>44897</v>
      </c>
      <c r="AV128" s="92"/>
      <c r="AW128" s="92"/>
      <c r="AX128" s="88">
        <f>AT128+AV128</f>
        <v>44897</v>
      </c>
      <c r="AY128" s="88">
        <f>AU128</f>
        <v>44897</v>
      </c>
      <c r="AZ128" s="92"/>
      <c r="BA128" s="92"/>
      <c r="BB128" s="88">
        <f>AX128+AZ128</f>
        <v>44897</v>
      </c>
      <c r="BC128" s="88">
        <f>AY128+BA128</f>
        <v>44897</v>
      </c>
      <c r="BD128" s="92"/>
      <c r="BE128" s="92"/>
      <c r="BF128" s="88">
        <f>BB128+BD128</f>
        <v>44897</v>
      </c>
      <c r="BG128" s="88">
        <f>BC128+BE128</f>
        <v>44897</v>
      </c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</row>
    <row r="129" spans="1:70" s="16" customFormat="1" ht="43.5" customHeight="1">
      <c r="A129" s="141" t="s">
        <v>197</v>
      </c>
      <c r="B129" s="100" t="s">
        <v>135</v>
      </c>
      <c r="C129" s="100" t="s">
        <v>152</v>
      </c>
      <c r="D129" s="101" t="s">
        <v>192</v>
      </c>
      <c r="E129" s="100"/>
      <c r="F129" s="102">
        <f aca="true" t="shared" si="109" ref="F129:BA129">F130</f>
        <v>128459</v>
      </c>
      <c r="G129" s="102">
        <f t="shared" si="109"/>
        <v>130459</v>
      </c>
      <c r="H129" s="102">
        <f t="shared" si="109"/>
        <v>258918</v>
      </c>
      <c r="I129" s="102">
        <f t="shared" si="109"/>
        <v>0</v>
      </c>
      <c r="J129" s="102">
        <f t="shared" si="109"/>
        <v>295376</v>
      </c>
      <c r="K129" s="102">
        <f t="shared" si="109"/>
        <v>0</v>
      </c>
      <c r="L129" s="102">
        <f t="shared" si="109"/>
        <v>0</v>
      </c>
      <c r="M129" s="102">
        <f t="shared" si="109"/>
        <v>295376</v>
      </c>
      <c r="N129" s="102">
        <f t="shared" si="109"/>
        <v>-193045</v>
      </c>
      <c r="O129" s="102">
        <f t="shared" si="109"/>
        <v>102331</v>
      </c>
      <c r="P129" s="102">
        <f t="shared" si="109"/>
        <v>0</v>
      </c>
      <c r="Q129" s="102">
        <f t="shared" si="109"/>
        <v>102331</v>
      </c>
      <c r="R129" s="102">
        <f t="shared" si="109"/>
        <v>0</v>
      </c>
      <c r="S129" s="102">
        <f t="shared" si="109"/>
        <v>0</v>
      </c>
      <c r="T129" s="102">
        <f t="shared" si="109"/>
        <v>102331</v>
      </c>
      <c r="U129" s="102">
        <f t="shared" si="109"/>
        <v>102331</v>
      </c>
      <c r="V129" s="102">
        <f t="shared" si="109"/>
        <v>0</v>
      </c>
      <c r="W129" s="102">
        <f t="shared" si="109"/>
        <v>0</v>
      </c>
      <c r="X129" s="102">
        <f t="shared" si="109"/>
        <v>102331</v>
      </c>
      <c r="Y129" s="102">
        <f t="shared" si="109"/>
        <v>102331</v>
      </c>
      <c r="Z129" s="102">
        <f t="shared" si="109"/>
        <v>0</v>
      </c>
      <c r="AA129" s="103">
        <f t="shared" si="109"/>
        <v>102331</v>
      </c>
      <c r="AB129" s="103">
        <f t="shared" si="109"/>
        <v>102331</v>
      </c>
      <c r="AC129" s="103">
        <f t="shared" si="109"/>
        <v>0</v>
      </c>
      <c r="AD129" s="103">
        <f t="shared" si="109"/>
        <v>0</v>
      </c>
      <c r="AE129" s="103"/>
      <c r="AF129" s="102">
        <f t="shared" si="109"/>
        <v>102331</v>
      </c>
      <c r="AG129" s="102">
        <f t="shared" si="109"/>
        <v>0</v>
      </c>
      <c r="AH129" s="102">
        <f t="shared" si="109"/>
        <v>102331</v>
      </c>
      <c r="AI129" s="102">
        <f t="shared" si="109"/>
        <v>0</v>
      </c>
      <c r="AJ129" s="102">
        <f t="shared" si="109"/>
        <v>0</v>
      </c>
      <c r="AK129" s="102">
        <f t="shared" si="109"/>
        <v>102331</v>
      </c>
      <c r="AL129" s="102">
        <f t="shared" si="109"/>
        <v>0</v>
      </c>
      <c r="AM129" s="102">
        <f t="shared" si="109"/>
        <v>102331</v>
      </c>
      <c r="AN129" s="102">
        <f t="shared" si="109"/>
        <v>27495</v>
      </c>
      <c r="AO129" s="102">
        <f t="shared" si="109"/>
        <v>129826</v>
      </c>
      <c r="AP129" s="102">
        <f t="shared" si="109"/>
        <v>0</v>
      </c>
      <c r="AQ129" s="102">
        <f t="shared" si="109"/>
        <v>132315</v>
      </c>
      <c r="AR129" s="102">
        <f t="shared" si="109"/>
        <v>0</v>
      </c>
      <c r="AS129" s="102">
        <f t="shared" si="109"/>
        <v>0</v>
      </c>
      <c r="AT129" s="102">
        <f t="shared" si="109"/>
        <v>129826</v>
      </c>
      <c r="AU129" s="102">
        <f t="shared" si="109"/>
        <v>132315</v>
      </c>
      <c r="AV129" s="102">
        <f t="shared" si="109"/>
        <v>0</v>
      </c>
      <c r="AW129" s="102">
        <f t="shared" si="109"/>
        <v>0</v>
      </c>
      <c r="AX129" s="102">
        <f t="shared" si="109"/>
        <v>129826</v>
      </c>
      <c r="AY129" s="102">
        <f t="shared" si="109"/>
        <v>132315</v>
      </c>
      <c r="AZ129" s="102">
        <f t="shared" si="109"/>
        <v>0</v>
      </c>
      <c r="BA129" s="102">
        <f t="shared" si="109"/>
        <v>0</v>
      </c>
      <c r="BB129" s="102">
        <f>BB130</f>
        <v>129826</v>
      </c>
      <c r="BC129" s="102">
        <f>BC130</f>
        <v>132315</v>
      </c>
      <c r="BD129" s="92"/>
      <c r="BE129" s="92"/>
      <c r="BF129" s="102">
        <f>BF130</f>
        <v>129826</v>
      </c>
      <c r="BG129" s="102">
        <f>BG130</f>
        <v>132315</v>
      </c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</row>
    <row r="130" spans="1:70" s="16" customFormat="1" ht="87" customHeight="1">
      <c r="A130" s="99" t="s">
        <v>250</v>
      </c>
      <c r="B130" s="100" t="s">
        <v>135</v>
      </c>
      <c r="C130" s="100" t="s">
        <v>152</v>
      </c>
      <c r="D130" s="101" t="s">
        <v>192</v>
      </c>
      <c r="E130" s="100" t="s">
        <v>143</v>
      </c>
      <c r="F130" s="88">
        <v>128459</v>
      </c>
      <c r="G130" s="88">
        <f>H130-F130</f>
        <v>130459</v>
      </c>
      <c r="H130" s="88">
        <v>258918</v>
      </c>
      <c r="I130" s="88"/>
      <c r="J130" s="88">
        <v>295376</v>
      </c>
      <c r="K130" s="92"/>
      <c r="L130" s="92"/>
      <c r="M130" s="88">
        <v>295376</v>
      </c>
      <c r="N130" s="88">
        <f>O130-M130</f>
        <v>-193045</v>
      </c>
      <c r="O130" s="88">
        <v>102331</v>
      </c>
      <c r="P130" s="88"/>
      <c r="Q130" s="88">
        <v>102331</v>
      </c>
      <c r="R130" s="92"/>
      <c r="S130" s="92"/>
      <c r="T130" s="88">
        <f>O130+R130</f>
        <v>102331</v>
      </c>
      <c r="U130" s="88">
        <f>Q130+S130</f>
        <v>102331</v>
      </c>
      <c r="V130" s="92"/>
      <c r="W130" s="92"/>
      <c r="X130" s="88">
        <f>T130+V130</f>
        <v>102331</v>
      </c>
      <c r="Y130" s="88">
        <f>U130+W130</f>
        <v>102331</v>
      </c>
      <c r="Z130" s="92"/>
      <c r="AA130" s="89">
        <f>X130+Z130</f>
        <v>102331</v>
      </c>
      <c r="AB130" s="89">
        <f>Y130</f>
        <v>102331</v>
      </c>
      <c r="AC130" s="93"/>
      <c r="AD130" s="93"/>
      <c r="AE130" s="93"/>
      <c r="AF130" s="88">
        <f>AA130+AC130</f>
        <v>102331</v>
      </c>
      <c r="AG130" s="92"/>
      <c r="AH130" s="88">
        <f>AB130</f>
        <v>102331</v>
      </c>
      <c r="AI130" s="92"/>
      <c r="AJ130" s="92"/>
      <c r="AK130" s="88">
        <f>AF130+AI130</f>
        <v>102331</v>
      </c>
      <c r="AL130" s="88">
        <f>AG130</f>
        <v>0</v>
      </c>
      <c r="AM130" s="88">
        <f>AH130+AJ130</f>
        <v>102331</v>
      </c>
      <c r="AN130" s="88">
        <f>AO130-AM130</f>
        <v>27495</v>
      </c>
      <c r="AO130" s="88">
        <v>129826</v>
      </c>
      <c r="AP130" s="88"/>
      <c r="AQ130" s="88">
        <v>132315</v>
      </c>
      <c r="AR130" s="88"/>
      <c r="AS130" s="92"/>
      <c r="AT130" s="88">
        <f>AO130+AR130</f>
        <v>129826</v>
      </c>
      <c r="AU130" s="88">
        <f>AQ130+AS130</f>
        <v>132315</v>
      </c>
      <c r="AV130" s="92"/>
      <c r="AW130" s="92"/>
      <c r="AX130" s="88">
        <f>AT130+AV130</f>
        <v>129826</v>
      </c>
      <c r="AY130" s="88">
        <f>AU130</f>
        <v>132315</v>
      </c>
      <c r="AZ130" s="92"/>
      <c r="BA130" s="92"/>
      <c r="BB130" s="88">
        <f>AX130+AZ130</f>
        <v>129826</v>
      </c>
      <c r="BC130" s="88">
        <f>AY130+BA130</f>
        <v>132315</v>
      </c>
      <c r="BD130" s="92"/>
      <c r="BE130" s="92"/>
      <c r="BF130" s="88">
        <f>BB130+BD130</f>
        <v>129826</v>
      </c>
      <c r="BG130" s="88">
        <f>BC130+BE130</f>
        <v>132315</v>
      </c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</row>
    <row r="131" spans="1:70" s="16" customFormat="1" ht="86.25" customHeight="1">
      <c r="A131" s="141" t="s">
        <v>198</v>
      </c>
      <c r="B131" s="100" t="s">
        <v>135</v>
      </c>
      <c r="C131" s="100" t="s">
        <v>152</v>
      </c>
      <c r="D131" s="101" t="s">
        <v>193</v>
      </c>
      <c r="E131" s="100"/>
      <c r="F131" s="102">
        <f aca="true" t="shared" si="110" ref="F131:Q131">F132</f>
        <v>11073</v>
      </c>
      <c r="G131" s="102">
        <f t="shared" si="110"/>
        <v>223</v>
      </c>
      <c r="H131" s="102">
        <f t="shared" si="110"/>
        <v>11296</v>
      </c>
      <c r="I131" s="102">
        <f t="shared" si="110"/>
        <v>0</v>
      </c>
      <c r="J131" s="102">
        <f t="shared" si="110"/>
        <v>11742</v>
      </c>
      <c r="K131" s="102">
        <f t="shared" si="110"/>
        <v>0</v>
      </c>
      <c r="L131" s="102">
        <f t="shared" si="110"/>
        <v>0</v>
      </c>
      <c r="M131" s="102">
        <f t="shared" si="110"/>
        <v>11742</v>
      </c>
      <c r="N131" s="102">
        <f t="shared" si="110"/>
        <v>-11742</v>
      </c>
      <c r="O131" s="102">
        <f t="shared" si="110"/>
        <v>0</v>
      </c>
      <c r="P131" s="102">
        <f t="shared" si="110"/>
        <v>0</v>
      </c>
      <c r="Q131" s="102">
        <f t="shared" si="110"/>
        <v>0</v>
      </c>
      <c r="R131" s="92"/>
      <c r="S131" s="92"/>
      <c r="T131" s="92"/>
      <c r="U131" s="92"/>
      <c r="V131" s="92"/>
      <c r="W131" s="92"/>
      <c r="X131" s="92"/>
      <c r="Y131" s="92"/>
      <c r="Z131" s="92"/>
      <c r="AA131" s="93"/>
      <c r="AB131" s="93"/>
      <c r="AC131" s="93"/>
      <c r="AD131" s="93"/>
      <c r="AE131" s="93"/>
      <c r="AF131" s="92"/>
      <c r="AG131" s="92"/>
      <c r="AH131" s="92"/>
      <c r="AI131" s="92"/>
      <c r="AJ131" s="92"/>
      <c r="AK131" s="88"/>
      <c r="AL131" s="88"/>
      <c r="AM131" s="88"/>
      <c r="AN131" s="88">
        <f aca="true" t="shared" si="111" ref="AN131:BC131">AN132</f>
        <v>17500</v>
      </c>
      <c r="AO131" s="88">
        <f t="shared" si="111"/>
        <v>17500</v>
      </c>
      <c r="AP131" s="88">
        <f t="shared" si="111"/>
        <v>0</v>
      </c>
      <c r="AQ131" s="88">
        <f t="shared" si="111"/>
        <v>17500</v>
      </c>
      <c r="AR131" s="88">
        <f t="shared" si="111"/>
        <v>0</v>
      </c>
      <c r="AS131" s="88">
        <f t="shared" si="111"/>
        <v>0</v>
      </c>
      <c r="AT131" s="88">
        <f t="shared" si="111"/>
        <v>17500</v>
      </c>
      <c r="AU131" s="88">
        <f t="shared" si="111"/>
        <v>17500</v>
      </c>
      <c r="AV131" s="88">
        <f t="shared" si="111"/>
        <v>0</v>
      </c>
      <c r="AW131" s="88">
        <f t="shared" si="111"/>
        <v>0</v>
      </c>
      <c r="AX131" s="88">
        <f t="shared" si="111"/>
        <v>17500</v>
      </c>
      <c r="AY131" s="88">
        <f t="shared" si="111"/>
        <v>17500</v>
      </c>
      <c r="AZ131" s="88">
        <f t="shared" si="111"/>
        <v>0</v>
      </c>
      <c r="BA131" s="88">
        <f t="shared" si="111"/>
        <v>0</v>
      </c>
      <c r="BB131" s="88">
        <f t="shared" si="111"/>
        <v>17500</v>
      </c>
      <c r="BC131" s="88">
        <f t="shared" si="111"/>
        <v>17500</v>
      </c>
      <c r="BD131" s="92"/>
      <c r="BE131" s="92"/>
      <c r="BF131" s="88">
        <f>BF132</f>
        <v>17500</v>
      </c>
      <c r="BG131" s="88">
        <f>BG132</f>
        <v>17500</v>
      </c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</row>
    <row r="132" spans="1:70" s="16" customFormat="1" ht="89.25" customHeight="1">
      <c r="A132" s="99" t="s">
        <v>250</v>
      </c>
      <c r="B132" s="100" t="s">
        <v>135</v>
      </c>
      <c r="C132" s="100" t="s">
        <v>152</v>
      </c>
      <c r="D132" s="101" t="s">
        <v>193</v>
      </c>
      <c r="E132" s="100" t="s">
        <v>143</v>
      </c>
      <c r="F132" s="88">
        <v>11073</v>
      </c>
      <c r="G132" s="88">
        <f>H132-F132</f>
        <v>223</v>
      </c>
      <c r="H132" s="88">
        <v>11296</v>
      </c>
      <c r="I132" s="88"/>
      <c r="J132" s="88">
        <v>11742</v>
      </c>
      <c r="K132" s="92"/>
      <c r="L132" s="92"/>
      <c r="M132" s="88">
        <v>11742</v>
      </c>
      <c r="N132" s="88">
        <f>O132-M132</f>
        <v>-11742</v>
      </c>
      <c r="O132" s="88"/>
      <c r="P132" s="88"/>
      <c r="Q132" s="88"/>
      <c r="R132" s="92"/>
      <c r="S132" s="92"/>
      <c r="T132" s="92"/>
      <c r="U132" s="92"/>
      <c r="V132" s="92"/>
      <c r="W132" s="92"/>
      <c r="X132" s="92"/>
      <c r="Y132" s="92"/>
      <c r="Z132" s="92"/>
      <c r="AA132" s="93"/>
      <c r="AB132" s="93"/>
      <c r="AC132" s="93"/>
      <c r="AD132" s="93"/>
      <c r="AE132" s="93"/>
      <c r="AF132" s="92"/>
      <c r="AG132" s="92"/>
      <c r="AH132" s="92"/>
      <c r="AI132" s="92"/>
      <c r="AJ132" s="92"/>
      <c r="AK132" s="88"/>
      <c r="AL132" s="88"/>
      <c r="AM132" s="88"/>
      <c r="AN132" s="88">
        <f>AO132-AM132</f>
        <v>17500</v>
      </c>
      <c r="AO132" s="88">
        <v>17500</v>
      </c>
      <c r="AP132" s="88"/>
      <c r="AQ132" s="88">
        <v>17500</v>
      </c>
      <c r="AR132" s="88"/>
      <c r="AS132" s="92"/>
      <c r="AT132" s="88">
        <f>AO132+AR132</f>
        <v>17500</v>
      </c>
      <c r="AU132" s="88">
        <f>AQ132+AS132</f>
        <v>17500</v>
      </c>
      <c r="AV132" s="92"/>
      <c r="AW132" s="92"/>
      <c r="AX132" s="88">
        <f>AT132+AV132</f>
        <v>17500</v>
      </c>
      <c r="AY132" s="88">
        <f>AU132</f>
        <v>17500</v>
      </c>
      <c r="AZ132" s="92"/>
      <c r="BA132" s="92"/>
      <c r="BB132" s="88">
        <f>AX132+AZ132</f>
        <v>17500</v>
      </c>
      <c r="BC132" s="88">
        <f>AY132+BA132</f>
        <v>17500</v>
      </c>
      <c r="BD132" s="92"/>
      <c r="BE132" s="92"/>
      <c r="BF132" s="88">
        <f>BB132+BD132</f>
        <v>17500</v>
      </c>
      <c r="BG132" s="88">
        <f>BC132+BE132</f>
        <v>17500</v>
      </c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</row>
    <row r="133" spans="1:70" s="16" customFormat="1" ht="17.25" customHeight="1">
      <c r="A133" s="99"/>
      <c r="B133" s="100"/>
      <c r="C133" s="100"/>
      <c r="D133" s="101"/>
      <c r="E133" s="100"/>
      <c r="F133" s="136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93"/>
      <c r="AC133" s="93"/>
      <c r="AD133" s="93"/>
      <c r="AE133" s="93"/>
      <c r="AF133" s="92"/>
      <c r="AG133" s="92"/>
      <c r="AH133" s="92"/>
      <c r="AI133" s="92"/>
      <c r="AJ133" s="92"/>
      <c r="AK133" s="88"/>
      <c r="AL133" s="88"/>
      <c r="AM133" s="88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</row>
    <row r="134" spans="1:70" s="54" customFormat="1" ht="18.75" customHeight="1" hidden="1">
      <c r="A134" s="142" t="s">
        <v>347</v>
      </c>
      <c r="B134" s="143" t="s">
        <v>135</v>
      </c>
      <c r="C134" s="143" t="s">
        <v>146</v>
      </c>
      <c r="D134" s="144"/>
      <c r="E134" s="143"/>
      <c r="F134" s="145">
        <f aca="true" t="shared" si="112" ref="F134:Q135">F135</f>
        <v>41021</v>
      </c>
      <c r="G134" s="145">
        <f aca="true" t="shared" si="113" ref="G134:O134">G135+G137</f>
        <v>3990</v>
      </c>
      <c r="H134" s="145">
        <f t="shared" si="113"/>
        <v>45011</v>
      </c>
      <c r="I134" s="145">
        <f t="shared" si="113"/>
        <v>0</v>
      </c>
      <c r="J134" s="145">
        <f t="shared" si="113"/>
        <v>77308</v>
      </c>
      <c r="K134" s="145">
        <f t="shared" si="113"/>
        <v>0</v>
      </c>
      <c r="L134" s="145">
        <f t="shared" si="113"/>
        <v>0</v>
      </c>
      <c r="M134" s="145">
        <f t="shared" si="113"/>
        <v>77308</v>
      </c>
      <c r="N134" s="145">
        <f t="shared" si="113"/>
        <v>-77308</v>
      </c>
      <c r="O134" s="145">
        <f t="shared" si="113"/>
        <v>0</v>
      </c>
      <c r="P134" s="145">
        <f>P135+P137</f>
        <v>0</v>
      </c>
      <c r="Q134" s="145">
        <f>Q135+Q137</f>
        <v>0</v>
      </c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23"/>
      <c r="AL134" s="123"/>
      <c r="AM134" s="123"/>
      <c r="AN134" s="147">
        <f>AN137</f>
        <v>0</v>
      </c>
      <c r="AO134" s="147">
        <f>AO137</f>
        <v>0</v>
      </c>
      <c r="AP134" s="147">
        <f>AP137</f>
        <v>0</v>
      </c>
      <c r="AQ134" s="147">
        <f>AQ137</f>
        <v>0</v>
      </c>
      <c r="AR134" s="147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</row>
    <row r="135" spans="1:70" s="46" customFormat="1" ht="49.5" customHeight="1" hidden="1">
      <c r="A135" s="126" t="s">
        <v>150</v>
      </c>
      <c r="B135" s="121" t="s">
        <v>135</v>
      </c>
      <c r="C135" s="121" t="s">
        <v>146</v>
      </c>
      <c r="D135" s="127" t="s">
        <v>38</v>
      </c>
      <c r="E135" s="121"/>
      <c r="F135" s="148">
        <f t="shared" si="112"/>
        <v>41021</v>
      </c>
      <c r="G135" s="148">
        <f t="shared" si="112"/>
        <v>-11347</v>
      </c>
      <c r="H135" s="148">
        <f t="shared" si="112"/>
        <v>29674</v>
      </c>
      <c r="I135" s="148">
        <f t="shared" si="112"/>
        <v>0</v>
      </c>
      <c r="J135" s="148">
        <f t="shared" si="112"/>
        <v>64738</v>
      </c>
      <c r="K135" s="148">
        <f t="shared" si="112"/>
        <v>0</v>
      </c>
      <c r="L135" s="148">
        <f t="shared" si="112"/>
        <v>0</v>
      </c>
      <c r="M135" s="148">
        <f t="shared" si="112"/>
        <v>64738</v>
      </c>
      <c r="N135" s="148">
        <f t="shared" si="112"/>
        <v>-64738</v>
      </c>
      <c r="O135" s="148">
        <f t="shared" si="112"/>
        <v>0</v>
      </c>
      <c r="P135" s="148">
        <f t="shared" si="112"/>
        <v>0</v>
      </c>
      <c r="Q135" s="148">
        <f t="shared" si="112"/>
        <v>0</v>
      </c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32"/>
      <c r="AL135" s="132"/>
      <c r="AM135" s="132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</row>
    <row r="136" spans="1:70" s="55" customFormat="1" ht="83.25" hidden="1">
      <c r="A136" s="126" t="s">
        <v>249</v>
      </c>
      <c r="B136" s="121" t="s">
        <v>135</v>
      </c>
      <c r="C136" s="121" t="s">
        <v>146</v>
      </c>
      <c r="D136" s="127" t="s">
        <v>38</v>
      </c>
      <c r="E136" s="121" t="s">
        <v>151</v>
      </c>
      <c r="F136" s="123">
        <v>41021</v>
      </c>
      <c r="G136" s="123">
        <f>H136-F136</f>
        <v>-11347</v>
      </c>
      <c r="H136" s="123">
        <f>45011-15337</f>
        <v>29674</v>
      </c>
      <c r="I136" s="123"/>
      <c r="J136" s="123">
        <f>77308-12570</f>
        <v>64738</v>
      </c>
      <c r="K136" s="147"/>
      <c r="L136" s="147"/>
      <c r="M136" s="123">
        <v>64738</v>
      </c>
      <c r="N136" s="123">
        <f>O136-M136</f>
        <v>-64738</v>
      </c>
      <c r="O136" s="123"/>
      <c r="P136" s="123"/>
      <c r="Q136" s="123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50"/>
      <c r="AL136" s="150"/>
      <c r="AM136" s="150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</row>
    <row r="137" spans="1:70" s="55" customFormat="1" ht="18.75" hidden="1">
      <c r="A137" s="126" t="s">
        <v>121</v>
      </c>
      <c r="B137" s="121" t="s">
        <v>135</v>
      </c>
      <c r="C137" s="121" t="s">
        <v>146</v>
      </c>
      <c r="D137" s="127" t="s">
        <v>122</v>
      </c>
      <c r="E137" s="121"/>
      <c r="F137" s="123"/>
      <c r="G137" s="123">
        <f aca="true" t="shared" si="114" ref="G137:Q137">G139</f>
        <v>15337</v>
      </c>
      <c r="H137" s="123">
        <f t="shared" si="114"/>
        <v>15337</v>
      </c>
      <c r="I137" s="123">
        <f t="shared" si="114"/>
        <v>0</v>
      </c>
      <c r="J137" s="123">
        <f t="shared" si="114"/>
        <v>12570</v>
      </c>
      <c r="K137" s="123">
        <f t="shared" si="114"/>
        <v>0</v>
      </c>
      <c r="L137" s="123">
        <f t="shared" si="114"/>
        <v>0</v>
      </c>
      <c r="M137" s="123">
        <f t="shared" si="114"/>
        <v>12570</v>
      </c>
      <c r="N137" s="123">
        <f t="shared" si="114"/>
        <v>-12570</v>
      </c>
      <c r="O137" s="123">
        <f t="shared" si="114"/>
        <v>0</v>
      </c>
      <c r="P137" s="123">
        <f t="shared" si="114"/>
        <v>0</v>
      </c>
      <c r="Q137" s="123">
        <f t="shared" si="114"/>
        <v>0</v>
      </c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50"/>
      <c r="AL137" s="150"/>
      <c r="AM137" s="150"/>
      <c r="AN137" s="123">
        <f aca="true" t="shared" si="115" ref="AN137:AQ138">AN138</f>
        <v>0</v>
      </c>
      <c r="AO137" s="123">
        <f t="shared" si="115"/>
        <v>0</v>
      </c>
      <c r="AP137" s="123">
        <f t="shared" si="115"/>
        <v>0</v>
      </c>
      <c r="AQ137" s="123">
        <f t="shared" si="115"/>
        <v>0</v>
      </c>
      <c r="AR137" s="123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</row>
    <row r="138" spans="1:70" s="55" customFormat="1" ht="66.75" customHeight="1" hidden="1">
      <c r="A138" s="126" t="s">
        <v>341</v>
      </c>
      <c r="B138" s="121" t="s">
        <v>135</v>
      </c>
      <c r="C138" s="121" t="s">
        <v>146</v>
      </c>
      <c r="D138" s="127" t="s">
        <v>340</v>
      </c>
      <c r="E138" s="121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50"/>
      <c r="AL138" s="150"/>
      <c r="AM138" s="150"/>
      <c r="AN138" s="123">
        <f t="shared" si="115"/>
        <v>0</v>
      </c>
      <c r="AO138" s="123">
        <f t="shared" si="115"/>
        <v>0</v>
      </c>
      <c r="AP138" s="123">
        <f t="shared" si="115"/>
        <v>0</v>
      </c>
      <c r="AQ138" s="123">
        <f t="shared" si="115"/>
        <v>0</v>
      </c>
      <c r="AR138" s="123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</row>
    <row r="139" spans="1:70" s="55" customFormat="1" ht="83.25" hidden="1">
      <c r="A139" s="126" t="s">
        <v>249</v>
      </c>
      <c r="B139" s="121" t="s">
        <v>135</v>
      </c>
      <c r="C139" s="121" t="s">
        <v>146</v>
      </c>
      <c r="D139" s="127" t="s">
        <v>340</v>
      </c>
      <c r="E139" s="121" t="s">
        <v>151</v>
      </c>
      <c r="F139" s="123"/>
      <c r="G139" s="123">
        <f>H139-F139</f>
        <v>15337</v>
      </c>
      <c r="H139" s="123">
        <v>15337</v>
      </c>
      <c r="I139" s="123"/>
      <c r="J139" s="123">
        <v>12570</v>
      </c>
      <c r="K139" s="147"/>
      <c r="L139" s="147"/>
      <c r="M139" s="123">
        <v>12570</v>
      </c>
      <c r="N139" s="123">
        <f>O139-M139</f>
        <v>-12570</v>
      </c>
      <c r="O139" s="123"/>
      <c r="P139" s="123"/>
      <c r="Q139" s="123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50"/>
      <c r="AL139" s="150"/>
      <c r="AM139" s="150"/>
      <c r="AN139" s="123">
        <f>AO139-AM139</f>
        <v>0</v>
      </c>
      <c r="AO139" s="123"/>
      <c r="AP139" s="123"/>
      <c r="AQ139" s="123"/>
      <c r="AR139" s="123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</row>
    <row r="140" spans="1:70" s="12" customFormat="1" ht="18.75" hidden="1">
      <c r="A140" s="99"/>
      <c r="B140" s="100"/>
      <c r="C140" s="100"/>
      <c r="D140" s="101"/>
      <c r="E140" s="100"/>
      <c r="F140" s="88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5"/>
      <c r="S140" s="85"/>
      <c r="T140" s="85"/>
      <c r="U140" s="85"/>
      <c r="V140" s="85"/>
      <c r="W140" s="85"/>
      <c r="X140" s="85"/>
      <c r="Y140" s="85"/>
      <c r="Z140" s="85"/>
      <c r="AA140" s="151"/>
      <c r="AB140" s="151"/>
      <c r="AC140" s="151"/>
      <c r="AD140" s="151"/>
      <c r="AE140" s="151"/>
      <c r="AF140" s="85"/>
      <c r="AG140" s="85"/>
      <c r="AH140" s="85"/>
      <c r="AI140" s="85"/>
      <c r="AJ140" s="85"/>
      <c r="AK140" s="152"/>
      <c r="AL140" s="152"/>
      <c r="AM140" s="152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s="12" customFormat="1" ht="35.25" customHeight="1">
      <c r="A141" s="79" t="s">
        <v>205</v>
      </c>
      <c r="B141" s="81" t="s">
        <v>135</v>
      </c>
      <c r="C141" s="81" t="s">
        <v>139</v>
      </c>
      <c r="D141" s="101"/>
      <c r="E141" s="100"/>
      <c r="F141" s="97">
        <f aca="true" t="shared" si="116" ref="F141:V142">F142</f>
        <v>1563</v>
      </c>
      <c r="G141" s="97">
        <f t="shared" si="116"/>
        <v>218</v>
      </c>
      <c r="H141" s="97">
        <f t="shared" si="116"/>
        <v>1781</v>
      </c>
      <c r="I141" s="97">
        <f t="shared" si="116"/>
        <v>0</v>
      </c>
      <c r="J141" s="97">
        <f t="shared" si="116"/>
        <v>1911</v>
      </c>
      <c r="K141" s="97">
        <f t="shared" si="116"/>
        <v>0</v>
      </c>
      <c r="L141" s="97">
        <f t="shared" si="116"/>
        <v>0</v>
      </c>
      <c r="M141" s="97">
        <f t="shared" si="116"/>
        <v>1911</v>
      </c>
      <c r="N141" s="97">
        <f t="shared" si="116"/>
        <v>-383</v>
      </c>
      <c r="O141" s="97">
        <f t="shared" si="116"/>
        <v>1528</v>
      </c>
      <c r="P141" s="97">
        <f t="shared" si="116"/>
        <v>0</v>
      </c>
      <c r="Q141" s="97">
        <f t="shared" si="116"/>
        <v>1528</v>
      </c>
      <c r="R141" s="97">
        <f t="shared" si="116"/>
        <v>0</v>
      </c>
      <c r="S141" s="97">
        <f t="shared" si="116"/>
        <v>0</v>
      </c>
      <c r="T141" s="97">
        <f t="shared" si="116"/>
        <v>1528</v>
      </c>
      <c r="U141" s="97">
        <f t="shared" si="116"/>
        <v>1528</v>
      </c>
      <c r="V141" s="97">
        <f t="shared" si="116"/>
        <v>0</v>
      </c>
      <c r="W141" s="97">
        <f aca="true" t="shared" si="117" ref="V141:AK142">W142</f>
        <v>0</v>
      </c>
      <c r="X141" s="97">
        <f t="shared" si="117"/>
        <v>1528</v>
      </c>
      <c r="Y141" s="97">
        <f t="shared" si="117"/>
        <v>1528</v>
      </c>
      <c r="Z141" s="97">
        <f t="shared" si="117"/>
        <v>0</v>
      </c>
      <c r="AA141" s="98">
        <f t="shared" si="117"/>
        <v>1528</v>
      </c>
      <c r="AB141" s="98">
        <f t="shared" si="117"/>
        <v>1528</v>
      </c>
      <c r="AC141" s="98">
        <f t="shared" si="117"/>
        <v>0</v>
      </c>
      <c r="AD141" s="98">
        <f t="shared" si="117"/>
        <v>0</v>
      </c>
      <c r="AE141" s="98"/>
      <c r="AF141" s="97">
        <f t="shared" si="117"/>
        <v>1528</v>
      </c>
      <c r="AG141" s="97">
        <f t="shared" si="117"/>
        <v>0</v>
      </c>
      <c r="AH141" s="97">
        <f t="shared" si="117"/>
        <v>1528</v>
      </c>
      <c r="AI141" s="97">
        <f t="shared" si="117"/>
        <v>0</v>
      </c>
      <c r="AJ141" s="97">
        <f t="shared" si="117"/>
        <v>0</v>
      </c>
      <c r="AK141" s="97">
        <f t="shared" si="117"/>
        <v>1528</v>
      </c>
      <c r="AL141" s="97">
        <f aca="true" t="shared" si="118" ref="AI141:AZ142">AL142</f>
        <v>0</v>
      </c>
      <c r="AM141" s="97">
        <f t="shared" si="118"/>
        <v>1528</v>
      </c>
      <c r="AN141" s="97">
        <f aca="true" t="shared" si="119" ref="AN141:AV141">AN142+AN144</f>
        <v>5735</v>
      </c>
      <c r="AO141" s="97">
        <f t="shared" si="119"/>
        <v>7263</v>
      </c>
      <c r="AP141" s="97">
        <f t="shared" si="119"/>
        <v>0</v>
      </c>
      <c r="AQ141" s="97">
        <f t="shared" si="119"/>
        <v>18945</v>
      </c>
      <c r="AR141" s="97">
        <f t="shared" si="119"/>
        <v>0</v>
      </c>
      <c r="AS141" s="97">
        <f t="shared" si="119"/>
        <v>0</v>
      </c>
      <c r="AT141" s="97">
        <f t="shared" si="119"/>
        <v>7263</v>
      </c>
      <c r="AU141" s="97">
        <f t="shared" si="119"/>
        <v>18945</v>
      </c>
      <c r="AV141" s="97">
        <f t="shared" si="119"/>
        <v>0</v>
      </c>
      <c r="AW141" s="97">
        <f aca="true" t="shared" si="120" ref="AW141:BC141">AW142+AW144</f>
        <v>0</v>
      </c>
      <c r="AX141" s="97">
        <f t="shared" si="120"/>
        <v>7263</v>
      </c>
      <c r="AY141" s="97">
        <f t="shared" si="120"/>
        <v>18945</v>
      </c>
      <c r="AZ141" s="97">
        <f t="shared" si="120"/>
        <v>0</v>
      </c>
      <c r="BA141" s="97">
        <f t="shared" si="120"/>
        <v>0</v>
      </c>
      <c r="BB141" s="97">
        <f t="shared" si="120"/>
        <v>7263</v>
      </c>
      <c r="BC141" s="97">
        <f t="shared" si="120"/>
        <v>18945</v>
      </c>
      <c r="BD141" s="85"/>
      <c r="BE141" s="85"/>
      <c r="BF141" s="97">
        <f>BF142+BF144</f>
        <v>7263</v>
      </c>
      <c r="BG141" s="97">
        <f>BG142+BG144</f>
        <v>18945</v>
      </c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1:70" s="12" customFormat="1" ht="22.5" customHeight="1">
      <c r="A142" s="99" t="s">
        <v>206</v>
      </c>
      <c r="B142" s="100" t="s">
        <v>135</v>
      </c>
      <c r="C142" s="100" t="s">
        <v>139</v>
      </c>
      <c r="D142" s="101" t="s">
        <v>204</v>
      </c>
      <c r="E142" s="100"/>
      <c r="F142" s="102">
        <f t="shared" si="116"/>
        <v>1563</v>
      </c>
      <c r="G142" s="102">
        <f t="shared" si="116"/>
        <v>218</v>
      </c>
      <c r="H142" s="102">
        <f t="shared" si="116"/>
        <v>1781</v>
      </c>
      <c r="I142" s="102">
        <f t="shared" si="116"/>
        <v>0</v>
      </c>
      <c r="J142" s="102">
        <f t="shared" si="116"/>
        <v>1911</v>
      </c>
      <c r="K142" s="102">
        <f t="shared" si="116"/>
        <v>0</v>
      </c>
      <c r="L142" s="102">
        <f t="shared" si="116"/>
        <v>0</v>
      </c>
      <c r="M142" s="102">
        <f t="shared" si="116"/>
        <v>1911</v>
      </c>
      <c r="N142" s="102">
        <f t="shared" si="116"/>
        <v>-383</v>
      </c>
      <c r="O142" s="102">
        <f t="shared" si="116"/>
        <v>1528</v>
      </c>
      <c r="P142" s="102">
        <f t="shared" si="116"/>
        <v>0</v>
      </c>
      <c r="Q142" s="102">
        <f t="shared" si="116"/>
        <v>1528</v>
      </c>
      <c r="R142" s="102">
        <f t="shared" si="116"/>
        <v>0</v>
      </c>
      <c r="S142" s="102">
        <f t="shared" si="116"/>
        <v>0</v>
      </c>
      <c r="T142" s="102">
        <f t="shared" si="116"/>
        <v>1528</v>
      </c>
      <c r="U142" s="102">
        <f t="shared" si="116"/>
        <v>1528</v>
      </c>
      <c r="V142" s="102">
        <f t="shared" si="117"/>
        <v>0</v>
      </c>
      <c r="W142" s="102">
        <f t="shared" si="117"/>
        <v>0</v>
      </c>
      <c r="X142" s="102">
        <f t="shared" si="117"/>
        <v>1528</v>
      </c>
      <c r="Y142" s="102">
        <f t="shared" si="117"/>
        <v>1528</v>
      </c>
      <c r="Z142" s="102">
        <f t="shared" si="117"/>
        <v>0</v>
      </c>
      <c r="AA142" s="103">
        <f t="shared" si="117"/>
        <v>1528</v>
      </c>
      <c r="AB142" s="103">
        <f t="shared" si="117"/>
        <v>1528</v>
      </c>
      <c r="AC142" s="103">
        <f t="shared" si="117"/>
        <v>0</v>
      </c>
      <c r="AD142" s="103">
        <f t="shared" si="117"/>
        <v>0</v>
      </c>
      <c r="AE142" s="103"/>
      <c r="AF142" s="102">
        <f t="shared" si="117"/>
        <v>1528</v>
      </c>
      <c r="AG142" s="102">
        <f t="shared" si="117"/>
        <v>0</v>
      </c>
      <c r="AH142" s="102">
        <f t="shared" si="117"/>
        <v>1528</v>
      </c>
      <c r="AI142" s="102">
        <f t="shared" si="118"/>
        <v>0</v>
      </c>
      <c r="AJ142" s="102">
        <f t="shared" si="118"/>
        <v>0</v>
      </c>
      <c r="AK142" s="102">
        <f t="shared" si="118"/>
        <v>1528</v>
      </c>
      <c r="AL142" s="102">
        <f t="shared" si="118"/>
        <v>0</v>
      </c>
      <c r="AM142" s="102">
        <f t="shared" si="118"/>
        <v>1528</v>
      </c>
      <c r="AN142" s="102">
        <f t="shared" si="118"/>
        <v>283</v>
      </c>
      <c r="AO142" s="102">
        <f t="shared" si="118"/>
        <v>1811</v>
      </c>
      <c r="AP142" s="102">
        <f t="shared" si="118"/>
        <v>0</v>
      </c>
      <c r="AQ142" s="102">
        <f t="shared" si="118"/>
        <v>1811</v>
      </c>
      <c r="AR142" s="102">
        <f t="shared" si="118"/>
        <v>0</v>
      </c>
      <c r="AS142" s="102">
        <f t="shared" si="118"/>
        <v>0</v>
      </c>
      <c r="AT142" s="102">
        <f t="shared" si="118"/>
        <v>1811</v>
      </c>
      <c r="AU142" s="102">
        <f t="shared" si="118"/>
        <v>1811</v>
      </c>
      <c r="AV142" s="102">
        <f t="shared" si="118"/>
        <v>0</v>
      </c>
      <c r="AW142" s="102">
        <f t="shared" si="118"/>
        <v>0</v>
      </c>
      <c r="AX142" s="102">
        <f t="shared" si="118"/>
        <v>1811</v>
      </c>
      <c r="AY142" s="102">
        <f t="shared" si="118"/>
        <v>1811</v>
      </c>
      <c r="AZ142" s="102">
        <f t="shared" si="118"/>
        <v>0</v>
      </c>
      <c r="BA142" s="102">
        <f>BA143</f>
        <v>0</v>
      </c>
      <c r="BB142" s="102">
        <f>BB143</f>
        <v>1811</v>
      </c>
      <c r="BC142" s="102">
        <f>BC143</f>
        <v>1811</v>
      </c>
      <c r="BD142" s="85"/>
      <c r="BE142" s="85"/>
      <c r="BF142" s="102">
        <f>BF143</f>
        <v>1811</v>
      </c>
      <c r="BG142" s="102">
        <f>BG143</f>
        <v>1811</v>
      </c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s="12" customFormat="1" ht="43.5" customHeight="1">
      <c r="A143" s="99" t="s">
        <v>129</v>
      </c>
      <c r="B143" s="100" t="s">
        <v>135</v>
      </c>
      <c r="C143" s="100" t="s">
        <v>139</v>
      </c>
      <c r="D143" s="101" t="s">
        <v>204</v>
      </c>
      <c r="E143" s="100" t="s">
        <v>130</v>
      </c>
      <c r="F143" s="88">
        <v>1563</v>
      </c>
      <c r="G143" s="88">
        <f>H143-F143</f>
        <v>218</v>
      </c>
      <c r="H143" s="88">
        <v>1781</v>
      </c>
      <c r="I143" s="88"/>
      <c r="J143" s="88">
        <v>1911</v>
      </c>
      <c r="K143" s="83"/>
      <c r="L143" s="83"/>
      <c r="M143" s="88">
        <v>1911</v>
      </c>
      <c r="N143" s="88">
        <f>O143-M143</f>
        <v>-383</v>
      </c>
      <c r="O143" s="88">
        <v>1528</v>
      </c>
      <c r="P143" s="88"/>
      <c r="Q143" s="88">
        <v>1528</v>
      </c>
      <c r="R143" s="85"/>
      <c r="S143" s="85"/>
      <c r="T143" s="88">
        <f>O143+R143</f>
        <v>1528</v>
      </c>
      <c r="U143" s="88">
        <f>Q143+S143</f>
        <v>1528</v>
      </c>
      <c r="V143" s="85"/>
      <c r="W143" s="85"/>
      <c r="X143" s="88">
        <f>T143+V143</f>
        <v>1528</v>
      </c>
      <c r="Y143" s="88">
        <f>U143+W143</f>
        <v>1528</v>
      </c>
      <c r="Z143" s="85"/>
      <c r="AA143" s="89">
        <f>X143+Z143</f>
        <v>1528</v>
      </c>
      <c r="AB143" s="89">
        <f>Y143</f>
        <v>1528</v>
      </c>
      <c r="AC143" s="151"/>
      <c r="AD143" s="151"/>
      <c r="AE143" s="151"/>
      <c r="AF143" s="88">
        <f>AA143+AC143</f>
        <v>1528</v>
      </c>
      <c r="AG143" s="85"/>
      <c r="AH143" s="88">
        <f>AB143</f>
        <v>1528</v>
      </c>
      <c r="AI143" s="85"/>
      <c r="AJ143" s="85"/>
      <c r="AK143" s="88">
        <f>AF143+AI143</f>
        <v>1528</v>
      </c>
      <c r="AL143" s="88">
        <f>AG143</f>
        <v>0</v>
      </c>
      <c r="AM143" s="88">
        <f>AH143+AJ143</f>
        <v>1528</v>
      </c>
      <c r="AN143" s="88">
        <f>AO143-AM143</f>
        <v>283</v>
      </c>
      <c r="AO143" s="88">
        <v>1811</v>
      </c>
      <c r="AP143" s="88"/>
      <c r="AQ143" s="88">
        <v>1811</v>
      </c>
      <c r="AR143" s="88"/>
      <c r="AS143" s="85"/>
      <c r="AT143" s="88">
        <f>AO143+AR143</f>
        <v>1811</v>
      </c>
      <c r="AU143" s="88">
        <f>AQ143+AS143</f>
        <v>1811</v>
      </c>
      <c r="AV143" s="85"/>
      <c r="AW143" s="85"/>
      <c r="AX143" s="88">
        <f>AT143+AV143</f>
        <v>1811</v>
      </c>
      <c r="AY143" s="88">
        <f>AU143</f>
        <v>1811</v>
      </c>
      <c r="AZ143" s="85"/>
      <c r="BA143" s="85"/>
      <c r="BB143" s="88">
        <f>AX143+AZ143</f>
        <v>1811</v>
      </c>
      <c r="BC143" s="88">
        <f>AY143+BA143</f>
        <v>1811</v>
      </c>
      <c r="BD143" s="85"/>
      <c r="BE143" s="85"/>
      <c r="BF143" s="88">
        <f>BB143+BD143</f>
        <v>1811</v>
      </c>
      <c r="BG143" s="88">
        <f>BC143+BE143</f>
        <v>1811</v>
      </c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1:70" s="12" customFormat="1" ht="41.25" customHeight="1">
      <c r="A144" s="99" t="s">
        <v>45</v>
      </c>
      <c r="B144" s="100" t="s">
        <v>135</v>
      </c>
      <c r="C144" s="100" t="s">
        <v>139</v>
      </c>
      <c r="D144" s="101" t="s">
        <v>46</v>
      </c>
      <c r="E144" s="100"/>
      <c r="F144" s="88"/>
      <c r="G144" s="88"/>
      <c r="H144" s="88"/>
      <c r="I144" s="88"/>
      <c r="J144" s="88"/>
      <c r="K144" s="83"/>
      <c r="L144" s="83"/>
      <c r="M144" s="88"/>
      <c r="N144" s="88"/>
      <c r="O144" s="88"/>
      <c r="P144" s="88"/>
      <c r="Q144" s="88"/>
      <c r="R144" s="85"/>
      <c r="S144" s="85"/>
      <c r="T144" s="88"/>
      <c r="U144" s="88"/>
      <c r="V144" s="85"/>
      <c r="W144" s="85"/>
      <c r="X144" s="88"/>
      <c r="Y144" s="88"/>
      <c r="Z144" s="85"/>
      <c r="AA144" s="89"/>
      <c r="AB144" s="89"/>
      <c r="AC144" s="151"/>
      <c r="AD144" s="151"/>
      <c r="AE144" s="151"/>
      <c r="AF144" s="88"/>
      <c r="AG144" s="85"/>
      <c r="AH144" s="88"/>
      <c r="AI144" s="85"/>
      <c r="AJ144" s="85"/>
      <c r="AK144" s="88"/>
      <c r="AL144" s="88"/>
      <c r="AM144" s="88"/>
      <c r="AN144" s="88">
        <f aca="true" t="shared" si="121" ref="AN144:BC144">AN145</f>
        <v>5452</v>
      </c>
      <c r="AO144" s="88">
        <f t="shared" si="121"/>
        <v>5452</v>
      </c>
      <c r="AP144" s="88">
        <f t="shared" si="121"/>
        <v>0</v>
      </c>
      <c r="AQ144" s="88">
        <f t="shared" si="121"/>
        <v>17134</v>
      </c>
      <c r="AR144" s="88">
        <f t="shared" si="121"/>
        <v>0</v>
      </c>
      <c r="AS144" s="88">
        <f t="shared" si="121"/>
        <v>0</v>
      </c>
      <c r="AT144" s="88">
        <f t="shared" si="121"/>
        <v>5452</v>
      </c>
      <c r="AU144" s="88">
        <f t="shared" si="121"/>
        <v>17134</v>
      </c>
      <c r="AV144" s="88">
        <f t="shared" si="121"/>
        <v>0</v>
      </c>
      <c r="AW144" s="88">
        <f t="shared" si="121"/>
        <v>0</v>
      </c>
      <c r="AX144" s="88">
        <f t="shared" si="121"/>
        <v>5452</v>
      </c>
      <c r="AY144" s="88">
        <f t="shared" si="121"/>
        <v>17134</v>
      </c>
      <c r="AZ144" s="88">
        <f t="shared" si="121"/>
        <v>0</v>
      </c>
      <c r="BA144" s="88">
        <f t="shared" si="121"/>
        <v>0</v>
      </c>
      <c r="BB144" s="88">
        <f t="shared" si="121"/>
        <v>5452</v>
      </c>
      <c r="BC144" s="88">
        <f t="shared" si="121"/>
        <v>17134</v>
      </c>
      <c r="BD144" s="85"/>
      <c r="BE144" s="85"/>
      <c r="BF144" s="88">
        <f>BF145</f>
        <v>5452</v>
      </c>
      <c r="BG144" s="88">
        <f>BG145</f>
        <v>17134</v>
      </c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</row>
    <row r="145" spans="1:70" s="12" customFormat="1" ht="57.75" customHeight="1">
      <c r="A145" s="99" t="s">
        <v>251</v>
      </c>
      <c r="B145" s="100" t="s">
        <v>135</v>
      </c>
      <c r="C145" s="100" t="s">
        <v>139</v>
      </c>
      <c r="D145" s="101" t="s">
        <v>46</v>
      </c>
      <c r="E145" s="100" t="s">
        <v>138</v>
      </c>
      <c r="F145" s="88"/>
      <c r="G145" s="88"/>
      <c r="H145" s="88"/>
      <c r="I145" s="88"/>
      <c r="J145" s="88"/>
      <c r="K145" s="83"/>
      <c r="L145" s="83"/>
      <c r="M145" s="88"/>
      <c r="N145" s="88"/>
      <c r="O145" s="88"/>
      <c r="P145" s="88"/>
      <c r="Q145" s="88"/>
      <c r="R145" s="85"/>
      <c r="S145" s="85"/>
      <c r="T145" s="88"/>
      <c r="U145" s="88"/>
      <c r="V145" s="85"/>
      <c r="W145" s="85"/>
      <c r="X145" s="88"/>
      <c r="Y145" s="88"/>
      <c r="Z145" s="85"/>
      <c r="AA145" s="89"/>
      <c r="AB145" s="89"/>
      <c r="AC145" s="151"/>
      <c r="AD145" s="151"/>
      <c r="AE145" s="151"/>
      <c r="AF145" s="88"/>
      <c r="AG145" s="85"/>
      <c r="AH145" s="88"/>
      <c r="AI145" s="85"/>
      <c r="AJ145" s="85"/>
      <c r="AK145" s="88"/>
      <c r="AL145" s="88"/>
      <c r="AM145" s="88"/>
      <c r="AN145" s="88">
        <f>AO145-AM145</f>
        <v>5452</v>
      </c>
      <c r="AO145" s="88">
        <v>5452</v>
      </c>
      <c r="AP145" s="88"/>
      <c r="AQ145" s="88">
        <v>17134</v>
      </c>
      <c r="AR145" s="88"/>
      <c r="AS145" s="85"/>
      <c r="AT145" s="88">
        <f>AO145+AR145</f>
        <v>5452</v>
      </c>
      <c r="AU145" s="88">
        <f>AQ145+AS145</f>
        <v>17134</v>
      </c>
      <c r="AV145" s="85"/>
      <c r="AW145" s="85"/>
      <c r="AX145" s="88">
        <f>AT145+AV145</f>
        <v>5452</v>
      </c>
      <c r="AY145" s="88">
        <f>AU145</f>
        <v>17134</v>
      </c>
      <c r="AZ145" s="85"/>
      <c r="BA145" s="85"/>
      <c r="BB145" s="88">
        <f>AX145+AZ145</f>
        <v>5452</v>
      </c>
      <c r="BC145" s="88">
        <f>AY145+BA145</f>
        <v>17134</v>
      </c>
      <c r="BD145" s="85"/>
      <c r="BE145" s="85"/>
      <c r="BF145" s="88">
        <f>BB145+BD145</f>
        <v>5452</v>
      </c>
      <c r="BG145" s="88">
        <f>BC145+BE145</f>
        <v>17134</v>
      </c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1:70" s="12" customFormat="1" ht="19.5" customHeight="1">
      <c r="A146" s="99"/>
      <c r="B146" s="100"/>
      <c r="C146" s="100"/>
      <c r="D146" s="101"/>
      <c r="E146" s="100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5"/>
      <c r="S146" s="85"/>
      <c r="T146" s="85"/>
      <c r="U146" s="85"/>
      <c r="V146" s="85"/>
      <c r="W146" s="85"/>
      <c r="X146" s="85"/>
      <c r="Y146" s="85"/>
      <c r="Z146" s="85"/>
      <c r="AA146" s="151"/>
      <c r="AB146" s="151"/>
      <c r="AC146" s="151"/>
      <c r="AD146" s="151"/>
      <c r="AE146" s="151"/>
      <c r="AF146" s="85"/>
      <c r="AG146" s="85"/>
      <c r="AH146" s="85"/>
      <c r="AI146" s="85"/>
      <c r="AJ146" s="85"/>
      <c r="AK146" s="152"/>
      <c r="AL146" s="152"/>
      <c r="AM146" s="152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</row>
    <row r="147" spans="1:70" s="14" customFormat="1" ht="44.25" customHeight="1">
      <c r="A147" s="79" t="s">
        <v>42</v>
      </c>
      <c r="B147" s="81" t="s">
        <v>135</v>
      </c>
      <c r="C147" s="81" t="s">
        <v>141</v>
      </c>
      <c r="D147" s="96"/>
      <c r="E147" s="81"/>
      <c r="F147" s="97">
        <f>F150+F153+F155+F157+F161</f>
        <v>87025</v>
      </c>
      <c r="G147" s="97">
        <f aca="true" t="shared" si="122" ref="G147:O147">G150+G153+G155+G157+G161+G165</f>
        <v>-4266</v>
      </c>
      <c r="H147" s="97">
        <f t="shared" si="122"/>
        <v>82759</v>
      </c>
      <c r="I147" s="97">
        <f t="shared" si="122"/>
        <v>0</v>
      </c>
      <c r="J147" s="97">
        <f t="shared" si="122"/>
        <v>81388</v>
      </c>
      <c r="K147" s="97">
        <f t="shared" si="122"/>
        <v>0</v>
      </c>
      <c r="L147" s="97">
        <f t="shared" si="122"/>
        <v>0</v>
      </c>
      <c r="M147" s="97">
        <f t="shared" si="122"/>
        <v>81388</v>
      </c>
      <c r="N147" s="97">
        <f t="shared" si="122"/>
        <v>-23940</v>
      </c>
      <c r="O147" s="97">
        <f t="shared" si="122"/>
        <v>57448</v>
      </c>
      <c r="P147" s="97">
        <f aca="true" t="shared" si="123" ref="P147:U147">P150+P153+P155+P157+P161+P165</f>
        <v>0</v>
      </c>
      <c r="Q147" s="97">
        <f t="shared" si="123"/>
        <v>52318</v>
      </c>
      <c r="R147" s="97">
        <f t="shared" si="123"/>
        <v>-200</v>
      </c>
      <c r="S147" s="97">
        <f t="shared" si="123"/>
        <v>0</v>
      </c>
      <c r="T147" s="97">
        <f t="shared" si="123"/>
        <v>57248</v>
      </c>
      <c r="U147" s="97">
        <f t="shared" si="123"/>
        <v>52318</v>
      </c>
      <c r="V147" s="97">
        <f>V150+V153+V155+V157+V161+V165</f>
        <v>0</v>
      </c>
      <c r="W147" s="97">
        <f>W150+W153+W155+W157+W161+W165</f>
        <v>0</v>
      </c>
      <c r="X147" s="97">
        <f>X150+X153+X155+X157+X161+X165</f>
        <v>57248</v>
      </c>
      <c r="Y147" s="97">
        <f>Y150+Y153+Y155+Y157+Y161+Y165</f>
        <v>52318</v>
      </c>
      <c r="Z147" s="97">
        <f>Z150+Z153+Z155+Z157+Z161+Z165</f>
        <v>7021</v>
      </c>
      <c r="AA147" s="98">
        <f aca="true" t="shared" si="124" ref="AA147:AH147">AA148+AA153+AA155+AA157+AA161+AA165</f>
        <v>64269</v>
      </c>
      <c r="AB147" s="98">
        <f t="shared" si="124"/>
        <v>52318</v>
      </c>
      <c r="AC147" s="98">
        <f t="shared" si="124"/>
        <v>0</v>
      </c>
      <c r="AD147" s="98">
        <f t="shared" si="124"/>
        <v>0</v>
      </c>
      <c r="AE147" s="98">
        <f t="shared" si="124"/>
        <v>0</v>
      </c>
      <c r="AF147" s="97">
        <f t="shared" si="124"/>
        <v>64269</v>
      </c>
      <c r="AG147" s="97">
        <f t="shared" si="124"/>
        <v>0</v>
      </c>
      <c r="AH147" s="97">
        <f t="shared" si="124"/>
        <v>52318</v>
      </c>
      <c r="AI147" s="97">
        <f aca="true" t="shared" si="125" ref="AI147:AQ147">AI148+AI153+AI155+AI157+AI161+AI165</f>
        <v>0</v>
      </c>
      <c r="AJ147" s="97">
        <f t="shared" si="125"/>
        <v>0</v>
      </c>
      <c r="AK147" s="97">
        <f t="shared" si="125"/>
        <v>64269</v>
      </c>
      <c r="AL147" s="97">
        <f t="shared" si="125"/>
        <v>0</v>
      </c>
      <c r="AM147" s="97">
        <f t="shared" si="125"/>
        <v>52318</v>
      </c>
      <c r="AN147" s="97">
        <f t="shared" si="125"/>
        <v>3849</v>
      </c>
      <c r="AO147" s="97">
        <f t="shared" si="125"/>
        <v>56167</v>
      </c>
      <c r="AP147" s="97">
        <f t="shared" si="125"/>
        <v>0</v>
      </c>
      <c r="AQ147" s="97">
        <f t="shared" si="125"/>
        <v>44557</v>
      </c>
      <c r="AR147" s="97">
        <f aca="true" t="shared" si="126" ref="AR147:AY147">AR148+AR153+AR155+AR157+AR161+AR165</f>
        <v>0</v>
      </c>
      <c r="AS147" s="97">
        <f t="shared" si="126"/>
        <v>0</v>
      </c>
      <c r="AT147" s="97">
        <f t="shared" si="126"/>
        <v>56167</v>
      </c>
      <c r="AU147" s="97">
        <f t="shared" si="126"/>
        <v>44557</v>
      </c>
      <c r="AV147" s="97">
        <f t="shared" si="126"/>
        <v>1850</v>
      </c>
      <c r="AW147" s="97">
        <f>AW148+AW153+AW155+AW157+AW161+AW165</f>
        <v>1850</v>
      </c>
      <c r="AX147" s="97">
        <f t="shared" si="126"/>
        <v>58017</v>
      </c>
      <c r="AY147" s="97">
        <f t="shared" si="126"/>
        <v>46407</v>
      </c>
      <c r="AZ147" s="97">
        <f>AZ148+AZ153+AZ155+AZ157+AZ161+AZ165</f>
        <v>0</v>
      </c>
      <c r="BA147" s="97">
        <f>BA148+BA153+BA155+BA157+BA161+BA165</f>
        <v>0</v>
      </c>
      <c r="BB147" s="97">
        <f>BB148+BB153+BB155+BB157+BB161+BB165</f>
        <v>58017</v>
      </c>
      <c r="BC147" s="97">
        <f>BC148+BC153+BC155+BC157+BC161+BC165</f>
        <v>46407</v>
      </c>
      <c r="BD147" s="90"/>
      <c r="BE147" s="90"/>
      <c r="BF147" s="97">
        <f>BF148+BF153+BF155+BF157+BF161+BF165</f>
        <v>58017</v>
      </c>
      <c r="BG147" s="97">
        <f>BG148+BG153+BG155+BG157+BG161+BG165</f>
        <v>46407</v>
      </c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</row>
    <row r="148" spans="1:70" s="14" customFormat="1" ht="76.5" customHeight="1">
      <c r="A148" s="99" t="s">
        <v>133</v>
      </c>
      <c r="B148" s="100" t="s">
        <v>135</v>
      </c>
      <c r="C148" s="100" t="s">
        <v>141</v>
      </c>
      <c r="D148" s="101" t="s">
        <v>124</v>
      </c>
      <c r="E148" s="81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8">
        <f aca="true" t="shared" si="127" ref="AA148:AF148">AA149+AA152</f>
        <v>44468</v>
      </c>
      <c r="AB148" s="98">
        <f t="shared" si="127"/>
        <v>39957</v>
      </c>
      <c r="AC148" s="98">
        <f t="shared" si="127"/>
        <v>0</v>
      </c>
      <c r="AD148" s="98">
        <f t="shared" si="127"/>
        <v>0</v>
      </c>
      <c r="AE148" s="98">
        <f t="shared" si="127"/>
        <v>0</v>
      </c>
      <c r="AF148" s="88">
        <f t="shared" si="127"/>
        <v>44468</v>
      </c>
      <c r="AG148" s="90"/>
      <c r="AH148" s="88">
        <f aca="true" t="shared" si="128" ref="AH148:AM148">AH149+AH152</f>
        <v>39957</v>
      </c>
      <c r="AI148" s="88">
        <f t="shared" si="128"/>
        <v>0</v>
      </c>
      <c r="AJ148" s="88">
        <f t="shared" si="128"/>
        <v>0</v>
      </c>
      <c r="AK148" s="88">
        <f t="shared" si="128"/>
        <v>44468</v>
      </c>
      <c r="AL148" s="88">
        <f t="shared" si="128"/>
        <v>0</v>
      </c>
      <c r="AM148" s="88">
        <f t="shared" si="128"/>
        <v>39957</v>
      </c>
      <c r="AN148" s="88">
        <f aca="true" t="shared" si="129" ref="AN148:AV148">AN149+AN152</f>
        <v>-5308</v>
      </c>
      <c r="AO148" s="88">
        <f t="shared" si="129"/>
        <v>34649</v>
      </c>
      <c r="AP148" s="88">
        <f t="shared" si="129"/>
        <v>0</v>
      </c>
      <c r="AQ148" s="88">
        <f t="shared" si="129"/>
        <v>32160</v>
      </c>
      <c r="AR148" s="88">
        <f t="shared" si="129"/>
        <v>0</v>
      </c>
      <c r="AS148" s="88">
        <f t="shared" si="129"/>
        <v>0</v>
      </c>
      <c r="AT148" s="88">
        <f t="shared" si="129"/>
        <v>34649</v>
      </c>
      <c r="AU148" s="88">
        <f t="shared" si="129"/>
        <v>32160</v>
      </c>
      <c r="AV148" s="88">
        <f t="shared" si="129"/>
        <v>0</v>
      </c>
      <c r="AW148" s="88">
        <f aca="true" t="shared" si="130" ref="AW148:BC148">AW149+AW152</f>
        <v>0</v>
      </c>
      <c r="AX148" s="88">
        <f t="shared" si="130"/>
        <v>34649</v>
      </c>
      <c r="AY148" s="88">
        <f t="shared" si="130"/>
        <v>32160</v>
      </c>
      <c r="AZ148" s="88">
        <f t="shared" si="130"/>
        <v>0</v>
      </c>
      <c r="BA148" s="88">
        <f t="shared" si="130"/>
        <v>0</v>
      </c>
      <c r="BB148" s="88">
        <f t="shared" si="130"/>
        <v>34649</v>
      </c>
      <c r="BC148" s="88">
        <f t="shared" si="130"/>
        <v>32160</v>
      </c>
      <c r="BD148" s="90"/>
      <c r="BE148" s="90"/>
      <c r="BF148" s="88">
        <f>BF149+BF152</f>
        <v>34649</v>
      </c>
      <c r="BG148" s="88">
        <f>BG149+BG152</f>
        <v>32160</v>
      </c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</row>
    <row r="149" spans="1:70" s="14" customFormat="1" ht="18.75">
      <c r="A149" s="99" t="s">
        <v>226</v>
      </c>
      <c r="B149" s="100" t="s">
        <v>135</v>
      </c>
      <c r="C149" s="100" t="s">
        <v>141</v>
      </c>
      <c r="D149" s="101" t="s">
        <v>124</v>
      </c>
      <c r="E149" s="100" t="s">
        <v>227</v>
      </c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8"/>
      <c r="AB149" s="98"/>
      <c r="AC149" s="98">
        <v>44468</v>
      </c>
      <c r="AD149" s="98"/>
      <c r="AE149" s="98">
        <v>39957</v>
      </c>
      <c r="AF149" s="88">
        <f>AA149+AC149</f>
        <v>44468</v>
      </c>
      <c r="AG149" s="90"/>
      <c r="AH149" s="88">
        <f>AB149+AE149</f>
        <v>39957</v>
      </c>
      <c r="AI149" s="90"/>
      <c r="AJ149" s="90"/>
      <c r="AK149" s="88">
        <f>AF149+AI149</f>
        <v>44468</v>
      </c>
      <c r="AL149" s="88">
        <f>AG149</f>
        <v>0</v>
      </c>
      <c r="AM149" s="88">
        <f>AH149+AJ149</f>
        <v>39957</v>
      </c>
      <c r="AN149" s="88">
        <f>AO149-AM149</f>
        <v>-5308</v>
      </c>
      <c r="AO149" s="88">
        <v>34649</v>
      </c>
      <c r="AP149" s="88"/>
      <c r="AQ149" s="88">
        <v>32160</v>
      </c>
      <c r="AR149" s="88"/>
      <c r="AS149" s="90"/>
      <c r="AT149" s="88">
        <f>AO149+AR149</f>
        <v>34649</v>
      </c>
      <c r="AU149" s="88">
        <f>AQ149+AS149</f>
        <v>32160</v>
      </c>
      <c r="AV149" s="90"/>
      <c r="AW149" s="90"/>
      <c r="AX149" s="88">
        <f>AT149+AV149</f>
        <v>34649</v>
      </c>
      <c r="AY149" s="88">
        <f>AU149</f>
        <v>32160</v>
      </c>
      <c r="AZ149" s="90"/>
      <c r="BA149" s="90"/>
      <c r="BB149" s="88">
        <f>AX149+AZ149</f>
        <v>34649</v>
      </c>
      <c r="BC149" s="88">
        <f>AY149+BA149</f>
        <v>32160</v>
      </c>
      <c r="BD149" s="90"/>
      <c r="BE149" s="90"/>
      <c r="BF149" s="88">
        <f>BB149+BD149</f>
        <v>34649</v>
      </c>
      <c r="BG149" s="88">
        <f>BC149+BE149</f>
        <v>32160</v>
      </c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</row>
    <row r="150" spans="1:70" s="14" customFormat="1" ht="66.75" customHeight="1" hidden="1">
      <c r="A150" s="99" t="s">
        <v>133</v>
      </c>
      <c r="B150" s="100" t="s">
        <v>135</v>
      </c>
      <c r="C150" s="100" t="s">
        <v>141</v>
      </c>
      <c r="D150" s="101" t="s">
        <v>124</v>
      </c>
      <c r="E150" s="81"/>
      <c r="F150" s="102">
        <f aca="true" t="shared" si="131" ref="F150:O150">F151+F152</f>
        <v>42927</v>
      </c>
      <c r="G150" s="102">
        <f t="shared" si="131"/>
        <v>1276</v>
      </c>
      <c r="H150" s="102">
        <f t="shared" si="131"/>
        <v>44203</v>
      </c>
      <c r="I150" s="102">
        <f t="shared" si="131"/>
        <v>0</v>
      </c>
      <c r="J150" s="102">
        <f t="shared" si="131"/>
        <v>40725</v>
      </c>
      <c r="K150" s="102">
        <f t="shared" si="131"/>
        <v>0</v>
      </c>
      <c r="L150" s="102">
        <f t="shared" si="131"/>
        <v>0</v>
      </c>
      <c r="M150" s="102">
        <f t="shared" si="131"/>
        <v>40725</v>
      </c>
      <c r="N150" s="102">
        <f t="shared" si="131"/>
        <v>3743</v>
      </c>
      <c r="O150" s="102">
        <f t="shared" si="131"/>
        <v>44468</v>
      </c>
      <c r="P150" s="102">
        <f aca="true" t="shared" si="132" ref="P150:U150">P151+P152</f>
        <v>0</v>
      </c>
      <c r="Q150" s="102">
        <f t="shared" si="132"/>
        <v>39957</v>
      </c>
      <c r="R150" s="102">
        <f t="shared" si="132"/>
        <v>0</v>
      </c>
      <c r="S150" s="102">
        <f t="shared" si="132"/>
        <v>0</v>
      </c>
      <c r="T150" s="102">
        <f t="shared" si="132"/>
        <v>44468</v>
      </c>
      <c r="U150" s="102">
        <f t="shared" si="132"/>
        <v>39957</v>
      </c>
      <c r="V150" s="102">
        <f aca="true" t="shared" si="133" ref="V150:AB150">V151+V152</f>
        <v>0</v>
      </c>
      <c r="W150" s="102">
        <f t="shared" si="133"/>
        <v>0</v>
      </c>
      <c r="X150" s="102">
        <f t="shared" si="133"/>
        <v>44468</v>
      </c>
      <c r="Y150" s="102">
        <f t="shared" si="133"/>
        <v>39957</v>
      </c>
      <c r="Z150" s="102">
        <f t="shared" si="133"/>
        <v>0</v>
      </c>
      <c r="AA150" s="103">
        <f t="shared" si="133"/>
        <v>44468</v>
      </c>
      <c r="AB150" s="103">
        <f t="shared" si="133"/>
        <v>39957</v>
      </c>
      <c r="AC150" s="103">
        <f>AC151+AC152</f>
        <v>-44468</v>
      </c>
      <c r="AD150" s="103">
        <f>AD151+AD152</f>
        <v>0</v>
      </c>
      <c r="AE150" s="103"/>
      <c r="AF150" s="102">
        <f>AF151+AF152</f>
        <v>0</v>
      </c>
      <c r="AG150" s="102">
        <f>AG151+AG152</f>
        <v>0</v>
      </c>
      <c r="AH150" s="102">
        <f>AH151+AH152</f>
        <v>0</v>
      </c>
      <c r="AI150" s="90"/>
      <c r="AJ150" s="90"/>
      <c r="AK150" s="115"/>
      <c r="AL150" s="115"/>
      <c r="AM150" s="115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</row>
    <row r="151" spans="1:70" s="14" customFormat="1" ht="66" customHeight="1" hidden="1">
      <c r="A151" s="99" t="s">
        <v>251</v>
      </c>
      <c r="B151" s="100" t="s">
        <v>135</v>
      </c>
      <c r="C151" s="100" t="s">
        <v>141</v>
      </c>
      <c r="D151" s="101" t="s">
        <v>124</v>
      </c>
      <c r="E151" s="100" t="s">
        <v>138</v>
      </c>
      <c r="F151" s="88">
        <v>42927</v>
      </c>
      <c r="G151" s="88">
        <f>H151-F151</f>
        <v>-42927</v>
      </c>
      <c r="H151" s="115"/>
      <c r="I151" s="115"/>
      <c r="J151" s="115"/>
      <c r="K151" s="115"/>
      <c r="L151" s="115"/>
      <c r="M151" s="88"/>
      <c r="N151" s="91"/>
      <c r="O151" s="88"/>
      <c r="P151" s="88"/>
      <c r="Q151" s="88"/>
      <c r="R151" s="90"/>
      <c r="S151" s="90"/>
      <c r="T151" s="90"/>
      <c r="U151" s="90"/>
      <c r="V151" s="90"/>
      <c r="W151" s="90"/>
      <c r="X151" s="90"/>
      <c r="Y151" s="90"/>
      <c r="Z151" s="90"/>
      <c r="AA151" s="153"/>
      <c r="AB151" s="153"/>
      <c r="AC151" s="153"/>
      <c r="AD151" s="153"/>
      <c r="AE151" s="153"/>
      <c r="AF151" s="90"/>
      <c r="AG151" s="90"/>
      <c r="AH151" s="90"/>
      <c r="AI151" s="90"/>
      <c r="AJ151" s="90"/>
      <c r="AK151" s="115"/>
      <c r="AL151" s="115"/>
      <c r="AM151" s="115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</row>
    <row r="152" spans="1:70" s="14" customFormat="1" ht="33" hidden="1">
      <c r="A152" s="99" t="s">
        <v>228</v>
      </c>
      <c r="B152" s="100" t="s">
        <v>135</v>
      </c>
      <c r="C152" s="100" t="s">
        <v>141</v>
      </c>
      <c r="D152" s="101" t="s">
        <v>124</v>
      </c>
      <c r="E152" s="100" t="s">
        <v>229</v>
      </c>
      <c r="F152" s="88"/>
      <c r="G152" s="88">
        <f>H152-F152</f>
        <v>44203</v>
      </c>
      <c r="H152" s="88">
        <v>44203</v>
      </c>
      <c r="I152" s="88"/>
      <c r="J152" s="88">
        <v>40725</v>
      </c>
      <c r="K152" s="115"/>
      <c r="L152" s="115"/>
      <c r="M152" s="88">
        <v>40725</v>
      </c>
      <c r="N152" s="88">
        <f>O152-M152</f>
        <v>3743</v>
      </c>
      <c r="O152" s="88">
        <v>44468</v>
      </c>
      <c r="P152" s="88"/>
      <c r="Q152" s="88">
        <v>39957</v>
      </c>
      <c r="R152" s="90"/>
      <c r="S152" s="90"/>
      <c r="T152" s="88">
        <f>O152+R152</f>
        <v>44468</v>
      </c>
      <c r="U152" s="88">
        <f>Q152+S152</f>
        <v>39957</v>
      </c>
      <c r="V152" s="90"/>
      <c r="W152" s="90"/>
      <c r="X152" s="88">
        <f>T152+V152</f>
        <v>44468</v>
      </c>
      <c r="Y152" s="88">
        <f>U152+W152</f>
        <v>39957</v>
      </c>
      <c r="Z152" s="90"/>
      <c r="AA152" s="89">
        <f>X152+Z152</f>
        <v>44468</v>
      </c>
      <c r="AB152" s="89">
        <f>Y152</f>
        <v>39957</v>
      </c>
      <c r="AC152" s="153">
        <v>-44468</v>
      </c>
      <c r="AD152" s="153"/>
      <c r="AE152" s="153">
        <v>-39957</v>
      </c>
      <c r="AF152" s="88">
        <f>AA152+AC152</f>
        <v>0</v>
      </c>
      <c r="AG152" s="90"/>
      <c r="AH152" s="88">
        <f>AB152+AE152</f>
        <v>0</v>
      </c>
      <c r="AI152" s="90"/>
      <c r="AJ152" s="90"/>
      <c r="AK152" s="115"/>
      <c r="AL152" s="115"/>
      <c r="AM152" s="115"/>
      <c r="AN152" s="88">
        <f>AO152-AM152</f>
        <v>0</v>
      </c>
      <c r="AO152" s="88"/>
      <c r="AP152" s="88"/>
      <c r="AQ152" s="88"/>
      <c r="AR152" s="88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</row>
    <row r="153" spans="1:70" s="16" customFormat="1" ht="52.5" customHeight="1">
      <c r="A153" s="99" t="s">
        <v>150</v>
      </c>
      <c r="B153" s="100" t="s">
        <v>135</v>
      </c>
      <c r="C153" s="100" t="s">
        <v>141</v>
      </c>
      <c r="D153" s="101" t="s">
        <v>38</v>
      </c>
      <c r="E153" s="100"/>
      <c r="F153" s="102">
        <f aca="true" t="shared" si="134" ref="F153:BC153">F154</f>
        <v>1259</v>
      </c>
      <c r="G153" s="102">
        <f t="shared" si="134"/>
        <v>41</v>
      </c>
      <c r="H153" s="102">
        <f t="shared" si="134"/>
        <v>1300</v>
      </c>
      <c r="I153" s="102">
        <f t="shared" si="134"/>
        <v>0</v>
      </c>
      <c r="J153" s="102">
        <f t="shared" si="134"/>
        <v>1300</v>
      </c>
      <c r="K153" s="102">
        <f t="shared" si="134"/>
        <v>0</v>
      </c>
      <c r="L153" s="102">
        <f t="shared" si="134"/>
        <v>0</v>
      </c>
      <c r="M153" s="102">
        <f t="shared" si="134"/>
        <v>1300</v>
      </c>
      <c r="N153" s="102">
        <f t="shared" si="134"/>
        <v>400</v>
      </c>
      <c r="O153" s="102">
        <f t="shared" si="134"/>
        <v>1700</v>
      </c>
      <c r="P153" s="102">
        <f t="shared" si="134"/>
        <v>0</v>
      </c>
      <c r="Q153" s="102">
        <f t="shared" si="134"/>
        <v>1700</v>
      </c>
      <c r="R153" s="102">
        <f t="shared" si="134"/>
        <v>-200</v>
      </c>
      <c r="S153" s="102">
        <f t="shared" si="134"/>
        <v>0</v>
      </c>
      <c r="T153" s="102">
        <f t="shared" si="134"/>
        <v>1500</v>
      </c>
      <c r="U153" s="102">
        <f t="shared" si="134"/>
        <v>1700</v>
      </c>
      <c r="V153" s="102">
        <f t="shared" si="134"/>
        <v>0</v>
      </c>
      <c r="W153" s="102">
        <f t="shared" si="134"/>
        <v>0</v>
      </c>
      <c r="X153" s="102">
        <f t="shared" si="134"/>
        <v>1500</v>
      </c>
      <c r="Y153" s="102">
        <f t="shared" si="134"/>
        <v>1700</v>
      </c>
      <c r="Z153" s="102">
        <f t="shared" si="134"/>
        <v>0</v>
      </c>
      <c r="AA153" s="103">
        <f t="shared" si="134"/>
        <v>1500</v>
      </c>
      <c r="AB153" s="103">
        <f t="shared" si="134"/>
        <v>1700</v>
      </c>
      <c r="AC153" s="103">
        <f t="shared" si="134"/>
        <v>0</v>
      </c>
      <c r="AD153" s="103">
        <f t="shared" si="134"/>
        <v>0</v>
      </c>
      <c r="AE153" s="103"/>
      <c r="AF153" s="102">
        <f t="shared" si="134"/>
        <v>1500</v>
      </c>
      <c r="AG153" s="102">
        <f t="shared" si="134"/>
        <v>0</v>
      </c>
      <c r="AH153" s="102">
        <f t="shared" si="134"/>
        <v>1700</v>
      </c>
      <c r="AI153" s="102">
        <f t="shared" si="134"/>
        <v>0</v>
      </c>
      <c r="AJ153" s="102">
        <f t="shared" si="134"/>
        <v>0</v>
      </c>
      <c r="AK153" s="102">
        <f t="shared" si="134"/>
        <v>1500</v>
      </c>
      <c r="AL153" s="102">
        <f t="shared" si="134"/>
        <v>0</v>
      </c>
      <c r="AM153" s="102">
        <f t="shared" si="134"/>
        <v>1700</v>
      </c>
      <c r="AN153" s="102">
        <f t="shared" si="134"/>
        <v>931</v>
      </c>
      <c r="AO153" s="102">
        <f t="shared" si="134"/>
        <v>2631</v>
      </c>
      <c r="AP153" s="102">
        <f t="shared" si="134"/>
        <v>0</v>
      </c>
      <c r="AQ153" s="102">
        <f t="shared" si="134"/>
        <v>2631</v>
      </c>
      <c r="AR153" s="102">
        <f t="shared" si="134"/>
        <v>0</v>
      </c>
      <c r="AS153" s="102">
        <f t="shared" si="134"/>
        <v>0</v>
      </c>
      <c r="AT153" s="102">
        <f t="shared" si="134"/>
        <v>2631</v>
      </c>
      <c r="AU153" s="102">
        <f t="shared" si="134"/>
        <v>2631</v>
      </c>
      <c r="AV153" s="102">
        <f t="shared" si="134"/>
        <v>-150</v>
      </c>
      <c r="AW153" s="102">
        <f t="shared" si="134"/>
        <v>-150</v>
      </c>
      <c r="AX153" s="102">
        <f t="shared" si="134"/>
        <v>2481</v>
      </c>
      <c r="AY153" s="102">
        <f t="shared" si="134"/>
        <v>2481</v>
      </c>
      <c r="AZ153" s="102">
        <f t="shared" si="134"/>
        <v>0</v>
      </c>
      <c r="BA153" s="102">
        <f t="shared" si="134"/>
        <v>0</v>
      </c>
      <c r="BB153" s="102">
        <f t="shared" si="134"/>
        <v>2481</v>
      </c>
      <c r="BC153" s="102">
        <f t="shared" si="134"/>
        <v>2481</v>
      </c>
      <c r="BD153" s="92"/>
      <c r="BE153" s="92"/>
      <c r="BF153" s="102">
        <f>BF154</f>
        <v>2481</v>
      </c>
      <c r="BG153" s="102">
        <f>BG154</f>
        <v>2481</v>
      </c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</row>
    <row r="154" spans="1:70" s="10" customFormat="1" ht="87" customHeight="1">
      <c r="A154" s="99" t="s">
        <v>249</v>
      </c>
      <c r="B154" s="100" t="s">
        <v>135</v>
      </c>
      <c r="C154" s="100" t="s">
        <v>141</v>
      </c>
      <c r="D154" s="101" t="s">
        <v>38</v>
      </c>
      <c r="E154" s="100" t="s">
        <v>151</v>
      </c>
      <c r="F154" s="88">
        <v>1259</v>
      </c>
      <c r="G154" s="88">
        <f>H154-F154</f>
        <v>41</v>
      </c>
      <c r="H154" s="88">
        <v>1300</v>
      </c>
      <c r="I154" s="88"/>
      <c r="J154" s="88">
        <v>1300</v>
      </c>
      <c r="K154" s="154"/>
      <c r="L154" s="154"/>
      <c r="M154" s="88">
        <v>1300</v>
      </c>
      <c r="N154" s="88">
        <f>O154-M154</f>
        <v>400</v>
      </c>
      <c r="O154" s="88">
        <v>1700</v>
      </c>
      <c r="P154" s="88"/>
      <c r="Q154" s="88">
        <v>1700</v>
      </c>
      <c r="R154" s="91">
        <v>-200</v>
      </c>
      <c r="S154" s="77"/>
      <c r="T154" s="88">
        <f>O154+R154</f>
        <v>1500</v>
      </c>
      <c r="U154" s="88">
        <f>Q154+S154</f>
        <v>1700</v>
      </c>
      <c r="V154" s="77"/>
      <c r="W154" s="77"/>
      <c r="X154" s="88">
        <f>T154+V154</f>
        <v>1500</v>
      </c>
      <c r="Y154" s="88">
        <f>U154+W154</f>
        <v>1700</v>
      </c>
      <c r="Z154" s="77"/>
      <c r="AA154" s="89">
        <f>X154+Z154</f>
        <v>1500</v>
      </c>
      <c r="AB154" s="89">
        <f>Y154</f>
        <v>1700</v>
      </c>
      <c r="AC154" s="78"/>
      <c r="AD154" s="78"/>
      <c r="AE154" s="78"/>
      <c r="AF154" s="88">
        <f>AA154+AC154</f>
        <v>1500</v>
      </c>
      <c r="AG154" s="77"/>
      <c r="AH154" s="88">
        <f>AB154</f>
        <v>1700</v>
      </c>
      <c r="AI154" s="77"/>
      <c r="AJ154" s="77"/>
      <c r="AK154" s="88">
        <f>AF154+AI154</f>
        <v>1500</v>
      </c>
      <c r="AL154" s="88">
        <f>AG154</f>
        <v>0</v>
      </c>
      <c r="AM154" s="88">
        <f>AH154+AJ154</f>
        <v>1700</v>
      </c>
      <c r="AN154" s="88">
        <f>AO154-AM154</f>
        <v>931</v>
      </c>
      <c r="AO154" s="88">
        <v>2631</v>
      </c>
      <c r="AP154" s="88"/>
      <c r="AQ154" s="88">
        <v>2631</v>
      </c>
      <c r="AR154" s="88"/>
      <c r="AS154" s="77"/>
      <c r="AT154" s="88">
        <f>AO154+AR154</f>
        <v>2631</v>
      </c>
      <c r="AU154" s="88">
        <f>AQ154+AS154</f>
        <v>2631</v>
      </c>
      <c r="AV154" s="91">
        <v>-150</v>
      </c>
      <c r="AW154" s="91">
        <v>-150</v>
      </c>
      <c r="AX154" s="88">
        <f>AT154+AV154</f>
        <v>2481</v>
      </c>
      <c r="AY154" s="88">
        <f>AU154+AW154</f>
        <v>2481</v>
      </c>
      <c r="AZ154" s="77"/>
      <c r="BA154" s="77"/>
      <c r="BB154" s="88">
        <f>AX154+AZ154</f>
        <v>2481</v>
      </c>
      <c r="BC154" s="88">
        <f>AY154+BA154</f>
        <v>2481</v>
      </c>
      <c r="BD154" s="77"/>
      <c r="BE154" s="77"/>
      <c r="BF154" s="88">
        <f>BB154+BD154</f>
        <v>2481</v>
      </c>
      <c r="BG154" s="88">
        <f>BC154+BE154</f>
        <v>2481</v>
      </c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</row>
    <row r="155" spans="1:70" s="14" customFormat="1" ht="36" customHeight="1">
      <c r="A155" s="99" t="s">
        <v>43</v>
      </c>
      <c r="B155" s="100" t="s">
        <v>135</v>
      </c>
      <c r="C155" s="100" t="s">
        <v>141</v>
      </c>
      <c r="D155" s="101" t="s">
        <v>44</v>
      </c>
      <c r="E155" s="100"/>
      <c r="F155" s="102">
        <f aca="true" t="shared" si="135" ref="F155:L155">F156</f>
        <v>16100</v>
      </c>
      <c r="G155" s="102">
        <f t="shared" si="135"/>
        <v>16419</v>
      </c>
      <c r="H155" s="102">
        <f t="shared" si="135"/>
        <v>32519</v>
      </c>
      <c r="I155" s="102">
        <f t="shared" si="135"/>
        <v>0</v>
      </c>
      <c r="J155" s="102">
        <f t="shared" si="135"/>
        <v>34290</v>
      </c>
      <c r="K155" s="102">
        <f t="shared" si="135"/>
        <v>0</v>
      </c>
      <c r="L155" s="102">
        <f t="shared" si="135"/>
        <v>0</v>
      </c>
      <c r="M155" s="102">
        <f aca="true" t="shared" si="136" ref="M155:Z155">M156+M163</f>
        <v>34290</v>
      </c>
      <c r="N155" s="102">
        <f t="shared" si="136"/>
        <v>-23010</v>
      </c>
      <c r="O155" s="102">
        <f t="shared" si="136"/>
        <v>11280</v>
      </c>
      <c r="P155" s="102">
        <f t="shared" si="136"/>
        <v>0</v>
      </c>
      <c r="Q155" s="102">
        <f t="shared" si="136"/>
        <v>10661</v>
      </c>
      <c r="R155" s="102">
        <f t="shared" si="136"/>
        <v>0</v>
      </c>
      <c r="S155" s="102">
        <f t="shared" si="136"/>
        <v>0</v>
      </c>
      <c r="T155" s="102">
        <f t="shared" si="136"/>
        <v>11280</v>
      </c>
      <c r="U155" s="102">
        <f t="shared" si="136"/>
        <v>10661</v>
      </c>
      <c r="V155" s="102">
        <f t="shared" si="136"/>
        <v>0</v>
      </c>
      <c r="W155" s="102">
        <f t="shared" si="136"/>
        <v>0</v>
      </c>
      <c r="X155" s="102">
        <f t="shared" si="136"/>
        <v>11280</v>
      </c>
      <c r="Y155" s="102">
        <f t="shared" si="136"/>
        <v>10661</v>
      </c>
      <c r="Z155" s="102">
        <f t="shared" si="136"/>
        <v>7021</v>
      </c>
      <c r="AA155" s="103">
        <f>AA156+AA163</f>
        <v>18301</v>
      </c>
      <c r="AB155" s="103">
        <f>AB156+AB163</f>
        <v>10661</v>
      </c>
      <c r="AC155" s="103">
        <f>AC156+AC163</f>
        <v>0</v>
      </c>
      <c r="AD155" s="103">
        <f>AD156+AD163</f>
        <v>0</v>
      </c>
      <c r="AE155" s="103"/>
      <c r="AF155" s="102">
        <f aca="true" t="shared" si="137" ref="AF155:AU155">AF156+AF163</f>
        <v>18301</v>
      </c>
      <c r="AG155" s="102">
        <f t="shared" si="137"/>
        <v>0</v>
      </c>
      <c r="AH155" s="102">
        <f t="shared" si="137"/>
        <v>10661</v>
      </c>
      <c r="AI155" s="102">
        <f t="shared" si="137"/>
        <v>0</v>
      </c>
      <c r="AJ155" s="102">
        <f t="shared" si="137"/>
        <v>0</v>
      </c>
      <c r="AK155" s="102">
        <f t="shared" si="137"/>
        <v>18301</v>
      </c>
      <c r="AL155" s="102">
        <f t="shared" si="137"/>
        <v>0</v>
      </c>
      <c r="AM155" s="102">
        <f t="shared" si="137"/>
        <v>10661</v>
      </c>
      <c r="AN155" s="102">
        <f t="shared" si="137"/>
        <v>8226</v>
      </c>
      <c r="AO155" s="102">
        <f t="shared" si="137"/>
        <v>18887</v>
      </c>
      <c r="AP155" s="102">
        <f t="shared" si="137"/>
        <v>0</v>
      </c>
      <c r="AQ155" s="102">
        <f t="shared" si="137"/>
        <v>9766</v>
      </c>
      <c r="AR155" s="102">
        <f t="shared" si="137"/>
        <v>0</v>
      </c>
      <c r="AS155" s="102">
        <f t="shared" si="137"/>
        <v>0</v>
      </c>
      <c r="AT155" s="102">
        <f t="shared" si="137"/>
        <v>18887</v>
      </c>
      <c r="AU155" s="102">
        <f t="shared" si="137"/>
        <v>9766</v>
      </c>
      <c r="AV155" s="102">
        <f aca="true" t="shared" si="138" ref="AV155:BC155">AV156+AV163</f>
        <v>2000</v>
      </c>
      <c r="AW155" s="102">
        <f t="shared" si="138"/>
        <v>2000</v>
      </c>
      <c r="AX155" s="102">
        <f t="shared" si="138"/>
        <v>20887</v>
      </c>
      <c r="AY155" s="102">
        <f t="shared" si="138"/>
        <v>11766</v>
      </c>
      <c r="AZ155" s="102">
        <f t="shared" si="138"/>
        <v>0</v>
      </c>
      <c r="BA155" s="102">
        <f t="shared" si="138"/>
        <v>0</v>
      </c>
      <c r="BB155" s="102">
        <f t="shared" si="138"/>
        <v>20887</v>
      </c>
      <c r="BC155" s="102">
        <f t="shared" si="138"/>
        <v>11766</v>
      </c>
      <c r="BD155" s="90"/>
      <c r="BE155" s="90"/>
      <c r="BF155" s="102">
        <f>BF156+BF163</f>
        <v>20887</v>
      </c>
      <c r="BG155" s="102">
        <f>BG156+BG163</f>
        <v>11766</v>
      </c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</row>
    <row r="156" spans="1:70" s="16" customFormat="1" ht="53.25" customHeight="1">
      <c r="A156" s="99" t="s">
        <v>251</v>
      </c>
      <c r="B156" s="100" t="s">
        <v>135</v>
      </c>
      <c r="C156" s="100" t="s">
        <v>141</v>
      </c>
      <c r="D156" s="101" t="s">
        <v>44</v>
      </c>
      <c r="E156" s="100" t="s">
        <v>138</v>
      </c>
      <c r="F156" s="88">
        <v>16100</v>
      </c>
      <c r="G156" s="88">
        <f>H156-F156</f>
        <v>16419</v>
      </c>
      <c r="H156" s="88">
        <v>32519</v>
      </c>
      <c r="I156" s="88"/>
      <c r="J156" s="88">
        <v>34290</v>
      </c>
      <c r="K156" s="115"/>
      <c r="L156" s="115"/>
      <c r="M156" s="88">
        <v>34290</v>
      </c>
      <c r="N156" s="88">
        <f>O156-M156</f>
        <v>-27378</v>
      </c>
      <c r="O156" s="88">
        <v>6912</v>
      </c>
      <c r="P156" s="88"/>
      <c r="Q156" s="88">
        <v>6293</v>
      </c>
      <c r="R156" s="92"/>
      <c r="S156" s="92"/>
      <c r="T156" s="88">
        <f>O156+R156</f>
        <v>6912</v>
      </c>
      <c r="U156" s="88">
        <f>Q156+S156</f>
        <v>6293</v>
      </c>
      <c r="V156" s="92"/>
      <c r="W156" s="92"/>
      <c r="X156" s="88">
        <f>T156+V156</f>
        <v>6912</v>
      </c>
      <c r="Y156" s="88">
        <f>U156+W156</f>
        <v>6293</v>
      </c>
      <c r="Z156" s="88">
        <v>7021</v>
      </c>
      <c r="AA156" s="89">
        <f>X156+Z156</f>
        <v>13933</v>
      </c>
      <c r="AB156" s="89">
        <f>Y156</f>
        <v>6293</v>
      </c>
      <c r="AC156" s="89"/>
      <c r="AD156" s="89"/>
      <c r="AE156" s="89"/>
      <c r="AF156" s="88">
        <f>AA156+AC156</f>
        <v>13933</v>
      </c>
      <c r="AG156" s="88"/>
      <c r="AH156" s="88">
        <f>AB156</f>
        <v>6293</v>
      </c>
      <c r="AI156" s="92"/>
      <c r="AJ156" s="92"/>
      <c r="AK156" s="88">
        <f>AF156+AI156</f>
        <v>13933</v>
      </c>
      <c r="AL156" s="88">
        <f>AG156</f>
        <v>0</v>
      </c>
      <c r="AM156" s="88">
        <f>AH156+AJ156</f>
        <v>6293</v>
      </c>
      <c r="AN156" s="88">
        <f>AO156-AM156</f>
        <v>12594</v>
      </c>
      <c r="AO156" s="88">
        <f>14519+4368</f>
        <v>18887</v>
      </c>
      <c r="AP156" s="88"/>
      <c r="AQ156" s="88">
        <f>5398+4368</f>
        <v>9766</v>
      </c>
      <c r="AR156" s="88"/>
      <c r="AS156" s="92"/>
      <c r="AT156" s="88">
        <f>AO156+AR156</f>
        <v>18887</v>
      </c>
      <c r="AU156" s="88">
        <f>AQ156+AS156</f>
        <v>9766</v>
      </c>
      <c r="AV156" s="88">
        <v>2000</v>
      </c>
      <c r="AW156" s="88">
        <v>2000</v>
      </c>
      <c r="AX156" s="88">
        <f>AT156+AV156</f>
        <v>20887</v>
      </c>
      <c r="AY156" s="88">
        <f>AU156+AW156</f>
        <v>11766</v>
      </c>
      <c r="AZ156" s="92"/>
      <c r="BA156" s="92"/>
      <c r="BB156" s="88">
        <f>AX156+AZ156</f>
        <v>20887</v>
      </c>
      <c r="BC156" s="88">
        <f>AY156+BA156</f>
        <v>11766</v>
      </c>
      <c r="BD156" s="92"/>
      <c r="BE156" s="92"/>
      <c r="BF156" s="88">
        <f>BB156+BD156</f>
        <v>20887</v>
      </c>
      <c r="BG156" s="88">
        <f>BC156+BE156</f>
        <v>11766</v>
      </c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</row>
    <row r="157" spans="1:70" s="20" customFormat="1" ht="33.75" customHeight="1" hidden="1">
      <c r="A157" s="99" t="s">
        <v>45</v>
      </c>
      <c r="B157" s="100" t="s">
        <v>135</v>
      </c>
      <c r="C157" s="100" t="s">
        <v>141</v>
      </c>
      <c r="D157" s="101" t="s">
        <v>46</v>
      </c>
      <c r="E157" s="100"/>
      <c r="F157" s="102">
        <f aca="true" t="shared" si="139" ref="F157:O157">F158+F159</f>
        <v>22002</v>
      </c>
      <c r="G157" s="102">
        <f t="shared" si="139"/>
        <v>-22002</v>
      </c>
      <c r="H157" s="102">
        <f t="shared" si="139"/>
        <v>0</v>
      </c>
      <c r="I157" s="102">
        <f t="shared" si="139"/>
        <v>0</v>
      </c>
      <c r="J157" s="102">
        <f t="shared" si="139"/>
        <v>0</v>
      </c>
      <c r="K157" s="102">
        <f t="shared" si="139"/>
        <v>0</v>
      </c>
      <c r="L157" s="102">
        <f t="shared" si="139"/>
        <v>0</v>
      </c>
      <c r="M157" s="102">
        <f t="shared" si="139"/>
        <v>0</v>
      </c>
      <c r="N157" s="102">
        <f t="shared" si="139"/>
        <v>0</v>
      </c>
      <c r="O157" s="102">
        <f t="shared" si="139"/>
        <v>0</v>
      </c>
      <c r="P157" s="102">
        <f>P158+P159</f>
        <v>0</v>
      </c>
      <c r="Q157" s="102">
        <f>Q158+Q159</f>
        <v>0</v>
      </c>
      <c r="R157" s="155"/>
      <c r="S157" s="155"/>
      <c r="T157" s="155"/>
      <c r="U157" s="155"/>
      <c r="V157" s="155"/>
      <c r="W157" s="155"/>
      <c r="X157" s="155"/>
      <c r="Y157" s="155"/>
      <c r="Z157" s="155"/>
      <c r="AA157" s="156"/>
      <c r="AB157" s="156"/>
      <c r="AC157" s="156"/>
      <c r="AD157" s="156"/>
      <c r="AE157" s="156"/>
      <c r="AF157" s="155"/>
      <c r="AG157" s="155"/>
      <c r="AH157" s="155"/>
      <c r="AI157" s="155"/>
      <c r="AJ157" s="155"/>
      <c r="AK157" s="157"/>
      <c r="AL157" s="157"/>
      <c r="AM157" s="157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</row>
    <row r="158" spans="1:70" s="22" customFormat="1" ht="66.75" customHeight="1" hidden="1">
      <c r="A158" s="99" t="s">
        <v>251</v>
      </c>
      <c r="B158" s="100" t="s">
        <v>135</v>
      </c>
      <c r="C158" s="100" t="s">
        <v>141</v>
      </c>
      <c r="D158" s="101" t="s">
        <v>46</v>
      </c>
      <c r="E158" s="100" t="s">
        <v>138</v>
      </c>
      <c r="F158" s="88">
        <v>22002</v>
      </c>
      <c r="G158" s="88">
        <f>H158-F158</f>
        <v>-22002</v>
      </c>
      <c r="H158" s="157"/>
      <c r="I158" s="157"/>
      <c r="J158" s="157"/>
      <c r="K158" s="157"/>
      <c r="L158" s="157"/>
      <c r="M158" s="88"/>
      <c r="N158" s="91"/>
      <c r="O158" s="88"/>
      <c r="P158" s="88"/>
      <c r="Q158" s="8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9"/>
      <c r="AB158" s="159"/>
      <c r="AC158" s="159"/>
      <c r="AD158" s="159"/>
      <c r="AE158" s="159"/>
      <c r="AF158" s="158"/>
      <c r="AG158" s="158"/>
      <c r="AH158" s="158"/>
      <c r="AI158" s="158"/>
      <c r="AJ158" s="158"/>
      <c r="AK158" s="160"/>
      <c r="AL158" s="160"/>
      <c r="AM158" s="160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</row>
    <row r="159" spans="1:70" s="22" customFormat="1" ht="33.75" customHeight="1" hidden="1">
      <c r="A159" s="99" t="s">
        <v>230</v>
      </c>
      <c r="B159" s="100" t="s">
        <v>135</v>
      </c>
      <c r="C159" s="100" t="s">
        <v>141</v>
      </c>
      <c r="D159" s="101" t="s">
        <v>231</v>
      </c>
      <c r="E159" s="100"/>
      <c r="F159" s="102">
        <f>F160</f>
        <v>0</v>
      </c>
      <c r="G159" s="102">
        <f>G160</f>
        <v>0</v>
      </c>
      <c r="H159" s="102">
        <f>H160</f>
        <v>0</v>
      </c>
      <c r="I159" s="102">
        <f>I160</f>
        <v>0</v>
      </c>
      <c r="J159" s="102">
        <f>J160</f>
        <v>0</v>
      </c>
      <c r="K159" s="157"/>
      <c r="L159" s="157"/>
      <c r="M159" s="157"/>
      <c r="N159" s="157"/>
      <c r="O159" s="157"/>
      <c r="P159" s="157"/>
      <c r="Q159" s="157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9"/>
      <c r="AB159" s="159"/>
      <c r="AC159" s="159"/>
      <c r="AD159" s="159"/>
      <c r="AE159" s="159"/>
      <c r="AF159" s="158"/>
      <c r="AG159" s="158"/>
      <c r="AH159" s="158"/>
      <c r="AI159" s="158"/>
      <c r="AJ159" s="158"/>
      <c r="AK159" s="160"/>
      <c r="AL159" s="160"/>
      <c r="AM159" s="160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</row>
    <row r="160" spans="1:70" s="22" customFormat="1" ht="83.25" customHeight="1" hidden="1">
      <c r="A160" s="99" t="s">
        <v>155</v>
      </c>
      <c r="B160" s="100" t="s">
        <v>135</v>
      </c>
      <c r="C160" s="100" t="s">
        <v>141</v>
      </c>
      <c r="D160" s="101" t="s">
        <v>231</v>
      </c>
      <c r="E160" s="100" t="s">
        <v>143</v>
      </c>
      <c r="F160" s="102"/>
      <c r="G160" s="88">
        <f>H160-F160</f>
        <v>0</v>
      </c>
      <c r="H160" s="102">
        <f>32519-32519</f>
        <v>0</v>
      </c>
      <c r="I160" s="102"/>
      <c r="J160" s="102">
        <f>34290-34290</f>
        <v>0</v>
      </c>
      <c r="K160" s="157"/>
      <c r="L160" s="157"/>
      <c r="M160" s="157"/>
      <c r="N160" s="157"/>
      <c r="O160" s="157"/>
      <c r="P160" s="157"/>
      <c r="Q160" s="157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9"/>
      <c r="AB160" s="159"/>
      <c r="AC160" s="159"/>
      <c r="AD160" s="159"/>
      <c r="AE160" s="159"/>
      <c r="AF160" s="158"/>
      <c r="AG160" s="158"/>
      <c r="AH160" s="158"/>
      <c r="AI160" s="158"/>
      <c r="AJ160" s="158"/>
      <c r="AK160" s="160"/>
      <c r="AL160" s="160"/>
      <c r="AM160" s="160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</row>
    <row r="161" spans="1:70" s="24" customFormat="1" ht="16.5" customHeight="1" hidden="1">
      <c r="A161" s="99" t="s">
        <v>47</v>
      </c>
      <c r="B161" s="100" t="s">
        <v>135</v>
      </c>
      <c r="C161" s="100" t="s">
        <v>141</v>
      </c>
      <c r="D161" s="101" t="s">
        <v>48</v>
      </c>
      <c r="E161" s="100"/>
      <c r="F161" s="102">
        <f aca="true" t="shared" si="140" ref="F161:Q161">F162</f>
        <v>4737</v>
      </c>
      <c r="G161" s="102">
        <f t="shared" si="140"/>
        <v>-4737</v>
      </c>
      <c r="H161" s="102">
        <f t="shared" si="140"/>
        <v>0</v>
      </c>
      <c r="I161" s="102">
        <f t="shared" si="140"/>
        <v>0</v>
      </c>
      <c r="J161" s="102">
        <f t="shared" si="140"/>
        <v>0</v>
      </c>
      <c r="K161" s="102">
        <f t="shared" si="140"/>
        <v>0</v>
      </c>
      <c r="L161" s="102">
        <f t="shared" si="140"/>
        <v>0</v>
      </c>
      <c r="M161" s="102">
        <f t="shared" si="140"/>
        <v>0</v>
      </c>
      <c r="N161" s="102">
        <f t="shared" si="140"/>
        <v>0</v>
      </c>
      <c r="O161" s="102">
        <f t="shared" si="140"/>
        <v>0</v>
      </c>
      <c r="P161" s="102">
        <f t="shared" si="140"/>
        <v>0</v>
      </c>
      <c r="Q161" s="102">
        <f t="shared" si="140"/>
        <v>0</v>
      </c>
      <c r="R161" s="161"/>
      <c r="S161" s="161"/>
      <c r="T161" s="161"/>
      <c r="U161" s="161"/>
      <c r="V161" s="161"/>
      <c r="W161" s="161"/>
      <c r="X161" s="161"/>
      <c r="Y161" s="161"/>
      <c r="Z161" s="161"/>
      <c r="AA161" s="162"/>
      <c r="AB161" s="162"/>
      <c r="AC161" s="162"/>
      <c r="AD161" s="162"/>
      <c r="AE161" s="162"/>
      <c r="AF161" s="161"/>
      <c r="AG161" s="161"/>
      <c r="AH161" s="161"/>
      <c r="AI161" s="161"/>
      <c r="AJ161" s="161"/>
      <c r="AK161" s="163"/>
      <c r="AL161" s="163"/>
      <c r="AM161" s="163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</row>
    <row r="162" spans="1:70" s="24" customFormat="1" ht="66" customHeight="1" hidden="1">
      <c r="A162" s="99" t="s">
        <v>137</v>
      </c>
      <c r="B162" s="100" t="s">
        <v>135</v>
      </c>
      <c r="C162" s="100" t="s">
        <v>141</v>
      </c>
      <c r="D162" s="101" t="s">
        <v>48</v>
      </c>
      <c r="E162" s="100" t="s">
        <v>138</v>
      </c>
      <c r="F162" s="88">
        <v>4737</v>
      </c>
      <c r="G162" s="88">
        <f>H162-F162</f>
        <v>-4737</v>
      </c>
      <c r="H162" s="88">
        <f>4737-4737</f>
        <v>0</v>
      </c>
      <c r="I162" s="88"/>
      <c r="J162" s="88">
        <f>5073-5073</f>
        <v>0</v>
      </c>
      <c r="K162" s="161"/>
      <c r="L162" s="161"/>
      <c r="M162" s="88"/>
      <c r="N162" s="91"/>
      <c r="O162" s="88"/>
      <c r="P162" s="88"/>
      <c r="Q162" s="88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2"/>
      <c r="AB162" s="162"/>
      <c r="AC162" s="162"/>
      <c r="AD162" s="162"/>
      <c r="AE162" s="162"/>
      <c r="AF162" s="161"/>
      <c r="AG162" s="161"/>
      <c r="AH162" s="161"/>
      <c r="AI162" s="161"/>
      <c r="AJ162" s="161"/>
      <c r="AK162" s="163"/>
      <c r="AL162" s="163"/>
      <c r="AM162" s="163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</row>
    <row r="163" spans="1:70" s="24" customFormat="1" ht="115.5" customHeight="1" hidden="1">
      <c r="A163" s="164" t="s">
        <v>259</v>
      </c>
      <c r="B163" s="100" t="s">
        <v>135</v>
      </c>
      <c r="C163" s="100" t="s">
        <v>141</v>
      </c>
      <c r="D163" s="101" t="s">
        <v>260</v>
      </c>
      <c r="E163" s="100"/>
      <c r="F163" s="88"/>
      <c r="G163" s="88"/>
      <c r="H163" s="88"/>
      <c r="I163" s="88"/>
      <c r="J163" s="88"/>
      <c r="K163" s="161"/>
      <c r="L163" s="161"/>
      <c r="M163" s="88">
        <f aca="true" t="shared" si="141" ref="M163:AY163">M164</f>
        <v>0</v>
      </c>
      <c r="N163" s="88">
        <f t="shared" si="141"/>
        <v>4368</v>
      </c>
      <c r="O163" s="88">
        <f t="shared" si="141"/>
        <v>4368</v>
      </c>
      <c r="P163" s="88">
        <f t="shared" si="141"/>
        <v>0</v>
      </c>
      <c r="Q163" s="88">
        <f t="shared" si="141"/>
        <v>4368</v>
      </c>
      <c r="R163" s="88">
        <f t="shared" si="141"/>
        <v>0</v>
      </c>
      <c r="S163" s="88">
        <f t="shared" si="141"/>
        <v>0</v>
      </c>
      <c r="T163" s="88">
        <f t="shared" si="141"/>
        <v>4368</v>
      </c>
      <c r="U163" s="88">
        <f t="shared" si="141"/>
        <v>4368</v>
      </c>
      <c r="V163" s="88">
        <f t="shared" si="141"/>
        <v>0</v>
      </c>
      <c r="W163" s="88">
        <f t="shared" si="141"/>
        <v>0</v>
      </c>
      <c r="X163" s="88">
        <f t="shared" si="141"/>
        <v>4368</v>
      </c>
      <c r="Y163" s="88">
        <f t="shared" si="141"/>
        <v>4368</v>
      </c>
      <c r="Z163" s="88">
        <f t="shared" si="141"/>
        <v>0</v>
      </c>
      <c r="AA163" s="89">
        <f t="shared" si="141"/>
        <v>4368</v>
      </c>
      <c r="AB163" s="89">
        <f t="shared" si="141"/>
        <v>4368</v>
      </c>
      <c r="AC163" s="89">
        <f t="shared" si="141"/>
        <v>0</v>
      </c>
      <c r="AD163" s="89">
        <f t="shared" si="141"/>
        <v>0</v>
      </c>
      <c r="AE163" s="89"/>
      <c r="AF163" s="88">
        <f t="shared" si="141"/>
        <v>4368</v>
      </c>
      <c r="AG163" s="88">
        <f t="shared" si="141"/>
        <v>0</v>
      </c>
      <c r="AH163" s="88">
        <f t="shared" si="141"/>
        <v>4368</v>
      </c>
      <c r="AI163" s="88">
        <f t="shared" si="141"/>
        <v>0</v>
      </c>
      <c r="AJ163" s="88">
        <f t="shared" si="141"/>
        <v>0</v>
      </c>
      <c r="AK163" s="88">
        <f t="shared" si="141"/>
        <v>4368</v>
      </c>
      <c r="AL163" s="88">
        <f t="shared" si="141"/>
        <v>0</v>
      </c>
      <c r="AM163" s="88">
        <f t="shared" si="141"/>
        <v>4368</v>
      </c>
      <c r="AN163" s="88">
        <f t="shared" si="141"/>
        <v>-4368</v>
      </c>
      <c r="AO163" s="88">
        <f t="shared" si="141"/>
        <v>0</v>
      </c>
      <c r="AP163" s="88">
        <f t="shared" si="141"/>
        <v>0</v>
      </c>
      <c r="AQ163" s="88">
        <f t="shared" si="141"/>
        <v>0</v>
      </c>
      <c r="AR163" s="88">
        <f t="shared" si="141"/>
        <v>0</v>
      </c>
      <c r="AS163" s="88">
        <f t="shared" si="141"/>
        <v>0</v>
      </c>
      <c r="AT163" s="88">
        <f t="shared" si="141"/>
        <v>0</v>
      </c>
      <c r="AU163" s="88">
        <f t="shared" si="141"/>
        <v>0</v>
      </c>
      <c r="AV163" s="161"/>
      <c r="AW163" s="161"/>
      <c r="AX163" s="88">
        <f t="shared" si="141"/>
        <v>0</v>
      </c>
      <c r="AY163" s="88">
        <f t="shared" si="141"/>
        <v>0</v>
      </c>
      <c r="AZ163" s="161"/>
      <c r="BA163" s="161"/>
      <c r="BB163" s="161"/>
      <c r="BC163" s="161"/>
      <c r="BD163" s="161"/>
      <c r="BE163" s="161"/>
      <c r="BF163" s="161"/>
      <c r="BG163" s="161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</row>
    <row r="164" spans="1:70" s="24" customFormat="1" ht="82.5" customHeight="1" hidden="1">
      <c r="A164" s="99" t="s">
        <v>295</v>
      </c>
      <c r="B164" s="100" t="s">
        <v>135</v>
      </c>
      <c r="C164" s="100" t="s">
        <v>141</v>
      </c>
      <c r="D164" s="101" t="s">
        <v>260</v>
      </c>
      <c r="E164" s="100" t="s">
        <v>236</v>
      </c>
      <c r="F164" s="88"/>
      <c r="G164" s="88"/>
      <c r="H164" s="88"/>
      <c r="I164" s="88"/>
      <c r="J164" s="88"/>
      <c r="K164" s="161"/>
      <c r="L164" s="161"/>
      <c r="M164" s="88"/>
      <c r="N164" s="88">
        <f>O164-M164</f>
        <v>4368</v>
      </c>
      <c r="O164" s="88">
        <v>4368</v>
      </c>
      <c r="P164" s="88"/>
      <c r="Q164" s="88">
        <v>4368</v>
      </c>
      <c r="R164" s="161"/>
      <c r="S164" s="161"/>
      <c r="T164" s="88">
        <f>O164+R164</f>
        <v>4368</v>
      </c>
      <c r="U164" s="88">
        <f>Q164+S164</f>
        <v>4368</v>
      </c>
      <c r="V164" s="161"/>
      <c r="W164" s="161"/>
      <c r="X164" s="88">
        <f>T164+V164</f>
        <v>4368</v>
      </c>
      <c r="Y164" s="88">
        <f>U164+W164</f>
        <v>4368</v>
      </c>
      <c r="Z164" s="161"/>
      <c r="AA164" s="89">
        <f>X164+Z164</f>
        <v>4368</v>
      </c>
      <c r="AB164" s="89">
        <f>Y164</f>
        <v>4368</v>
      </c>
      <c r="AC164" s="162"/>
      <c r="AD164" s="162"/>
      <c r="AE164" s="162"/>
      <c r="AF164" s="88">
        <f>AA164+AC164</f>
        <v>4368</v>
      </c>
      <c r="AG164" s="161"/>
      <c r="AH164" s="88">
        <f>AB164</f>
        <v>4368</v>
      </c>
      <c r="AI164" s="161"/>
      <c r="AJ164" s="161"/>
      <c r="AK164" s="88">
        <f>AF164+AI164</f>
        <v>4368</v>
      </c>
      <c r="AL164" s="88">
        <f>AG164</f>
        <v>0</v>
      </c>
      <c r="AM164" s="88">
        <f>AH164+AJ164</f>
        <v>4368</v>
      </c>
      <c r="AN164" s="88">
        <f>AO164-AM164</f>
        <v>-4368</v>
      </c>
      <c r="AO164" s="88"/>
      <c r="AP164" s="88"/>
      <c r="AQ164" s="88"/>
      <c r="AR164" s="88"/>
      <c r="AS164" s="161"/>
      <c r="AT164" s="88">
        <f>AO164+AR164</f>
        <v>0</v>
      </c>
      <c r="AU164" s="88">
        <f>AQ164+AS164</f>
        <v>0</v>
      </c>
      <c r="AV164" s="161"/>
      <c r="AW164" s="161"/>
      <c r="AX164" s="88">
        <f>AR164+AU164</f>
        <v>0</v>
      </c>
      <c r="AY164" s="88">
        <f>AT164+AV164</f>
        <v>0</v>
      </c>
      <c r="AZ164" s="161"/>
      <c r="BA164" s="161"/>
      <c r="BB164" s="161"/>
      <c r="BC164" s="161"/>
      <c r="BD164" s="161"/>
      <c r="BE164" s="161"/>
      <c r="BF164" s="161"/>
      <c r="BG164" s="161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</row>
    <row r="165" spans="1:70" s="24" customFormat="1" ht="33" customHeight="1" hidden="1">
      <c r="A165" s="99" t="s">
        <v>121</v>
      </c>
      <c r="B165" s="100" t="s">
        <v>135</v>
      </c>
      <c r="C165" s="100" t="s">
        <v>141</v>
      </c>
      <c r="D165" s="101" t="s">
        <v>122</v>
      </c>
      <c r="E165" s="100"/>
      <c r="F165" s="88"/>
      <c r="G165" s="88">
        <f aca="true" t="shared" si="142" ref="G165:Q165">G166</f>
        <v>4737</v>
      </c>
      <c r="H165" s="88">
        <f t="shared" si="142"/>
        <v>4737</v>
      </c>
      <c r="I165" s="88">
        <f t="shared" si="142"/>
        <v>0</v>
      </c>
      <c r="J165" s="88">
        <f t="shared" si="142"/>
        <v>5073</v>
      </c>
      <c r="K165" s="88">
        <f t="shared" si="142"/>
        <v>0</v>
      </c>
      <c r="L165" s="88">
        <f t="shared" si="142"/>
        <v>0</v>
      </c>
      <c r="M165" s="88">
        <f t="shared" si="142"/>
        <v>5073</v>
      </c>
      <c r="N165" s="88">
        <f t="shared" si="142"/>
        <v>-5073</v>
      </c>
      <c r="O165" s="88">
        <f t="shared" si="142"/>
        <v>0</v>
      </c>
      <c r="P165" s="88">
        <f t="shared" si="142"/>
        <v>0</v>
      </c>
      <c r="Q165" s="88">
        <f t="shared" si="142"/>
        <v>0</v>
      </c>
      <c r="R165" s="161"/>
      <c r="S165" s="161"/>
      <c r="T165" s="161"/>
      <c r="U165" s="161"/>
      <c r="V165" s="161"/>
      <c r="W165" s="161"/>
      <c r="X165" s="161"/>
      <c r="Y165" s="161"/>
      <c r="Z165" s="161"/>
      <c r="AA165" s="162"/>
      <c r="AB165" s="162"/>
      <c r="AC165" s="162"/>
      <c r="AD165" s="162"/>
      <c r="AE165" s="162"/>
      <c r="AF165" s="161"/>
      <c r="AG165" s="161"/>
      <c r="AH165" s="161"/>
      <c r="AI165" s="161"/>
      <c r="AJ165" s="161"/>
      <c r="AK165" s="163"/>
      <c r="AL165" s="163"/>
      <c r="AM165" s="163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</row>
    <row r="166" spans="1:70" s="24" customFormat="1" ht="66" customHeight="1" hidden="1">
      <c r="A166" s="99" t="s">
        <v>137</v>
      </c>
      <c r="B166" s="100" t="s">
        <v>135</v>
      </c>
      <c r="C166" s="100" t="s">
        <v>141</v>
      </c>
      <c r="D166" s="101" t="s">
        <v>122</v>
      </c>
      <c r="E166" s="100" t="s">
        <v>138</v>
      </c>
      <c r="F166" s="88"/>
      <c r="G166" s="88">
        <f>H166-F166</f>
        <v>4737</v>
      </c>
      <c r="H166" s="88">
        <v>4737</v>
      </c>
      <c r="I166" s="88"/>
      <c r="J166" s="88">
        <v>5073</v>
      </c>
      <c r="K166" s="161"/>
      <c r="L166" s="161"/>
      <c r="M166" s="88">
        <v>5073</v>
      </c>
      <c r="N166" s="88">
        <f>O166-M166</f>
        <v>-5073</v>
      </c>
      <c r="O166" s="88"/>
      <c r="P166" s="88"/>
      <c r="Q166" s="88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2"/>
      <c r="AB166" s="162"/>
      <c r="AC166" s="162"/>
      <c r="AD166" s="162"/>
      <c r="AE166" s="162"/>
      <c r="AF166" s="161"/>
      <c r="AG166" s="161"/>
      <c r="AH166" s="161"/>
      <c r="AI166" s="161"/>
      <c r="AJ166" s="161"/>
      <c r="AK166" s="163"/>
      <c r="AL166" s="163"/>
      <c r="AM166" s="163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</row>
    <row r="167" spans="1:59" ht="15">
      <c r="A167" s="117"/>
      <c r="B167" s="118"/>
      <c r="C167" s="118"/>
      <c r="D167" s="119"/>
      <c r="E167" s="118"/>
      <c r="F167" s="65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8"/>
      <c r="AB167" s="68"/>
      <c r="AC167" s="68"/>
      <c r="AD167" s="68"/>
      <c r="AE167" s="68"/>
      <c r="AF167" s="67"/>
      <c r="AG167" s="67"/>
      <c r="AH167" s="67"/>
      <c r="AI167" s="67"/>
      <c r="AJ167" s="67"/>
      <c r="AK167" s="69"/>
      <c r="AL167" s="69"/>
      <c r="AM167" s="69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</row>
    <row r="168" spans="1:70" s="8" customFormat="1" ht="40.5">
      <c r="A168" s="70" t="s">
        <v>49</v>
      </c>
      <c r="B168" s="71" t="s">
        <v>50</v>
      </c>
      <c r="C168" s="71"/>
      <c r="D168" s="72"/>
      <c r="E168" s="71"/>
      <c r="F168" s="134" t="e">
        <f aca="true" t="shared" si="143" ref="F168:AD168">F170+F195+F213+F239</f>
        <v>#REF!</v>
      </c>
      <c r="G168" s="134" t="e">
        <f t="shared" si="143"/>
        <v>#REF!</v>
      </c>
      <c r="H168" s="134" t="e">
        <f t="shared" si="143"/>
        <v>#REF!</v>
      </c>
      <c r="I168" s="134" t="e">
        <f t="shared" si="143"/>
        <v>#REF!</v>
      </c>
      <c r="J168" s="134" t="e">
        <f t="shared" si="143"/>
        <v>#REF!</v>
      </c>
      <c r="K168" s="134" t="e">
        <f t="shared" si="143"/>
        <v>#REF!</v>
      </c>
      <c r="L168" s="134" t="e">
        <f t="shared" si="143"/>
        <v>#REF!</v>
      </c>
      <c r="M168" s="134" t="e">
        <f t="shared" si="143"/>
        <v>#REF!</v>
      </c>
      <c r="N168" s="134" t="e">
        <f t="shared" si="143"/>
        <v>#REF!</v>
      </c>
      <c r="O168" s="134" t="e">
        <f t="shared" si="143"/>
        <v>#REF!</v>
      </c>
      <c r="P168" s="134" t="e">
        <f t="shared" si="143"/>
        <v>#REF!</v>
      </c>
      <c r="Q168" s="134" t="e">
        <f t="shared" si="143"/>
        <v>#REF!</v>
      </c>
      <c r="R168" s="134" t="e">
        <f t="shared" si="143"/>
        <v>#REF!</v>
      </c>
      <c r="S168" s="134" t="e">
        <f t="shared" si="143"/>
        <v>#REF!</v>
      </c>
      <c r="T168" s="134" t="e">
        <f t="shared" si="143"/>
        <v>#REF!</v>
      </c>
      <c r="U168" s="134" t="e">
        <f t="shared" si="143"/>
        <v>#REF!</v>
      </c>
      <c r="V168" s="134" t="e">
        <f t="shared" si="143"/>
        <v>#REF!</v>
      </c>
      <c r="W168" s="134" t="e">
        <f t="shared" si="143"/>
        <v>#REF!</v>
      </c>
      <c r="X168" s="134" t="e">
        <f t="shared" si="143"/>
        <v>#REF!</v>
      </c>
      <c r="Y168" s="134" t="e">
        <f t="shared" si="143"/>
        <v>#REF!</v>
      </c>
      <c r="Z168" s="134" t="e">
        <f t="shared" si="143"/>
        <v>#REF!</v>
      </c>
      <c r="AA168" s="135" t="e">
        <f t="shared" si="143"/>
        <v>#REF!</v>
      </c>
      <c r="AB168" s="135" t="e">
        <f t="shared" si="143"/>
        <v>#REF!</v>
      </c>
      <c r="AC168" s="135" t="e">
        <f t="shared" si="143"/>
        <v>#REF!</v>
      </c>
      <c r="AD168" s="135" t="e">
        <f t="shared" si="143"/>
        <v>#REF!</v>
      </c>
      <c r="AE168" s="135"/>
      <c r="AF168" s="134" t="e">
        <f aca="true" t="shared" si="144" ref="AF168:AV168">AF170+AF195+AF213+AF239</f>
        <v>#REF!</v>
      </c>
      <c r="AG168" s="134" t="e">
        <f t="shared" si="144"/>
        <v>#REF!</v>
      </c>
      <c r="AH168" s="134" t="e">
        <f t="shared" si="144"/>
        <v>#REF!</v>
      </c>
      <c r="AI168" s="134" t="e">
        <f t="shared" si="144"/>
        <v>#REF!</v>
      </c>
      <c r="AJ168" s="134" t="e">
        <f t="shared" si="144"/>
        <v>#REF!</v>
      </c>
      <c r="AK168" s="134" t="e">
        <f t="shared" si="144"/>
        <v>#REF!</v>
      </c>
      <c r="AL168" s="134" t="e">
        <f t="shared" si="144"/>
        <v>#REF!</v>
      </c>
      <c r="AM168" s="134" t="e">
        <f t="shared" si="144"/>
        <v>#REF!</v>
      </c>
      <c r="AN168" s="134">
        <f t="shared" si="144"/>
        <v>216491</v>
      </c>
      <c r="AO168" s="134">
        <f t="shared" si="144"/>
        <v>1002560</v>
      </c>
      <c r="AP168" s="134">
        <f t="shared" si="144"/>
        <v>0</v>
      </c>
      <c r="AQ168" s="134">
        <f t="shared" si="144"/>
        <v>1003997</v>
      </c>
      <c r="AR168" s="134">
        <f t="shared" si="144"/>
        <v>0</v>
      </c>
      <c r="AS168" s="134">
        <f t="shared" si="144"/>
        <v>0</v>
      </c>
      <c r="AT168" s="134">
        <f t="shared" si="144"/>
        <v>1002560</v>
      </c>
      <c r="AU168" s="134">
        <f t="shared" si="144"/>
        <v>1003997</v>
      </c>
      <c r="AV168" s="134">
        <f t="shared" si="144"/>
        <v>5579</v>
      </c>
      <c r="AW168" s="134">
        <f aca="true" t="shared" si="145" ref="AW168:BC168">AW170+AW195+AW213+AW239</f>
        <v>2405</v>
      </c>
      <c r="AX168" s="134">
        <f t="shared" si="145"/>
        <v>1008139</v>
      </c>
      <c r="AY168" s="134">
        <f t="shared" si="145"/>
        <v>1006402</v>
      </c>
      <c r="AZ168" s="134">
        <f t="shared" si="145"/>
        <v>0</v>
      </c>
      <c r="BA168" s="134">
        <f t="shared" si="145"/>
        <v>0</v>
      </c>
      <c r="BB168" s="134">
        <f t="shared" si="145"/>
        <v>1058139</v>
      </c>
      <c r="BC168" s="134">
        <f t="shared" si="145"/>
        <v>1006402</v>
      </c>
      <c r="BD168" s="75"/>
      <c r="BE168" s="75"/>
      <c r="BF168" s="134">
        <f>BF170+BF195+BF213+BF239</f>
        <v>1058139</v>
      </c>
      <c r="BG168" s="134">
        <f>BG170+BG195+BG213+BG239</f>
        <v>1006402</v>
      </c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</row>
    <row r="169" spans="1:59" ht="16.5">
      <c r="A169" s="117"/>
      <c r="B169" s="118"/>
      <c r="C169" s="118"/>
      <c r="D169" s="119"/>
      <c r="E169" s="11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9"/>
      <c r="AB169" s="89"/>
      <c r="AC169" s="89"/>
      <c r="AD169" s="89"/>
      <c r="AE169" s="89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</row>
    <row r="170" spans="1:70" s="12" customFormat="1" ht="18.75">
      <c r="A170" s="165" t="s">
        <v>51</v>
      </c>
      <c r="B170" s="81" t="s">
        <v>157</v>
      </c>
      <c r="C170" s="81" t="s">
        <v>127</v>
      </c>
      <c r="D170" s="96"/>
      <c r="E170" s="100"/>
      <c r="F170" s="83" t="e">
        <f>F176+F186</f>
        <v>#REF!</v>
      </c>
      <c r="G170" s="83" t="e">
        <f aca="true" t="shared" si="146" ref="G170:L170">G173+G176+G186</f>
        <v>#REF!</v>
      </c>
      <c r="H170" s="83" t="e">
        <f t="shared" si="146"/>
        <v>#REF!</v>
      </c>
      <c r="I170" s="83" t="e">
        <f t="shared" si="146"/>
        <v>#REF!</v>
      </c>
      <c r="J170" s="83" t="e">
        <f t="shared" si="146"/>
        <v>#REF!</v>
      </c>
      <c r="K170" s="83" t="e">
        <f t="shared" si="146"/>
        <v>#REF!</v>
      </c>
      <c r="L170" s="83" t="e">
        <f t="shared" si="146"/>
        <v>#REF!</v>
      </c>
      <c r="M170" s="83" t="e">
        <f aca="true" t="shared" si="147" ref="M170:U170">M171+M173+M176+M186</f>
        <v>#REF!</v>
      </c>
      <c r="N170" s="83">
        <f t="shared" si="147"/>
        <v>-170626</v>
      </c>
      <c r="O170" s="83">
        <f t="shared" si="147"/>
        <v>52268</v>
      </c>
      <c r="P170" s="83">
        <f t="shared" si="147"/>
        <v>0</v>
      </c>
      <c r="Q170" s="83">
        <f t="shared" si="147"/>
        <v>52268</v>
      </c>
      <c r="R170" s="83">
        <f t="shared" si="147"/>
        <v>0</v>
      </c>
      <c r="S170" s="83">
        <f t="shared" si="147"/>
        <v>0</v>
      </c>
      <c r="T170" s="83">
        <f t="shared" si="147"/>
        <v>52268</v>
      </c>
      <c r="U170" s="83">
        <f t="shared" si="147"/>
        <v>52268</v>
      </c>
      <c r="V170" s="83">
        <f aca="true" t="shared" si="148" ref="V170:AB170">V171+V173+V176+V186</f>
        <v>0</v>
      </c>
      <c r="W170" s="83">
        <f t="shared" si="148"/>
        <v>0</v>
      </c>
      <c r="X170" s="83">
        <f t="shared" si="148"/>
        <v>52268</v>
      </c>
      <c r="Y170" s="83">
        <f t="shared" si="148"/>
        <v>52268</v>
      </c>
      <c r="Z170" s="83">
        <f t="shared" si="148"/>
        <v>0</v>
      </c>
      <c r="AA170" s="84">
        <f t="shared" si="148"/>
        <v>52268</v>
      </c>
      <c r="AB170" s="84">
        <f t="shared" si="148"/>
        <v>52268</v>
      </c>
      <c r="AC170" s="84">
        <f>AC171+AC173+AC176+AC186</f>
        <v>0</v>
      </c>
      <c r="AD170" s="84">
        <f>AD171+AD173+AD176+AD186</f>
        <v>0</v>
      </c>
      <c r="AE170" s="84"/>
      <c r="AF170" s="83">
        <f aca="true" t="shared" si="149" ref="AF170:AM170">AF171+AF173+AF176+AF186</f>
        <v>52268</v>
      </c>
      <c r="AG170" s="83">
        <f t="shared" si="149"/>
        <v>0</v>
      </c>
      <c r="AH170" s="83">
        <f t="shared" si="149"/>
        <v>52268</v>
      </c>
      <c r="AI170" s="83">
        <f t="shared" si="149"/>
        <v>0</v>
      </c>
      <c r="AJ170" s="83">
        <f t="shared" si="149"/>
        <v>0</v>
      </c>
      <c r="AK170" s="83">
        <f t="shared" si="149"/>
        <v>52268</v>
      </c>
      <c r="AL170" s="83">
        <f t="shared" si="149"/>
        <v>0</v>
      </c>
      <c r="AM170" s="83">
        <f t="shared" si="149"/>
        <v>52268</v>
      </c>
      <c r="AN170" s="83">
        <f aca="true" t="shared" si="150" ref="AN170:AV170">AN171+AN173+AN176+AN186</f>
        <v>-34052</v>
      </c>
      <c r="AO170" s="83">
        <f t="shared" si="150"/>
        <v>18216</v>
      </c>
      <c r="AP170" s="83">
        <f t="shared" si="150"/>
        <v>0</v>
      </c>
      <c r="AQ170" s="83">
        <f t="shared" si="150"/>
        <v>18216</v>
      </c>
      <c r="AR170" s="83">
        <f t="shared" si="150"/>
        <v>0</v>
      </c>
      <c r="AS170" s="83">
        <f t="shared" si="150"/>
        <v>0</v>
      </c>
      <c r="AT170" s="83">
        <f t="shared" si="150"/>
        <v>18216</v>
      </c>
      <c r="AU170" s="83">
        <f t="shared" si="150"/>
        <v>18216</v>
      </c>
      <c r="AV170" s="83">
        <f t="shared" si="150"/>
        <v>11579</v>
      </c>
      <c r="AW170" s="83">
        <f aca="true" t="shared" si="151" ref="AW170:BC170">AW171+AW173+AW176+AW186</f>
        <v>4705</v>
      </c>
      <c r="AX170" s="83">
        <f t="shared" si="151"/>
        <v>29795</v>
      </c>
      <c r="AY170" s="83">
        <f t="shared" si="151"/>
        <v>22921</v>
      </c>
      <c r="AZ170" s="83">
        <f t="shared" si="151"/>
        <v>0</v>
      </c>
      <c r="BA170" s="83">
        <f t="shared" si="151"/>
        <v>0</v>
      </c>
      <c r="BB170" s="83">
        <f t="shared" si="151"/>
        <v>29795</v>
      </c>
      <c r="BC170" s="83">
        <f t="shared" si="151"/>
        <v>22921</v>
      </c>
      <c r="BD170" s="85"/>
      <c r="BE170" s="85"/>
      <c r="BF170" s="83">
        <f>BF171+BF173+BF176+BF186</f>
        <v>29795</v>
      </c>
      <c r="BG170" s="83">
        <f>BG171+BG173+BG176+BG186</f>
        <v>22921</v>
      </c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</row>
    <row r="171" spans="1:70" s="12" customFormat="1" ht="57" customHeight="1">
      <c r="A171" s="99" t="s">
        <v>150</v>
      </c>
      <c r="B171" s="100" t="s">
        <v>157</v>
      </c>
      <c r="C171" s="100" t="s">
        <v>127</v>
      </c>
      <c r="D171" s="101" t="s">
        <v>38</v>
      </c>
      <c r="E171" s="100"/>
      <c r="F171" s="83"/>
      <c r="G171" s="83"/>
      <c r="H171" s="83"/>
      <c r="I171" s="83"/>
      <c r="J171" s="83"/>
      <c r="K171" s="83"/>
      <c r="L171" s="83"/>
      <c r="M171" s="83">
        <f aca="true" t="shared" si="152" ref="M171:BC171">M172</f>
        <v>0</v>
      </c>
      <c r="N171" s="88">
        <f t="shared" si="152"/>
        <v>4000</v>
      </c>
      <c r="O171" s="88">
        <f t="shared" si="152"/>
        <v>4000</v>
      </c>
      <c r="P171" s="88">
        <f t="shared" si="152"/>
        <v>0</v>
      </c>
      <c r="Q171" s="88">
        <f t="shared" si="152"/>
        <v>4000</v>
      </c>
      <c r="R171" s="88">
        <f t="shared" si="152"/>
        <v>0</v>
      </c>
      <c r="S171" s="88">
        <f t="shared" si="152"/>
        <v>0</v>
      </c>
      <c r="T171" s="88">
        <f t="shared" si="152"/>
        <v>4000</v>
      </c>
      <c r="U171" s="88">
        <f t="shared" si="152"/>
        <v>4000</v>
      </c>
      <c r="V171" s="88">
        <f t="shared" si="152"/>
        <v>0</v>
      </c>
      <c r="W171" s="88">
        <f t="shared" si="152"/>
        <v>0</v>
      </c>
      <c r="X171" s="88">
        <f t="shared" si="152"/>
        <v>4000</v>
      </c>
      <c r="Y171" s="88">
        <f t="shared" si="152"/>
        <v>4000</v>
      </c>
      <c r="Z171" s="88">
        <f t="shared" si="152"/>
        <v>0</v>
      </c>
      <c r="AA171" s="89">
        <f t="shared" si="152"/>
        <v>4000</v>
      </c>
      <c r="AB171" s="89">
        <f t="shared" si="152"/>
        <v>4000</v>
      </c>
      <c r="AC171" s="89">
        <f t="shared" si="152"/>
        <v>0</v>
      </c>
      <c r="AD171" s="89">
        <f t="shared" si="152"/>
        <v>0</v>
      </c>
      <c r="AE171" s="89"/>
      <c r="AF171" s="88">
        <f t="shared" si="152"/>
        <v>4000</v>
      </c>
      <c r="AG171" s="88">
        <f t="shared" si="152"/>
        <v>0</v>
      </c>
      <c r="AH171" s="88">
        <f t="shared" si="152"/>
        <v>4000</v>
      </c>
      <c r="AI171" s="88">
        <f t="shared" si="152"/>
        <v>0</v>
      </c>
      <c r="AJ171" s="88">
        <f t="shared" si="152"/>
        <v>0</v>
      </c>
      <c r="AK171" s="88">
        <f t="shared" si="152"/>
        <v>4000</v>
      </c>
      <c r="AL171" s="88">
        <f t="shared" si="152"/>
        <v>0</v>
      </c>
      <c r="AM171" s="88">
        <f t="shared" si="152"/>
        <v>4000</v>
      </c>
      <c r="AN171" s="88">
        <f t="shared" si="152"/>
        <v>-3978</v>
      </c>
      <c r="AO171" s="88">
        <f t="shared" si="152"/>
        <v>22</v>
      </c>
      <c r="AP171" s="88">
        <f t="shared" si="152"/>
        <v>0</v>
      </c>
      <c r="AQ171" s="88">
        <f t="shared" si="152"/>
        <v>22</v>
      </c>
      <c r="AR171" s="88">
        <f t="shared" si="152"/>
        <v>0</v>
      </c>
      <c r="AS171" s="88">
        <f t="shared" si="152"/>
        <v>0</v>
      </c>
      <c r="AT171" s="88">
        <f t="shared" si="152"/>
        <v>22</v>
      </c>
      <c r="AU171" s="88">
        <f t="shared" si="152"/>
        <v>22</v>
      </c>
      <c r="AV171" s="88">
        <f t="shared" si="152"/>
        <v>11579</v>
      </c>
      <c r="AW171" s="88">
        <f t="shared" si="152"/>
        <v>4705</v>
      </c>
      <c r="AX171" s="88">
        <f t="shared" si="152"/>
        <v>11601</v>
      </c>
      <c r="AY171" s="88">
        <f t="shared" si="152"/>
        <v>4727</v>
      </c>
      <c r="AZ171" s="88">
        <f t="shared" si="152"/>
        <v>0</v>
      </c>
      <c r="BA171" s="88">
        <f t="shared" si="152"/>
        <v>0</v>
      </c>
      <c r="BB171" s="88">
        <f t="shared" si="152"/>
        <v>11601</v>
      </c>
      <c r="BC171" s="88">
        <f t="shared" si="152"/>
        <v>4727</v>
      </c>
      <c r="BD171" s="85"/>
      <c r="BE171" s="85"/>
      <c r="BF171" s="88">
        <f>BF172</f>
        <v>11601</v>
      </c>
      <c r="BG171" s="88">
        <f>BG172</f>
        <v>4727</v>
      </c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1:70" s="12" customFormat="1" ht="91.5" customHeight="1">
      <c r="A172" s="99" t="s">
        <v>249</v>
      </c>
      <c r="B172" s="100" t="s">
        <v>157</v>
      </c>
      <c r="C172" s="100" t="s">
        <v>127</v>
      </c>
      <c r="D172" s="101" t="s">
        <v>38</v>
      </c>
      <c r="E172" s="100" t="s">
        <v>151</v>
      </c>
      <c r="F172" s="83"/>
      <c r="G172" s="83"/>
      <c r="H172" s="83"/>
      <c r="I172" s="83"/>
      <c r="J172" s="83"/>
      <c r="K172" s="83"/>
      <c r="L172" s="83"/>
      <c r="M172" s="83"/>
      <c r="N172" s="88">
        <f>O172-M172</f>
        <v>4000</v>
      </c>
      <c r="O172" s="88">
        <v>4000</v>
      </c>
      <c r="P172" s="88"/>
      <c r="Q172" s="88">
        <v>4000</v>
      </c>
      <c r="R172" s="85"/>
      <c r="S172" s="85"/>
      <c r="T172" s="88">
        <f>O172+R172</f>
        <v>4000</v>
      </c>
      <c r="U172" s="88">
        <f>Q172+S172</f>
        <v>4000</v>
      </c>
      <c r="V172" s="85"/>
      <c r="W172" s="85"/>
      <c r="X172" s="88">
        <f>T172+V172</f>
        <v>4000</v>
      </c>
      <c r="Y172" s="88">
        <f>U172+W172</f>
        <v>4000</v>
      </c>
      <c r="Z172" s="85"/>
      <c r="AA172" s="89">
        <f>X172+Z172</f>
        <v>4000</v>
      </c>
      <c r="AB172" s="89">
        <f>Y172</f>
        <v>4000</v>
      </c>
      <c r="AC172" s="151"/>
      <c r="AD172" s="151"/>
      <c r="AE172" s="151"/>
      <c r="AF172" s="88">
        <f>AA172+AC172</f>
        <v>4000</v>
      </c>
      <c r="AG172" s="85"/>
      <c r="AH172" s="88">
        <f>AB172</f>
        <v>4000</v>
      </c>
      <c r="AI172" s="85"/>
      <c r="AJ172" s="85"/>
      <c r="AK172" s="88">
        <f>AF172+AI172</f>
        <v>4000</v>
      </c>
      <c r="AL172" s="88">
        <f>AG172</f>
        <v>0</v>
      </c>
      <c r="AM172" s="88">
        <f>AH172+AJ172</f>
        <v>4000</v>
      </c>
      <c r="AN172" s="88">
        <f>AO172-AM172</f>
        <v>-3978</v>
      </c>
      <c r="AO172" s="91">
        <v>22</v>
      </c>
      <c r="AP172" s="91"/>
      <c r="AQ172" s="91">
        <v>22</v>
      </c>
      <c r="AR172" s="91"/>
      <c r="AS172" s="85"/>
      <c r="AT172" s="88">
        <f>AO172+AR172</f>
        <v>22</v>
      </c>
      <c r="AU172" s="88">
        <f>AQ172+AS172</f>
        <v>22</v>
      </c>
      <c r="AV172" s="88">
        <v>11579</v>
      </c>
      <c r="AW172" s="88">
        <v>4705</v>
      </c>
      <c r="AX172" s="88">
        <f>AT172+AV172</f>
        <v>11601</v>
      </c>
      <c r="AY172" s="88">
        <f>AU172+AW172</f>
        <v>4727</v>
      </c>
      <c r="AZ172" s="85"/>
      <c r="BA172" s="85"/>
      <c r="BB172" s="88">
        <f>AX172+AZ172</f>
        <v>11601</v>
      </c>
      <c r="BC172" s="88">
        <f>AY172+BA172</f>
        <v>4727</v>
      </c>
      <c r="BD172" s="85"/>
      <c r="BE172" s="85"/>
      <c r="BF172" s="88">
        <f>BB172+BD172</f>
        <v>11601</v>
      </c>
      <c r="BG172" s="88">
        <f>BC172+BE172</f>
        <v>4727</v>
      </c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1:70" s="12" customFormat="1" ht="83.25" hidden="1">
      <c r="A173" s="166" t="s">
        <v>237</v>
      </c>
      <c r="B173" s="100" t="s">
        <v>157</v>
      </c>
      <c r="C173" s="100" t="s">
        <v>127</v>
      </c>
      <c r="D173" s="101" t="s">
        <v>238</v>
      </c>
      <c r="E173" s="100"/>
      <c r="F173" s="83"/>
      <c r="G173" s="88">
        <f>G174</f>
        <v>98400</v>
      </c>
      <c r="H173" s="88">
        <f aca="true" t="shared" si="153" ref="H173:Q174">H174</f>
        <v>98400</v>
      </c>
      <c r="I173" s="88">
        <f t="shared" si="153"/>
        <v>0</v>
      </c>
      <c r="J173" s="88">
        <f t="shared" si="153"/>
        <v>105000</v>
      </c>
      <c r="K173" s="88">
        <f t="shared" si="153"/>
        <v>0</v>
      </c>
      <c r="L173" s="88">
        <f t="shared" si="153"/>
        <v>0</v>
      </c>
      <c r="M173" s="88">
        <f t="shared" si="153"/>
        <v>105000</v>
      </c>
      <c r="N173" s="88">
        <f t="shared" si="153"/>
        <v>-105000</v>
      </c>
      <c r="O173" s="88">
        <f t="shared" si="153"/>
        <v>0</v>
      </c>
      <c r="P173" s="88">
        <f t="shared" si="153"/>
        <v>0</v>
      </c>
      <c r="Q173" s="88">
        <f t="shared" si="153"/>
        <v>0</v>
      </c>
      <c r="R173" s="85"/>
      <c r="S173" s="85"/>
      <c r="T173" s="85"/>
      <c r="U173" s="85"/>
      <c r="V173" s="85"/>
      <c r="W173" s="85"/>
      <c r="X173" s="85"/>
      <c r="Y173" s="85"/>
      <c r="Z173" s="85"/>
      <c r="AA173" s="151"/>
      <c r="AB173" s="151"/>
      <c r="AC173" s="151"/>
      <c r="AD173" s="151"/>
      <c r="AE173" s="151"/>
      <c r="AF173" s="85"/>
      <c r="AG173" s="85"/>
      <c r="AH173" s="85"/>
      <c r="AI173" s="85"/>
      <c r="AJ173" s="85"/>
      <c r="AK173" s="152"/>
      <c r="AL173" s="152"/>
      <c r="AM173" s="152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</row>
    <row r="174" spans="1:70" s="12" customFormat="1" ht="50.25" customHeight="1" hidden="1">
      <c r="A174" s="166" t="s">
        <v>239</v>
      </c>
      <c r="B174" s="100" t="s">
        <v>157</v>
      </c>
      <c r="C174" s="100" t="s">
        <v>127</v>
      </c>
      <c r="D174" s="101" t="s">
        <v>240</v>
      </c>
      <c r="E174" s="100"/>
      <c r="F174" s="83"/>
      <c r="G174" s="88">
        <f>G175</f>
        <v>98400</v>
      </c>
      <c r="H174" s="88">
        <f t="shared" si="153"/>
        <v>98400</v>
      </c>
      <c r="I174" s="88">
        <f t="shared" si="153"/>
        <v>0</v>
      </c>
      <c r="J174" s="88">
        <f t="shared" si="153"/>
        <v>105000</v>
      </c>
      <c r="K174" s="88">
        <f t="shared" si="153"/>
        <v>0</v>
      </c>
      <c r="L174" s="88">
        <f t="shared" si="153"/>
        <v>0</v>
      </c>
      <c r="M174" s="88">
        <f t="shared" si="153"/>
        <v>105000</v>
      </c>
      <c r="N174" s="88">
        <f t="shared" si="153"/>
        <v>-105000</v>
      </c>
      <c r="O174" s="88">
        <f t="shared" si="153"/>
        <v>0</v>
      </c>
      <c r="P174" s="88">
        <f t="shared" si="153"/>
        <v>0</v>
      </c>
      <c r="Q174" s="88">
        <f t="shared" si="153"/>
        <v>0</v>
      </c>
      <c r="R174" s="85"/>
      <c r="S174" s="85"/>
      <c r="T174" s="85"/>
      <c r="U174" s="85"/>
      <c r="V174" s="85"/>
      <c r="W174" s="85"/>
      <c r="X174" s="85"/>
      <c r="Y174" s="85"/>
      <c r="Z174" s="85"/>
      <c r="AA174" s="151"/>
      <c r="AB174" s="151"/>
      <c r="AC174" s="151"/>
      <c r="AD174" s="151"/>
      <c r="AE174" s="151"/>
      <c r="AF174" s="85"/>
      <c r="AG174" s="85"/>
      <c r="AH174" s="85"/>
      <c r="AI174" s="85"/>
      <c r="AJ174" s="85"/>
      <c r="AK174" s="152"/>
      <c r="AL174" s="152"/>
      <c r="AM174" s="152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</row>
    <row r="175" spans="1:70" s="12" customFormat="1" ht="83.25" customHeight="1" hidden="1">
      <c r="A175" s="99" t="s">
        <v>250</v>
      </c>
      <c r="B175" s="100" t="s">
        <v>157</v>
      </c>
      <c r="C175" s="100" t="s">
        <v>127</v>
      </c>
      <c r="D175" s="101" t="s">
        <v>240</v>
      </c>
      <c r="E175" s="100" t="s">
        <v>143</v>
      </c>
      <c r="F175" s="83"/>
      <c r="G175" s="88">
        <f>H175-F175</f>
        <v>98400</v>
      </c>
      <c r="H175" s="88">
        <v>98400</v>
      </c>
      <c r="I175" s="88"/>
      <c r="J175" s="88">
        <v>105000</v>
      </c>
      <c r="K175" s="83"/>
      <c r="L175" s="83"/>
      <c r="M175" s="88">
        <v>105000</v>
      </c>
      <c r="N175" s="88">
        <f>O175-M175</f>
        <v>-105000</v>
      </c>
      <c r="O175" s="88"/>
      <c r="P175" s="88"/>
      <c r="Q175" s="88"/>
      <c r="R175" s="85"/>
      <c r="S175" s="85"/>
      <c r="T175" s="85"/>
      <c r="U175" s="85"/>
      <c r="V175" s="85"/>
      <c r="W175" s="85"/>
      <c r="X175" s="85"/>
      <c r="Y175" s="85"/>
      <c r="Z175" s="85"/>
      <c r="AA175" s="151"/>
      <c r="AB175" s="151"/>
      <c r="AC175" s="151"/>
      <c r="AD175" s="151"/>
      <c r="AE175" s="151"/>
      <c r="AF175" s="85"/>
      <c r="AG175" s="85"/>
      <c r="AH175" s="85"/>
      <c r="AI175" s="85"/>
      <c r="AJ175" s="85"/>
      <c r="AK175" s="152"/>
      <c r="AL175" s="152"/>
      <c r="AM175" s="152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</row>
    <row r="176" spans="1:70" s="12" customFormat="1" ht="28.5" customHeight="1">
      <c r="A176" s="166" t="s">
        <v>174</v>
      </c>
      <c r="B176" s="100" t="s">
        <v>157</v>
      </c>
      <c r="C176" s="100" t="s">
        <v>127</v>
      </c>
      <c r="D176" s="101" t="s">
        <v>52</v>
      </c>
      <c r="E176" s="100"/>
      <c r="F176" s="88" t="e">
        <f>F177+F178+F182+F184+#REF!</f>
        <v>#REF!</v>
      </c>
      <c r="G176" s="88">
        <f aca="true" t="shared" si="154" ref="G176:M176">G177+G178+G182+G184</f>
        <v>-158807</v>
      </c>
      <c r="H176" s="88">
        <f t="shared" si="154"/>
        <v>53275</v>
      </c>
      <c r="I176" s="88">
        <f t="shared" si="154"/>
        <v>0</v>
      </c>
      <c r="J176" s="88">
        <f t="shared" si="154"/>
        <v>59731</v>
      </c>
      <c r="K176" s="88">
        <f t="shared" si="154"/>
        <v>0</v>
      </c>
      <c r="L176" s="88">
        <f t="shared" si="154"/>
        <v>0</v>
      </c>
      <c r="M176" s="88">
        <f t="shared" si="154"/>
        <v>59731</v>
      </c>
      <c r="N176" s="88">
        <f aca="true" t="shared" si="155" ref="N176:Z176">N177+N178+N180+N182+N184</f>
        <v>-17583</v>
      </c>
      <c r="O176" s="88">
        <f t="shared" si="155"/>
        <v>42148</v>
      </c>
      <c r="P176" s="88">
        <f t="shared" si="155"/>
        <v>0</v>
      </c>
      <c r="Q176" s="88">
        <f t="shared" si="155"/>
        <v>42148</v>
      </c>
      <c r="R176" s="88">
        <f t="shared" si="155"/>
        <v>0</v>
      </c>
      <c r="S176" s="88">
        <f t="shared" si="155"/>
        <v>0</v>
      </c>
      <c r="T176" s="88">
        <f t="shared" si="155"/>
        <v>42148</v>
      </c>
      <c r="U176" s="88">
        <f t="shared" si="155"/>
        <v>42148</v>
      </c>
      <c r="V176" s="88">
        <f t="shared" si="155"/>
        <v>0</v>
      </c>
      <c r="W176" s="88">
        <f t="shared" si="155"/>
        <v>0</v>
      </c>
      <c r="X176" s="88">
        <f t="shared" si="155"/>
        <v>42148</v>
      </c>
      <c r="Y176" s="88">
        <f t="shared" si="155"/>
        <v>42148</v>
      </c>
      <c r="Z176" s="88">
        <f t="shared" si="155"/>
        <v>0</v>
      </c>
      <c r="AA176" s="89">
        <f>AA177+AA178+AA180+AA182+AA184</f>
        <v>42148</v>
      </c>
      <c r="AB176" s="89">
        <f>AB177+AB178+AB180+AB182+AB184</f>
        <v>42148</v>
      </c>
      <c r="AC176" s="89">
        <f>AC177+AC178+AC180+AC182+AC184</f>
        <v>0</v>
      </c>
      <c r="AD176" s="89">
        <f>AD177+AD178+AD180+AD182+AD184</f>
        <v>0</v>
      </c>
      <c r="AE176" s="89"/>
      <c r="AF176" s="88">
        <f aca="true" t="shared" si="156" ref="AF176:AU176">AF177+AF178+AF180+AF182+AF184</f>
        <v>42148</v>
      </c>
      <c r="AG176" s="88">
        <f t="shared" si="156"/>
        <v>0</v>
      </c>
      <c r="AH176" s="88">
        <f t="shared" si="156"/>
        <v>42148</v>
      </c>
      <c r="AI176" s="88">
        <f t="shared" si="156"/>
        <v>0</v>
      </c>
      <c r="AJ176" s="88">
        <f t="shared" si="156"/>
        <v>0</v>
      </c>
      <c r="AK176" s="88">
        <f t="shared" si="156"/>
        <v>42148</v>
      </c>
      <c r="AL176" s="88">
        <f t="shared" si="156"/>
        <v>0</v>
      </c>
      <c r="AM176" s="88">
        <f t="shared" si="156"/>
        <v>42148</v>
      </c>
      <c r="AN176" s="88">
        <f>AN177+AN178+AN180+AN182+AN184</f>
        <v>-23954</v>
      </c>
      <c r="AO176" s="88">
        <f t="shared" si="156"/>
        <v>18194</v>
      </c>
      <c r="AP176" s="88">
        <f t="shared" si="156"/>
        <v>0</v>
      </c>
      <c r="AQ176" s="88">
        <f t="shared" si="156"/>
        <v>18194</v>
      </c>
      <c r="AR176" s="88">
        <f t="shared" si="156"/>
        <v>0</v>
      </c>
      <c r="AS176" s="88">
        <f t="shared" si="156"/>
        <v>0</v>
      </c>
      <c r="AT176" s="88">
        <f t="shared" si="156"/>
        <v>18194</v>
      </c>
      <c r="AU176" s="88">
        <f t="shared" si="156"/>
        <v>18194</v>
      </c>
      <c r="AV176" s="88">
        <f aca="true" t="shared" si="157" ref="AV176:BC176">AV177+AV178+AV180+AV182+AV184</f>
        <v>0</v>
      </c>
      <c r="AW176" s="88">
        <f t="shared" si="157"/>
        <v>0</v>
      </c>
      <c r="AX176" s="88">
        <f t="shared" si="157"/>
        <v>18194</v>
      </c>
      <c r="AY176" s="88">
        <f t="shared" si="157"/>
        <v>18194</v>
      </c>
      <c r="AZ176" s="88">
        <f t="shared" si="157"/>
        <v>0</v>
      </c>
      <c r="BA176" s="88">
        <f t="shared" si="157"/>
        <v>0</v>
      </c>
      <c r="BB176" s="88">
        <f t="shared" si="157"/>
        <v>18194</v>
      </c>
      <c r="BC176" s="88">
        <f t="shared" si="157"/>
        <v>18194</v>
      </c>
      <c r="BD176" s="85"/>
      <c r="BE176" s="85"/>
      <c r="BF176" s="88">
        <f>BF177+BF178+BF180+BF182+BF184</f>
        <v>18194</v>
      </c>
      <c r="BG176" s="88">
        <f>BG177+BG178+BG180+BG182+BG184</f>
        <v>18194</v>
      </c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</row>
    <row r="177" spans="1:70" s="12" customFormat="1" ht="52.5" customHeight="1">
      <c r="A177" s="133" t="s">
        <v>137</v>
      </c>
      <c r="B177" s="100" t="s">
        <v>157</v>
      </c>
      <c r="C177" s="100" t="s">
        <v>127</v>
      </c>
      <c r="D177" s="101" t="s">
        <v>52</v>
      </c>
      <c r="E177" s="100" t="s">
        <v>138</v>
      </c>
      <c r="F177" s="88">
        <v>68234</v>
      </c>
      <c r="G177" s="88">
        <f>H177-F177</f>
        <v>-56893</v>
      </c>
      <c r="H177" s="88">
        <v>11341</v>
      </c>
      <c r="I177" s="88"/>
      <c r="J177" s="88">
        <v>12549</v>
      </c>
      <c r="K177" s="83"/>
      <c r="L177" s="83"/>
      <c r="M177" s="88">
        <v>12549</v>
      </c>
      <c r="N177" s="88">
        <f>O177-M177</f>
        <v>-672</v>
      </c>
      <c r="O177" s="88">
        <v>11877</v>
      </c>
      <c r="P177" s="88"/>
      <c r="Q177" s="88">
        <v>11877</v>
      </c>
      <c r="R177" s="85"/>
      <c r="S177" s="85"/>
      <c r="T177" s="88">
        <f>O177+R177</f>
        <v>11877</v>
      </c>
      <c r="U177" s="88">
        <f>Q177+S177</f>
        <v>11877</v>
      </c>
      <c r="V177" s="85"/>
      <c r="W177" s="85"/>
      <c r="X177" s="88">
        <f>T177+V177</f>
        <v>11877</v>
      </c>
      <c r="Y177" s="88">
        <f>U177+W177</f>
        <v>11877</v>
      </c>
      <c r="Z177" s="85"/>
      <c r="AA177" s="89">
        <f>X177+Z177</f>
        <v>11877</v>
      </c>
      <c r="AB177" s="89">
        <f>Y177</f>
        <v>11877</v>
      </c>
      <c r="AC177" s="151"/>
      <c r="AD177" s="151"/>
      <c r="AE177" s="151"/>
      <c r="AF177" s="88">
        <f>AA177+AC177</f>
        <v>11877</v>
      </c>
      <c r="AG177" s="85"/>
      <c r="AH177" s="88">
        <f>AB177</f>
        <v>11877</v>
      </c>
      <c r="AI177" s="85"/>
      <c r="AJ177" s="85"/>
      <c r="AK177" s="88">
        <f>AF177+AI177</f>
        <v>11877</v>
      </c>
      <c r="AL177" s="88">
        <f>AG177</f>
        <v>0</v>
      </c>
      <c r="AM177" s="88">
        <f>AH177+AJ177</f>
        <v>11877</v>
      </c>
      <c r="AN177" s="88">
        <f>AO177-AM177</f>
        <v>-11766</v>
      </c>
      <c r="AO177" s="91">
        <v>111</v>
      </c>
      <c r="AP177" s="91"/>
      <c r="AQ177" s="91">
        <v>111</v>
      </c>
      <c r="AR177" s="91"/>
      <c r="AS177" s="85"/>
      <c r="AT177" s="88">
        <f>AO177+AR177</f>
        <v>111</v>
      </c>
      <c r="AU177" s="88">
        <f>AQ177+AS177</f>
        <v>111</v>
      </c>
      <c r="AV177" s="85"/>
      <c r="AW177" s="85"/>
      <c r="AX177" s="88">
        <f>AT177+AV177</f>
        <v>111</v>
      </c>
      <c r="AY177" s="88">
        <f>AU177</f>
        <v>111</v>
      </c>
      <c r="AZ177" s="85"/>
      <c r="BA177" s="85"/>
      <c r="BB177" s="88">
        <f>AX177+AZ177</f>
        <v>111</v>
      </c>
      <c r="BC177" s="88">
        <f>AY177+BA177</f>
        <v>111</v>
      </c>
      <c r="BD177" s="85"/>
      <c r="BE177" s="85"/>
      <c r="BF177" s="88">
        <f>BB177+BD177</f>
        <v>111</v>
      </c>
      <c r="BG177" s="88">
        <f>BC177+BE177</f>
        <v>111</v>
      </c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0" s="12" customFormat="1" ht="83.25" customHeight="1" hidden="1">
      <c r="A178" s="133" t="s">
        <v>209</v>
      </c>
      <c r="B178" s="100" t="s">
        <v>157</v>
      </c>
      <c r="C178" s="100" t="s">
        <v>127</v>
      </c>
      <c r="D178" s="101" t="s">
        <v>184</v>
      </c>
      <c r="E178" s="100"/>
      <c r="F178" s="102">
        <f aca="true" t="shared" si="158" ref="F178:Q178">F179</f>
        <v>21620</v>
      </c>
      <c r="G178" s="102">
        <f t="shared" si="158"/>
        <v>-4743</v>
      </c>
      <c r="H178" s="102">
        <f t="shared" si="158"/>
        <v>16877</v>
      </c>
      <c r="I178" s="102">
        <f t="shared" si="158"/>
        <v>0</v>
      </c>
      <c r="J178" s="102">
        <f t="shared" si="158"/>
        <v>20337</v>
      </c>
      <c r="K178" s="102">
        <f t="shared" si="158"/>
        <v>0</v>
      </c>
      <c r="L178" s="102">
        <f t="shared" si="158"/>
        <v>0</v>
      </c>
      <c r="M178" s="102">
        <f t="shared" si="158"/>
        <v>20337</v>
      </c>
      <c r="N178" s="102">
        <f t="shared" si="158"/>
        <v>-20337</v>
      </c>
      <c r="O178" s="102">
        <f t="shared" si="158"/>
        <v>0</v>
      </c>
      <c r="P178" s="102">
        <f t="shared" si="158"/>
        <v>0</v>
      </c>
      <c r="Q178" s="102">
        <f t="shared" si="158"/>
        <v>0</v>
      </c>
      <c r="R178" s="85"/>
      <c r="S178" s="85"/>
      <c r="T178" s="85"/>
      <c r="U178" s="85"/>
      <c r="V178" s="85"/>
      <c r="W178" s="85"/>
      <c r="X178" s="85"/>
      <c r="Y178" s="85"/>
      <c r="Z178" s="85"/>
      <c r="AA178" s="151"/>
      <c r="AB178" s="151"/>
      <c r="AC178" s="151"/>
      <c r="AD178" s="151"/>
      <c r="AE178" s="151"/>
      <c r="AF178" s="85"/>
      <c r="AG178" s="85"/>
      <c r="AH178" s="85"/>
      <c r="AI178" s="85"/>
      <c r="AJ178" s="85"/>
      <c r="AK178" s="152"/>
      <c r="AL178" s="152"/>
      <c r="AM178" s="152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s="14" customFormat="1" ht="82.5" customHeight="1" hidden="1">
      <c r="A179" s="99" t="s">
        <v>250</v>
      </c>
      <c r="B179" s="100" t="s">
        <v>157</v>
      </c>
      <c r="C179" s="100" t="s">
        <v>127</v>
      </c>
      <c r="D179" s="101" t="s">
        <v>184</v>
      </c>
      <c r="E179" s="100" t="s">
        <v>143</v>
      </c>
      <c r="F179" s="88">
        <v>21620</v>
      </c>
      <c r="G179" s="88">
        <f>H179-F179</f>
        <v>-4743</v>
      </c>
      <c r="H179" s="88">
        <v>16877</v>
      </c>
      <c r="I179" s="88"/>
      <c r="J179" s="88">
        <v>20337</v>
      </c>
      <c r="K179" s="115"/>
      <c r="L179" s="115"/>
      <c r="M179" s="88">
        <v>20337</v>
      </c>
      <c r="N179" s="88">
        <f>O179-M179</f>
        <v>-20337</v>
      </c>
      <c r="O179" s="88"/>
      <c r="P179" s="88"/>
      <c r="Q179" s="88"/>
      <c r="R179" s="90"/>
      <c r="S179" s="90"/>
      <c r="T179" s="90"/>
      <c r="U179" s="90"/>
      <c r="V179" s="90"/>
      <c r="W179" s="90"/>
      <c r="X179" s="90"/>
      <c r="Y179" s="90"/>
      <c r="Z179" s="90"/>
      <c r="AA179" s="153"/>
      <c r="AB179" s="153"/>
      <c r="AC179" s="153"/>
      <c r="AD179" s="153"/>
      <c r="AE179" s="153"/>
      <c r="AF179" s="90"/>
      <c r="AG179" s="90"/>
      <c r="AH179" s="90"/>
      <c r="AI179" s="90"/>
      <c r="AJ179" s="90"/>
      <c r="AK179" s="115"/>
      <c r="AL179" s="115"/>
      <c r="AM179" s="115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</row>
    <row r="180" spans="1:70" s="14" customFormat="1" ht="124.5" customHeight="1">
      <c r="A180" s="99" t="s">
        <v>262</v>
      </c>
      <c r="B180" s="100" t="s">
        <v>157</v>
      </c>
      <c r="C180" s="100" t="s">
        <v>127</v>
      </c>
      <c r="D180" s="101" t="s">
        <v>184</v>
      </c>
      <c r="E180" s="100"/>
      <c r="F180" s="88"/>
      <c r="G180" s="88"/>
      <c r="H180" s="88"/>
      <c r="I180" s="88"/>
      <c r="J180" s="88"/>
      <c r="K180" s="115"/>
      <c r="L180" s="115"/>
      <c r="M180" s="88"/>
      <c r="N180" s="88">
        <f aca="true" t="shared" si="159" ref="N180:BC180">N181</f>
        <v>14405</v>
      </c>
      <c r="O180" s="88">
        <f t="shared" si="159"/>
        <v>14405</v>
      </c>
      <c r="P180" s="88">
        <f t="shared" si="159"/>
        <v>0</v>
      </c>
      <c r="Q180" s="88">
        <f t="shared" si="159"/>
        <v>14405</v>
      </c>
      <c r="R180" s="88">
        <f t="shared" si="159"/>
        <v>0</v>
      </c>
      <c r="S180" s="88">
        <f t="shared" si="159"/>
        <v>0</v>
      </c>
      <c r="T180" s="88">
        <f t="shared" si="159"/>
        <v>14405</v>
      </c>
      <c r="U180" s="88">
        <f t="shared" si="159"/>
        <v>14405</v>
      </c>
      <c r="V180" s="88">
        <f t="shared" si="159"/>
        <v>0</v>
      </c>
      <c r="W180" s="88">
        <f t="shared" si="159"/>
        <v>0</v>
      </c>
      <c r="X180" s="88">
        <f t="shared" si="159"/>
        <v>14405</v>
      </c>
      <c r="Y180" s="88">
        <f t="shared" si="159"/>
        <v>14405</v>
      </c>
      <c r="Z180" s="88">
        <f t="shared" si="159"/>
        <v>0</v>
      </c>
      <c r="AA180" s="89">
        <f t="shared" si="159"/>
        <v>14405</v>
      </c>
      <c r="AB180" s="89">
        <f t="shared" si="159"/>
        <v>14405</v>
      </c>
      <c r="AC180" s="89">
        <f t="shared" si="159"/>
        <v>0</v>
      </c>
      <c r="AD180" s="89">
        <f t="shared" si="159"/>
        <v>0</v>
      </c>
      <c r="AE180" s="89"/>
      <c r="AF180" s="88">
        <f t="shared" si="159"/>
        <v>14405</v>
      </c>
      <c r="AG180" s="88">
        <f t="shared" si="159"/>
        <v>0</v>
      </c>
      <c r="AH180" s="88">
        <f t="shared" si="159"/>
        <v>14405</v>
      </c>
      <c r="AI180" s="88">
        <f t="shared" si="159"/>
        <v>0</v>
      </c>
      <c r="AJ180" s="88">
        <f t="shared" si="159"/>
        <v>0</v>
      </c>
      <c r="AK180" s="88">
        <f t="shared" si="159"/>
        <v>14405</v>
      </c>
      <c r="AL180" s="88">
        <f t="shared" si="159"/>
        <v>0</v>
      </c>
      <c r="AM180" s="88">
        <f t="shared" si="159"/>
        <v>14405</v>
      </c>
      <c r="AN180" s="88">
        <f t="shared" si="159"/>
        <v>2904</v>
      </c>
      <c r="AO180" s="88">
        <f t="shared" si="159"/>
        <v>17309</v>
      </c>
      <c r="AP180" s="88">
        <f t="shared" si="159"/>
        <v>0</v>
      </c>
      <c r="AQ180" s="88">
        <f t="shared" si="159"/>
        <v>17309</v>
      </c>
      <c r="AR180" s="88">
        <f t="shared" si="159"/>
        <v>0</v>
      </c>
      <c r="AS180" s="88">
        <f t="shared" si="159"/>
        <v>0</v>
      </c>
      <c r="AT180" s="88">
        <f t="shared" si="159"/>
        <v>17309</v>
      </c>
      <c r="AU180" s="88">
        <f t="shared" si="159"/>
        <v>17309</v>
      </c>
      <c r="AV180" s="88">
        <f t="shared" si="159"/>
        <v>0</v>
      </c>
      <c r="AW180" s="88">
        <f t="shared" si="159"/>
        <v>0</v>
      </c>
      <c r="AX180" s="88">
        <f t="shared" si="159"/>
        <v>17309</v>
      </c>
      <c r="AY180" s="88">
        <f t="shared" si="159"/>
        <v>17309</v>
      </c>
      <c r="AZ180" s="88">
        <f t="shared" si="159"/>
        <v>0</v>
      </c>
      <c r="BA180" s="88">
        <f t="shared" si="159"/>
        <v>0</v>
      </c>
      <c r="BB180" s="88">
        <f t="shared" si="159"/>
        <v>17309</v>
      </c>
      <c r="BC180" s="88">
        <f t="shared" si="159"/>
        <v>17309</v>
      </c>
      <c r="BD180" s="90"/>
      <c r="BE180" s="90"/>
      <c r="BF180" s="88">
        <f>BF181</f>
        <v>17309</v>
      </c>
      <c r="BG180" s="88">
        <f>BG181</f>
        <v>17309</v>
      </c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</row>
    <row r="181" spans="1:70" s="14" customFormat="1" ht="90.75" customHeight="1">
      <c r="A181" s="99" t="s">
        <v>250</v>
      </c>
      <c r="B181" s="100" t="s">
        <v>157</v>
      </c>
      <c r="C181" s="100" t="s">
        <v>127</v>
      </c>
      <c r="D181" s="101" t="s">
        <v>184</v>
      </c>
      <c r="E181" s="100" t="s">
        <v>143</v>
      </c>
      <c r="F181" s="88"/>
      <c r="G181" s="88"/>
      <c r="H181" s="88"/>
      <c r="I181" s="88"/>
      <c r="J181" s="88"/>
      <c r="K181" s="115"/>
      <c r="L181" s="115"/>
      <c r="M181" s="88"/>
      <c r="N181" s="88">
        <f>O181-M181</f>
        <v>14405</v>
      </c>
      <c r="O181" s="88">
        <v>14405</v>
      </c>
      <c r="P181" s="88"/>
      <c r="Q181" s="88">
        <v>14405</v>
      </c>
      <c r="R181" s="90"/>
      <c r="S181" s="90"/>
      <c r="T181" s="88">
        <f>O181+R181</f>
        <v>14405</v>
      </c>
      <c r="U181" s="88">
        <f>Q181+S181</f>
        <v>14405</v>
      </c>
      <c r="V181" s="90"/>
      <c r="W181" s="90"/>
      <c r="X181" s="88">
        <f>T181+V181</f>
        <v>14405</v>
      </c>
      <c r="Y181" s="88">
        <f>U181+W181</f>
        <v>14405</v>
      </c>
      <c r="Z181" s="90"/>
      <c r="AA181" s="89">
        <f>X181+Z181</f>
        <v>14405</v>
      </c>
      <c r="AB181" s="89">
        <f>Y181</f>
        <v>14405</v>
      </c>
      <c r="AC181" s="153"/>
      <c r="AD181" s="153"/>
      <c r="AE181" s="153"/>
      <c r="AF181" s="88">
        <f>AA181+AC181</f>
        <v>14405</v>
      </c>
      <c r="AG181" s="90"/>
      <c r="AH181" s="88">
        <f>AB181</f>
        <v>14405</v>
      </c>
      <c r="AI181" s="90"/>
      <c r="AJ181" s="90"/>
      <c r="AK181" s="88">
        <f>AF181+AI181</f>
        <v>14405</v>
      </c>
      <c r="AL181" s="88">
        <f>AG181</f>
        <v>0</v>
      </c>
      <c r="AM181" s="88">
        <f>AH181+AJ181</f>
        <v>14405</v>
      </c>
      <c r="AN181" s="88">
        <f>AO181-AM181</f>
        <v>2904</v>
      </c>
      <c r="AO181" s="88">
        <v>17309</v>
      </c>
      <c r="AP181" s="88"/>
      <c r="AQ181" s="88">
        <v>17309</v>
      </c>
      <c r="AR181" s="88"/>
      <c r="AS181" s="90"/>
      <c r="AT181" s="88">
        <f>AO181+AR181</f>
        <v>17309</v>
      </c>
      <c r="AU181" s="88">
        <f>AQ181+AS181</f>
        <v>17309</v>
      </c>
      <c r="AV181" s="90"/>
      <c r="AW181" s="90"/>
      <c r="AX181" s="88">
        <f>AT181+AV181</f>
        <v>17309</v>
      </c>
      <c r="AY181" s="88">
        <f>AU181</f>
        <v>17309</v>
      </c>
      <c r="AZ181" s="90"/>
      <c r="BA181" s="90"/>
      <c r="BB181" s="88">
        <f>AX181+AZ181</f>
        <v>17309</v>
      </c>
      <c r="BC181" s="88">
        <f>AY181+BA181</f>
        <v>17309</v>
      </c>
      <c r="BD181" s="90"/>
      <c r="BE181" s="90"/>
      <c r="BF181" s="88">
        <f>BB181+BD181</f>
        <v>17309</v>
      </c>
      <c r="BG181" s="88">
        <f>BC181+BE181</f>
        <v>17309</v>
      </c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</row>
    <row r="182" spans="1:70" s="14" customFormat="1" ht="49.5" customHeight="1" hidden="1">
      <c r="A182" s="99" t="s">
        <v>261</v>
      </c>
      <c r="B182" s="100" t="s">
        <v>157</v>
      </c>
      <c r="C182" s="100" t="s">
        <v>127</v>
      </c>
      <c r="D182" s="101" t="s">
        <v>185</v>
      </c>
      <c r="E182" s="100"/>
      <c r="F182" s="88">
        <f aca="true" t="shared" si="160" ref="F182:AY182">F183</f>
        <v>102576</v>
      </c>
      <c r="G182" s="88">
        <f t="shared" si="160"/>
        <v>-102576</v>
      </c>
      <c r="H182" s="88">
        <f t="shared" si="160"/>
        <v>0</v>
      </c>
      <c r="I182" s="88">
        <f t="shared" si="160"/>
        <v>0</v>
      </c>
      <c r="J182" s="88">
        <f t="shared" si="160"/>
        <v>0</v>
      </c>
      <c r="K182" s="88">
        <f t="shared" si="160"/>
        <v>0</v>
      </c>
      <c r="L182" s="88">
        <f t="shared" si="160"/>
        <v>0</v>
      </c>
      <c r="M182" s="88">
        <f t="shared" si="160"/>
        <v>0</v>
      </c>
      <c r="N182" s="88">
        <f t="shared" si="160"/>
        <v>15866</v>
      </c>
      <c r="O182" s="88">
        <f t="shared" si="160"/>
        <v>15866</v>
      </c>
      <c r="P182" s="88">
        <f t="shared" si="160"/>
        <v>0</v>
      </c>
      <c r="Q182" s="88">
        <f t="shared" si="160"/>
        <v>15866</v>
      </c>
      <c r="R182" s="88">
        <f t="shared" si="160"/>
        <v>0</v>
      </c>
      <c r="S182" s="88">
        <f t="shared" si="160"/>
        <v>0</v>
      </c>
      <c r="T182" s="88">
        <f t="shared" si="160"/>
        <v>15866</v>
      </c>
      <c r="U182" s="88">
        <f t="shared" si="160"/>
        <v>15866</v>
      </c>
      <c r="V182" s="88">
        <f t="shared" si="160"/>
        <v>0</v>
      </c>
      <c r="W182" s="88">
        <f t="shared" si="160"/>
        <v>0</v>
      </c>
      <c r="X182" s="88">
        <f t="shared" si="160"/>
        <v>15866</v>
      </c>
      <c r="Y182" s="88">
        <f t="shared" si="160"/>
        <v>15866</v>
      </c>
      <c r="Z182" s="88">
        <f t="shared" si="160"/>
        <v>0</v>
      </c>
      <c r="AA182" s="89">
        <f t="shared" si="160"/>
        <v>15866</v>
      </c>
      <c r="AB182" s="89">
        <f t="shared" si="160"/>
        <v>15866</v>
      </c>
      <c r="AC182" s="89">
        <f t="shared" si="160"/>
        <v>0</v>
      </c>
      <c r="AD182" s="89">
        <f t="shared" si="160"/>
        <v>0</v>
      </c>
      <c r="AE182" s="89"/>
      <c r="AF182" s="88">
        <f t="shared" si="160"/>
        <v>15866</v>
      </c>
      <c r="AG182" s="88">
        <f t="shared" si="160"/>
        <v>0</v>
      </c>
      <c r="AH182" s="88">
        <f t="shared" si="160"/>
        <v>15866</v>
      </c>
      <c r="AI182" s="88">
        <f t="shared" si="160"/>
        <v>0</v>
      </c>
      <c r="AJ182" s="88">
        <f t="shared" si="160"/>
        <v>0</v>
      </c>
      <c r="AK182" s="88">
        <f t="shared" si="160"/>
        <v>15866</v>
      </c>
      <c r="AL182" s="88">
        <f t="shared" si="160"/>
        <v>0</v>
      </c>
      <c r="AM182" s="88">
        <f t="shared" si="160"/>
        <v>15866</v>
      </c>
      <c r="AN182" s="88">
        <f t="shared" si="160"/>
        <v>-15866</v>
      </c>
      <c r="AO182" s="88">
        <f t="shared" si="160"/>
        <v>0</v>
      </c>
      <c r="AP182" s="88">
        <f t="shared" si="160"/>
        <v>0</v>
      </c>
      <c r="AQ182" s="88">
        <f t="shared" si="160"/>
        <v>0</v>
      </c>
      <c r="AR182" s="88">
        <f t="shared" si="160"/>
        <v>0</v>
      </c>
      <c r="AS182" s="88">
        <f t="shared" si="160"/>
        <v>0</v>
      </c>
      <c r="AT182" s="88">
        <f t="shared" si="160"/>
        <v>0</v>
      </c>
      <c r="AU182" s="88">
        <f t="shared" si="160"/>
        <v>0</v>
      </c>
      <c r="AV182" s="90"/>
      <c r="AW182" s="90"/>
      <c r="AX182" s="88">
        <f t="shared" si="160"/>
        <v>0</v>
      </c>
      <c r="AY182" s="88">
        <f t="shared" si="160"/>
        <v>0</v>
      </c>
      <c r="AZ182" s="90"/>
      <c r="BA182" s="90"/>
      <c r="BB182" s="90"/>
      <c r="BC182" s="90"/>
      <c r="BD182" s="90"/>
      <c r="BE182" s="90"/>
      <c r="BF182" s="90"/>
      <c r="BG182" s="90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</row>
    <row r="183" spans="1:70" s="14" customFormat="1" ht="82.5" customHeight="1" hidden="1">
      <c r="A183" s="99" t="s">
        <v>250</v>
      </c>
      <c r="B183" s="100" t="s">
        <v>157</v>
      </c>
      <c r="C183" s="100" t="s">
        <v>127</v>
      </c>
      <c r="D183" s="101" t="s">
        <v>185</v>
      </c>
      <c r="E183" s="100" t="s">
        <v>143</v>
      </c>
      <c r="F183" s="88">
        <v>102576</v>
      </c>
      <c r="G183" s="88">
        <f>H183-F183</f>
        <v>-102576</v>
      </c>
      <c r="H183" s="88">
        <f>108465-108465</f>
        <v>0</v>
      </c>
      <c r="I183" s="88"/>
      <c r="J183" s="88">
        <f>116166-116166</f>
        <v>0</v>
      </c>
      <c r="K183" s="115"/>
      <c r="L183" s="115"/>
      <c r="M183" s="88"/>
      <c r="N183" s="88">
        <f>O183-M183</f>
        <v>15866</v>
      </c>
      <c r="O183" s="88">
        <v>15866</v>
      </c>
      <c r="P183" s="88"/>
      <c r="Q183" s="88">
        <v>15866</v>
      </c>
      <c r="R183" s="90"/>
      <c r="S183" s="90"/>
      <c r="T183" s="88">
        <f>O183+R183</f>
        <v>15866</v>
      </c>
      <c r="U183" s="88">
        <f>Q183+S183</f>
        <v>15866</v>
      </c>
      <c r="V183" s="90"/>
      <c r="W183" s="90"/>
      <c r="X183" s="88">
        <f>T183+V183</f>
        <v>15866</v>
      </c>
      <c r="Y183" s="88">
        <f>U183+W183</f>
        <v>15866</v>
      </c>
      <c r="Z183" s="90"/>
      <c r="AA183" s="89">
        <f>X183+Z183</f>
        <v>15866</v>
      </c>
      <c r="AB183" s="89">
        <f>Y183</f>
        <v>15866</v>
      </c>
      <c r="AC183" s="153"/>
      <c r="AD183" s="153"/>
      <c r="AE183" s="153"/>
      <c r="AF183" s="88">
        <f>AA183+AC183</f>
        <v>15866</v>
      </c>
      <c r="AG183" s="90"/>
      <c r="AH183" s="88">
        <f>AB183</f>
        <v>15866</v>
      </c>
      <c r="AI183" s="90"/>
      <c r="AJ183" s="90"/>
      <c r="AK183" s="88">
        <f>AF183+AI183</f>
        <v>15866</v>
      </c>
      <c r="AL183" s="88">
        <f>AG183</f>
        <v>0</v>
      </c>
      <c r="AM183" s="88">
        <f>AH183+AJ183</f>
        <v>15866</v>
      </c>
      <c r="AN183" s="88">
        <f>AO183-AM183</f>
        <v>-15866</v>
      </c>
      <c r="AO183" s="90"/>
      <c r="AP183" s="90"/>
      <c r="AQ183" s="90"/>
      <c r="AR183" s="90"/>
      <c r="AS183" s="90"/>
      <c r="AT183" s="88">
        <f>AO183+AR183</f>
        <v>0</v>
      </c>
      <c r="AU183" s="88">
        <f>AQ183+AS183</f>
        <v>0</v>
      </c>
      <c r="AV183" s="90"/>
      <c r="AW183" s="90"/>
      <c r="AX183" s="88">
        <f>AR183+AU183</f>
        <v>0</v>
      </c>
      <c r="AY183" s="88">
        <f>AT183+AV183</f>
        <v>0</v>
      </c>
      <c r="AZ183" s="90"/>
      <c r="BA183" s="90"/>
      <c r="BB183" s="90"/>
      <c r="BC183" s="90"/>
      <c r="BD183" s="90"/>
      <c r="BE183" s="90"/>
      <c r="BF183" s="90"/>
      <c r="BG183" s="90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</row>
    <row r="184" spans="1:70" s="14" customFormat="1" ht="71.25" customHeight="1">
      <c r="A184" s="99" t="s">
        <v>364</v>
      </c>
      <c r="B184" s="100" t="s">
        <v>157</v>
      </c>
      <c r="C184" s="100" t="s">
        <v>127</v>
      </c>
      <c r="D184" s="101" t="s">
        <v>186</v>
      </c>
      <c r="E184" s="100"/>
      <c r="F184" s="88">
        <f aca="true" t="shared" si="161" ref="F184:Q184">F185</f>
        <v>19652</v>
      </c>
      <c r="G184" s="88">
        <f t="shared" si="161"/>
        <v>5405</v>
      </c>
      <c r="H184" s="88">
        <f t="shared" si="161"/>
        <v>25057</v>
      </c>
      <c r="I184" s="88">
        <f t="shared" si="161"/>
        <v>0</v>
      </c>
      <c r="J184" s="88">
        <f t="shared" si="161"/>
        <v>26845</v>
      </c>
      <c r="K184" s="88">
        <f t="shared" si="161"/>
        <v>0</v>
      </c>
      <c r="L184" s="88">
        <f t="shared" si="161"/>
        <v>0</v>
      </c>
      <c r="M184" s="88">
        <f t="shared" si="161"/>
        <v>26845</v>
      </c>
      <c r="N184" s="88">
        <f t="shared" si="161"/>
        <v>-26845</v>
      </c>
      <c r="O184" s="88">
        <f t="shared" si="161"/>
        <v>0</v>
      </c>
      <c r="P184" s="88">
        <f t="shared" si="161"/>
        <v>0</v>
      </c>
      <c r="Q184" s="88">
        <f t="shared" si="161"/>
        <v>0</v>
      </c>
      <c r="R184" s="90"/>
      <c r="S184" s="90"/>
      <c r="T184" s="90"/>
      <c r="U184" s="90"/>
      <c r="V184" s="90"/>
      <c r="W184" s="90"/>
      <c r="X184" s="90"/>
      <c r="Y184" s="90"/>
      <c r="Z184" s="90"/>
      <c r="AA184" s="153"/>
      <c r="AB184" s="153"/>
      <c r="AC184" s="153"/>
      <c r="AD184" s="153"/>
      <c r="AE184" s="153"/>
      <c r="AF184" s="90"/>
      <c r="AG184" s="90"/>
      <c r="AH184" s="90"/>
      <c r="AI184" s="90"/>
      <c r="AJ184" s="90"/>
      <c r="AK184" s="115"/>
      <c r="AL184" s="115"/>
      <c r="AM184" s="115"/>
      <c r="AN184" s="88">
        <f aca="true" t="shared" si="162" ref="AN184:BC184">AN185</f>
        <v>774</v>
      </c>
      <c r="AO184" s="88">
        <f t="shared" si="162"/>
        <v>774</v>
      </c>
      <c r="AP184" s="88">
        <f t="shared" si="162"/>
        <v>0</v>
      </c>
      <c r="AQ184" s="88">
        <f t="shared" si="162"/>
        <v>774</v>
      </c>
      <c r="AR184" s="88">
        <f t="shared" si="162"/>
        <v>0</v>
      </c>
      <c r="AS184" s="88">
        <f t="shared" si="162"/>
        <v>0</v>
      </c>
      <c r="AT184" s="88">
        <f t="shared" si="162"/>
        <v>774</v>
      </c>
      <c r="AU184" s="88">
        <f t="shared" si="162"/>
        <v>774</v>
      </c>
      <c r="AV184" s="88">
        <f t="shared" si="162"/>
        <v>0</v>
      </c>
      <c r="AW184" s="88">
        <f t="shared" si="162"/>
        <v>0</v>
      </c>
      <c r="AX184" s="88">
        <f t="shared" si="162"/>
        <v>774</v>
      </c>
      <c r="AY184" s="88">
        <f t="shared" si="162"/>
        <v>774</v>
      </c>
      <c r="AZ184" s="88">
        <f t="shared" si="162"/>
        <v>0</v>
      </c>
      <c r="BA184" s="88">
        <f t="shared" si="162"/>
        <v>0</v>
      </c>
      <c r="BB184" s="88">
        <f t="shared" si="162"/>
        <v>774</v>
      </c>
      <c r="BC184" s="88">
        <f t="shared" si="162"/>
        <v>774</v>
      </c>
      <c r="BD184" s="90"/>
      <c r="BE184" s="90"/>
      <c r="BF184" s="88">
        <f>BF185</f>
        <v>774</v>
      </c>
      <c r="BG184" s="88">
        <f>BG185</f>
        <v>774</v>
      </c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</row>
    <row r="185" spans="1:70" s="14" customFormat="1" ht="84.75" customHeight="1">
      <c r="A185" s="99" t="s">
        <v>250</v>
      </c>
      <c r="B185" s="100" t="s">
        <v>157</v>
      </c>
      <c r="C185" s="100" t="s">
        <v>127</v>
      </c>
      <c r="D185" s="101" t="s">
        <v>186</v>
      </c>
      <c r="E185" s="100" t="s">
        <v>143</v>
      </c>
      <c r="F185" s="88">
        <v>19652</v>
      </c>
      <c r="G185" s="88">
        <f>H185-F185</f>
        <v>5405</v>
      </c>
      <c r="H185" s="88">
        <v>25057</v>
      </c>
      <c r="I185" s="88"/>
      <c r="J185" s="88">
        <v>26845</v>
      </c>
      <c r="K185" s="115"/>
      <c r="L185" s="115"/>
      <c r="M185" s="88">
        <v>26845</v>
      </c>
      <c r="N185" s="88">
        <f>O185-M185</f>
        <v>-26845</v>
      </c>
      <c r="O185" s="88"/>
      <c r="P185" s="88"/>
      <c r="Q185" s="88"/>
      <c r="R185" s="90"/>
      <c r="S185" s="90"/>
      <c r="T185" s="90"/>
      <c r="U185" s="90"/>
      <c r="V185" s="90"/>
      <c r="W185" s="90"/>
      <c r="X185" s="90"/>
      <c r="Y185" s="90"/>
      <c r="Z185" s="90"/>
      <c r="AA185" s="153"/>
      <c r="AB185" s="153"/>
      <c r="AC185" s="153"/>
      <c r="AD185" s="153"/>
      <c r="AE185" s="153"/>
      <c r="AF185" s="90"/>
      <c r="AG185" s="90"/>
      <c r="AH185" s="90"/>
      <c r="AI185" s="90"/>
      <c r="AJ185" s="90"/>
      <c r="AK185" s="115"/>
      <c r="AL185" s="115"/>
      <c r="AM185" s="115"/>
      <c r="AN185" s="88">
        <f>AO185-AM185</f>
        <v>774</v>
      </c>
      <c r="AO185" s="91">
        <v>774</v>
      </c>
      <c r="AP185" s="91"/>
      <c r="AQ185" s="91">
        <v>774</v>
      </c>
      <c r="AR185" s="91"/>
      <c r="AS185" s="90"/>
      <c r="AT185" s="88">
        <f>AO185+AR185</f>
        <v>774</v>
      </c>
      <c r="AU185" s="88">
        <f>AQ185+AS185</f>
        <v>774</v>
      </c>
      <c r="AV185" s="90"/>
      <c r="AW185" s="90"/>
      <c r="AX185" s="88">
        <f>AT185+AV185</f>
        <v>774</v>
      </c>
      <c r="AY185" s="88">
        <f>AU185</f>
        <v>774</v>
      </c>
      <c r="AZ185" s="90"/>
      <c r="BA185" s="90"/>
      <c r="BB185" s="88">
        <f>AX185+AZ185</f>
        <v>774</v>
      </c>
      <c r="BC185" s="88">
        <f>AY185+BA185</f>
        <v>774</v>
      </c>
      <c r="BD185" s="90"/>
      <c r="BE185" s="90"/>
      <c r="BF185" s="88">
        <f>BB185+BD185</f>
        <v>774</v>
      </c>
      <c r="BG185" s="88">
        <f>BC185+BE185</f>
        <v>774</v>
      </c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</row>
    <row r="186" spans="1:70" s="10" customFormat="1" ht="33" customHeight="1" hidden="1">
      <c r="A186" s="99" t="s">
        <v>121</v>
      </c>
      <c r="B186" s="100" t="s">
        <v>157</v>
      </c>
      <c r="C186" s="100" t="s">
        <v>127</v>
      </c>
      <c r="D186" s="101" t="s">
        <v>122</v>
      </c>
      <c r="E186" s="100"/>
      <c r="F186" s="102" t="e">
        <f>#REF!</f>
        <v>#REF!</v>
      </c>
      <c r="G186" s="102" t="e">
        <f>G187+#REF!</f>
        <v>#REF!</v>
      </c>
      <c r="H186" s="102" t="e">
        <f>H187+#REF!</f>
        <v>#REF!</v>
      </c>
      <c r="I186" s="102" t="e">
        <f>I187+#REF!</f>
        <v>#REF!</v>
      </c>
      <c r="J186" s="102" t="e">
        <f>J187+#REF!</f>
        <v>#REF!</v>
      </c>
      <c r="K186" s="102" t="e">
        <f>K187+#REF!</f>
        <v>#REF!</v>
      </c>
      <c r="L186" s="102" t="e">
        <f>L187+#REF!</f>
        <v>#REF!</v>
      </c>
      <c r="M186" s="102" t="e">
        <f>M187+#REF!</f>
        <v>#REF!</v>
      </c>
      <c r="N186" s="102">
        <f aca="true" t="shared" si="163" ref="N186:U186">N187+N188+N191</f>
        <v>-52043</v>
      </c>
      <c r="O186" s="102">
        <f t="shared" si="163"/>
        <v>6120</v>
      </c>
      <c r="P186" s="102">
        <f t="shared" si="163"/>
        <v>0</v>
      </c>
      <c r="Q186" s="102">
        <f t="shared" si="163"/>
        <v>6120</v>
      </c>
      <c r="R186" s="102">
        <f t="shared" si="163"/>
        <v>0</v>
      </c>
      <c r="S186" s="102">
        <f t="shared" si="163"/>
        <v>0</v>
      </c>
      <c r="T186" s="102">
        <f t="shared" si="163"/>
        <v>6120</v>
      </c>
      <c r="U186" s="102">
        <f t="shared" si="163"/>
        <v>6120</v>
      </c>
      <c r="V186" s="102">
        <f aca="true" t="shared" si="164" ref="V186:AB186">V187+V188+V191</f>
        <v>0</v>
      </c>
      <c r="W186" s="102">
        <f t="shared" si="164"/>
        <v>0</v>
      </c>
      <c r="X186" s="102">
        <f t="shared" si="164"/>
        <v>6120</v>
      </c>
      <c r="Y186" s="102">
        <f t="shared" si="164"/>
        <v>6120</v>
      </c>
      <c r="Z186" s="102">
        <f t="shared" si="164"/>
        <v>0</v>
      </c>
      <c r="AA186" s="103">
        <f t="shared" si="164"/>
        <v>6120</v>
      </c>
      <c r="AB186" s="103">
        <f t="shared" si="164"/>
        <v>6120</v>
      </c>
      <c r="AC186" s="103">
        <f>AC187+AC188+AC191</f>
        <v>0</v>
      </c>
      <c r="AD186" s="103">
        <f>AD187+AD188+AD191</f>
        <v>0</v>
      </c>
      <c r="AE186" s="103"/>
      <c r="AF186" s="102">
        <f aca="true" t="shared" si="165" ref="AF186:AU186">AF187+AF188+AF191</f>
        <v>6120</v>
      </c>
      <c r="AG186" s="102">
        <f t="shared" si="165"/>
        <v>0</v>
      </c>
      <c r="AH186" s="102">
        <f t="shared" si="165"/>
        <v>6120</v>
      </c>
      <c r="AI186" s="102">
        <f t="shared" si="165"/>
        <v>0</v>
      </c>
      <c r="AJ186" s="102">
        <f t="shared" si="165"/>
        <v>0</v>
      </c>
      <c r="AK186" s="102">
        <f t="shared" si="165"/>
        <v>6120</v>
      </c>
      <c r="AL186" s="102">
        <f t="shared" si="165"/>
        <v>0</v>
      </c>
      <c r="AM186" s="102">
        <f t="shared" si="165"/>
        <v>6120</v>
      </c>
      <c r="AN186" s="102">
        <f t="shared" si="165"/>
        <v>-6120</v>
      </c>
      <c r="AO186" s="102">
        <f t="shared" si="165"/>
        <v>0</v>
      </c>
      <c r="AP186" s="102">
        <f t="shared" si="165"/>
        <v>0</v>
      </c>
      <c r="AQ186" s="102">
        <f t="shared" si="165"/>
        <v>0</v>
      </c>
      <c r="AR186" s="102">
        <f t="shared" si="165"/>
        <v>0</v>
      </c>
      <c r="AS186" s="102">
        <f t="shared" si="165"/>
        <v>0</v>
      </c>
      <c r="AT186" s="102">
        <f t="shared" si="165"/>
        <v>0</v>
      </c>
      <c r="AU186" s="102">
        <f t="shared" si="165"/>
        <v>0</v>
      </c>
      <c r="AV186" s="77"/>
      <c r="AW186" s="77"/>
      <c r="AX186" s="102">
        <f>AX187+AX188+AX191</f>
        <v>0</v>
      </c>
      <c r="AY186" s="102">
        <f>AY187+AY188+AY191</f>
        <v>0</v>
      </c>
      <c r="AZ186" s="77"/>
      <c r="BA186" s="77"/>
      <c r="BB186" s="77"/>
      <c r="BC186" s="77"/>
      <c r="BD186" s="77"/>
      <c r="BE186" s="77"/>
      <c r="BF186" s="77"/>
      <c r="BG186" s="77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</row>
    <row r="187" spans="1:70" s="10" customFormat="1" ht="66" customHeight="1" hidden="1">
      <c r="A187" s="133" t="s">
        <v>137</v>
      </c>
      <c r="B187" s="100" t="s">
        <v>157</v>
      </c>
      <c r="C187" s="100" t="s">
        <v>127</v>
      </c>
      <c r="D187" s="101" t="s">
        <v>122</v>
      </c>
      <c r="E187" s="100" t="s">
        <v>138</v>
      </c>
      <c r="F187" s="102"/>
      <c r="G187" s="88">
        <f>H187-F187</f>
        <v>54307</v>
      </c>
      <c r="H187" s="102">
        <v>54307</v>
      </c>
      <c r="I187" s="102"/>
      <c r="J187" s="102">
        <v>58163</v>
      </c>
      <c r="K187" s="154"/>
      <c r="L187" s="154"/>
      <c r="M187" s="88">
        <v>58163</v>
      </c>
      <c r="N187" s="88">
        <f>O187-M187</f>
        <v>-58163</v>
      </c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9"/>
      <c r="AB187" s="89"/>
      <c r="AC187" s="89"/>
      <c r="AD187" s="89"/>
      <c r="AE187" s="89"/>
      <c r="AF187" s="88"/>
      <c r="AG187" s="88"/>
      <c r="AH187" s="88"/>
      <c r="AI187" s="88"/>
      <c r="AJ187" s="88"/>
      <c r="AK187" s="88"/>
      <c r="AL187" s="88"/>
      <c r="AM187" s="88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</row>
    <row r="188" spans="1:70" s="10" customFormat="1" ht="99" customHeight="1" hidden="1">
      <c r="A188" s="99" t="s">
        <v>293</v>
      </c>
      <c r="B188" s="100" t="s">
        <v>157</v>
      </c>
      <c r="C188" s="100" t="s">
        <v>127</v>
      </c>
      <c r="D188" s="101" t="s">
        <v>285</v>
      </c>
      <c r="E188" s="100"/>
      <c r="F188" s="102"/>
      <c r="G188" s="88"/>
      <c r="H188" s="102"/>
      <c r="I188" s="102"/>
      <c r="J188" s="102"/>
      <c r="K188" s="154"/>
      <c r="L188" s="154"/>
      <c r="M188" s="88"/>
      <c r="N188" s="88">
        <f aca="true" t="shared" si="166" ref="N188:AD189">N189</f>
        <v>4080</v>
      </c>
      <c r="O188" s="88">
        <f t="shared" si="166"/>
        <v>4080</v>
      </c>
      <c r="P188" s="88">
        <f t="shared" si="166"/>
        <v>0</v>
      </c>
      <c r="Q188" s="88">
        <f t="shared" si="166"/>
        <v>6120</v>
      </c>
      <c r="R188" s="88">
        <f t="shared" si="166"/>
        <v>0</v>
      </c>
      <c r="S188" s="88">
        <f t="shared" si="166"/>
        <v>0</v>
      </c>
      <c r="T188" s="88">
        <f t="shared" si="166"/>
        <v>4080</v>
      </c>
      <c r="U188" s="88">
        <f t="shared" si="166"/>
        <v>6120</v>
      </c>
      <c r="V188" s="88">
        <f t="shared" si="166"/>
        <v>0</v>
      </c>
      <c r="W188" s="88">
        <f t="shared" si="166"/>
        <v>0</v>
      </c>
      <c r="X188" s="88">
        <f t="shared" si="166"/>
        <v>4080</v>
      </c>
      <c r="Y188" s="88">
        <f t="shared" si="166"/>
        <v>6120</v>
      </c>
      <c r="Z188" s="88">
        <f t="shared" si="166"/>
        <v>0</v>
      </c>
      <c r="AA188" s="89">
        <f t="shared" si="166"/>
        <v>4080</v>
      </c>
      <c r="AB188" s="89">
        <f t="shared" si="166"/>
        <v>6120</v>
      </c>
      <c r="AC188" s="89">
        <f t="shared" si="166"/>
        <v>0</v>
      </c>
      <c r="AD188" s="89">
        <f t="shared" si="166"/>
        <v>0</v>
      </c>
      <c r="AE188" s="89"/>
      <c r="AF188" s="88">
        <f aca="true" t="shared" si="167" ref="AC188:AR189">AF189</f>
        <v>4080</v>
      </c>
      <c r="AG188" s="88">
        <f t="shared" si="167"/>
        <v>0</v>
      </c>
      <c r="AH188" s="88">
        <f t="shared" si="167"/>
        <v>6120</v>
      </c>
      <c r="AI188" s="88">
        <f t="shared" si="167"/>
        <v>0</v>
      </c>
      <c r="AJ188" s="88">
        <f t="shared" si="167"/>
        <v>0</v>
      </c>
      <c r="AK188" s="88">
        <f t="shared" si="167"/>
        <v>4080</v>
      </c>
      <c r="AL188" s="88">
        <f t="shared" si="167"/>
        <v>0</v>
      </c>
      <c r="AM188" s="88">
        <f t="shared" si="167"/>
        <v>6120</v>
      </c>
      <c r="AN188" s="88">
        <f t="shared" si="167"/>
        <v>-6120</v>
      </c>
      <c r="AO188" s="88">
        <f t="shared" si="167"/>
        <v>0</v>
      </c>
      <c r="AP188" s="88">
        <f t="shared" si="167"/>
        <v>0</v>
      </c>
      <c r="AQ188" s="88">
        <f t="shared" si="167"/>
        <v>0</v>
      </c>
      <c r="AR188" s="88">
        <f t="shared" si="167"/>
        <v>0</v>
      </c>
      <c r="AS188" s="88">
        <f aca="true" t="shared" si="168" ref="AS188:AY189">AS189</f>
        <v>0</v>
      </c>
      <c r="AT188" s="88">
        <f t="shared" si="168"/>
        <v>0</v>
      </c>
      <c r="AU188" s="88">
        <f t="shared" si="168"/>
        <v>0</v>
      </c>
      <c r="AV188" s="77"/>
      <c r="AW188" s="77"/>
      <c r="AX188" s="88">
        <f t="shared" si="168"/>
        <v>0</v>
      </c>
      <c r="AY188" s="88">
        <f t="shared" si="168"/>
        <v>0</v>
      </c>
      <c r="AZ188" s="77"/>
      <c r="BA188" s="77"/>
      <c r="BB188" s="77"/>
      <c r="BC188" s="77"/>
      <c r="BD188" s="77"/>
      <c r="BE188" s="77"/>
      <c r="BF188" s="77"/>
      <c r="BG188" s="77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</row>
    <row r="189" spans="1:70" s="14" customFormat="1" ht="148.5" customHeight="1" hidden="1">
      <c r="A189" s="99" t="s">
        <v>284</v>
      </c>
      <c r="B189" s="100" t="s">
        <v>157</v>
      </c>
      <c r="C189" s="100" t="s">
        <v>127</v>
      </c>
      <c r="D189" s="101" t="s">
        <v>294</v>
      </c>
      <c r="E189" s="100"/>
      <c r="F189" s="88"/>
      <c r="G189" s="88"/>
      <c r="H189" s="90"/>
      <c r="I189" s="90"/>
      <c r="J189" s="90"/>
      <c r="K189" s="90"/>
      <c r="L189" s="90"/>
      <c r="M189" s="88"/>
      <c r="N189" s="88">
        <f t="shared" si="166"/>
        <v>4080</v>
      </c>
      <c r="O189" s="88">
        <f t="shared" si="166"/>
        <v>4080</v>
      </c>
      <c r="P189" s="88">
        <f t="shared" si="166"/>
        <v>0</v>
      </c>
      <c r="Q189" s="88">
        <f t="shared" si="166"/>
        <v>6120</v>
      </c>
      <c r="R189" s="88">
        <f t="shared" si="166"/>
        <v>0</v>
      </c>
      <c r="S189" s="88">
        <f t="shared" si="166"/>
        <v>0</v>
      </c>
      <c r="T189" s="88">
        <f t="shared" si="166"/>
        <v>4080</v>
      </c>
      <c r="U189" s="88">
        <f t="shared" si="166"/>
        <v>6120</v>
      </c>
      <c r="V189" s="88">
        <f t="shared" si="166"/>
        <v>0</v>
      </c>
      <c r="W189" s="88">
        <f t="shared" si="166"/>
        <v>0</v>
      </c>
      <c r="X189" s="88">
        <f t="shared" si="166"/>
        <v>4080</v>
      </c>
      <c r="Y189" s="88">
        <f t="shared" si="166"/>
        <v>6120</v>
      </c>
      <c r="Z189" s="88">
        <f t="shared" si="166"/>
        <v>0</v>
      </c>
      <c r="AA189" s="89">
        <f t="shared" si="166"/>
        <v>4080</v>
      </c>
      <c r="AB189" s="89">
        <f t="shared" si="166"/>
        <v>6120</v>
      </c>
      <c r="AC189" s="89">
        <f t="shared" si="167"/>
        <v>0</v>
      </c>
      <c r="AD189" s="89">
        <f t="shared" si="167"/>
        <v>0</v>
      </c>
      <c r="AE189" s="89"/>
      <c r="AF189" s="88">
        <f t="shared" si="167"/>
        <v>4080</v>
      </c>
      <c r="AG189" s="88">
        <f t="shared" si="167"/>
        <v>0</v>
      </c>
      <c r="AH189" s="88">
        <f t="shared" si="167"/>
        <v>6120</v>
      </c>
      <c r="AI189" s="88">
        <f t="shared" si="167"/>
        <v>0</v>
      </c>
      <c r="AJ189" s="88">
        <f t="shared" si="167"/>
        <v>0</v>
      </c>
      <c r="AK189" s="88">
        <f t="shared" si="167"/>
        <v>4080</v>
      </c>
      <c r="AL189" s="88">
        <f t="shared" si="167"/>
        <v>0</v>
      </c>
      <c r="AM189" s="88">
        <f t="shared" si="167"/>
        <v>6120</v>
      </c>
      <c r="AN189" s="88">
        <f t="shared" si="167"/>
        <v>-6120</v>
      </c>
      <c r="AO189" s="88">
        <f t="shared" si="167"/>
        <v>0</v>
      </c>
      <c r="AP189" s="88">
        <f t="shared" si="167"/>
        <v>0</v>
      </c>
      <c r="AQ189" s="88">
        <f t="shared" si="167"/>
        <v>0</v>
      </c>
      <c r="AR189" s="88">
        <f t="shared" si="167"/>
        <v>0</v>
      </c>
      <c r="AS189" s="88">
        <f t="shared" si="168"/>
        <v>0</v>
      </c>
      <c r="AT189" s="88">
        <f t="shared" si="168"/>
        <v>0</v>
      </c>
      <c r="AU189" s="88">
        <f t="shared" si="168"/>
        <v>0</v>
      </c>
      <c r="AV189" s="90"/>
      <c r="AW189" s="90"/>
      <c r="AX189" s="88">
        <f t="shared" si="168"/>
        <v>0</v>
      </c>
      <c r="AY189" s="88">
        <f t="shared" si="168"/>
        <v>0</v>
      </c>
      <c r="AZ189" s="90"/>
      <c r="BA189" s="90"/>
      <c r="BB189" s="90"/>
      <c r="BC189" s="90"/>
      <c r="BD189" s="90"/>
      <c r="BE189" s="90"/>
      <c r="BF189" s="90"/>
      <c r="BG189" s="90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</row>
    <row r="190" spans="1:70" s="14" customFormat="1" ht="82.5" customHeight="1" hidden="1">
      <c r="A190" s="99" t="s">
        <v>250</v>
      </c>
      <c r="B190" s="100" t="s">
        <v>157</v>
      </c>
      <c r="C190" s="100" t="s">
        <v>127</v>
      </c>
      <c r="D190" s="101" t="s">
        <v>294</v>
      </c>
      <c r="E190" s="100" t="s">
        <v>143</v>
      </c>
      <c r="F190" s="88"/>
      <c r="G190" s="88"/>
      <c r="H190" s="90"/>
      <c r="I190" s="90"/>
      <c r="J190" s="90"/>
      <c r="K190" s="90"/>
      <c r="L190" s="90"/>
      <c r="M190" s="88"/>
      <c r="N190" s="88">
        <f>O190-M190</f>
        <v>4080</v>
      </c>
      <c r="O190" s="88">
        <v>4080</v>
      </c>
      <c r="P190" s="88"/>
      <c r="Q190" s="88">
        <f>4080+2040</f>
        <v>6120</v>
      </c>
      <c r="R190" s="90"/>
      <c r="S190" s="90"/>
      <c r="T190" s="88">
        <f>O190+R190</f>
        <v>4080</v>
      </c>
      <c r="U190" s="88">
        <f>Q190+S190</f>
        <v>6120</v>
      </c>
      <c r="V190" s="90"/>
      <c r="W190" s="90"/>
      <c r="X190" s="88">
        <f>T190+V190</f>
        <v>4080</v>
      </c>
      <c r="Y190" s="88">
        <f>U190+W190</f>
        <v>6120</v>
      </c>
      <c r="Z190" s="90"/>
      <c r="AA190" s="89">
        <f>X190+Z190</f>
        <v>4080</v>
      </c>
      <c r="AB190" s="89">
        <f>Y190</f>
        <v>6120</v>
      </c>
      <c r="AC190" s="153"/>
      <c r="AD190" s="153"/>
      <c r="AE190" s="153"/>
      <c r="AF190" s="88">
        <f>AA190+AC190</f>
        <v>4080</v>
      </c>
      <c r="AG190" s="90"/>
      <c r="AH190" s="88">
        <f>AB190</f>
        <v>6120</v>
      </c>
      <c r="AI190" s="90"/>
      <c r="AJ190" s="90"/>
      <c r="AK190" s="88">
        <f>AF190+AI190</f>
        <v>4080</v>
      </c>
      <c r="AL190" s="88">
        <f>AG190</f>
        <v>0</v>
      </c>
      <c r="AM190" s="88">
        <f>AH190+AJ190</f>
        <v>6120</v>
      </c>
      <c r="AN190" s="88">
        <f>AO190-AM190</f>
        <v>-6120</v>
      </c>
      <c r="AO190" s="90"/>
      <c r="AP190" s="90"/>
      <c r="AQ190" s="90"/>
      <c r="AR190" s="90"/>
      <c r="AS190" s="90"/>
      <c r="AT190" s="88">
        <f>AO190+AR190</f>
        <v>0</v>
      </c>
      <c r="AU190" s="88">
        <f>AQ190+AS190</f>
        <v>0</v>
      </c>
      <c r="AV190" s="90"/>
      <c r="AW190" s="90"/>
      <c r="AX190" s="88">
        <f>AR190+AU190</f>
        <v>0</v>
      </c>
      <c r="AY190" s="88">
        <f>AT190+AV190</f>
        <v>0</v>
      </c>
      <c r="AZ190" s="90"/>
      <c r="BA190" s="90"/>
      <c r="BB190" s="90"/>
      <c r="BC190" s="90"/>
      <c r="BD190" s="90"/>
      <c r="BE190" s="90"/>
      <c r="BF190" s="90"/>
      <c r="BG190" s="90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</row>
    <row r="191" spans="1:70" s="14" customFormat="1" ht="33" customHeight="1" hidden="1">
      <c r="A191" s="99" t="s">
        <v>300</v>
      </c>
      <c r="B191" s="100" t="s">
        <v>157</v>
      </c>
      <c r="C191" s="100" t="s">
        <v>127</v>
      </c>
      <c r="D191" s="101" t="s">
        <v>286</v>
      </c>
      <c r="E191" s="100"/>
      <c r="F191" s="88"/>
      <c r="G191" s="88"/>
      <c r="H191" s="90"/>
      <c r="I191" s="90"/>
      <c r="J191" s="90"/>
      <c r="K191" s="90"/>
      <c r="L191" s="90"/>
      <c r="M191" s="88"/>
      <c r="N191" s="88">
        <f aca="true" t="shared" si="169" ref="N191:AD192">N192</f>
        <v>2040</v>
      </c>
      <c r="O191" s="88">
        <f t="shared" si="169"/>
        <v>2040</v>
      </c>
      <c r="P191" s="88">
        <f t="shared" si="169"/>
        <v>0</v>
      </c>
      <c r="Q191" s="88">
        <f t="shared" si="169"/>
        <v>0</v>
      </c>
      <c r="R191" s="88">
        <f t="shared" si="169"/>
        <v>0</v>
      </c>
      <c r="S191" s="88">
        <f t="shared" si="169"/>
        <v>0</v>
      </c>
      <c r="T191" s="88">
        <f t="shared" si="169"/>
        <v>2040</v>
      </c>
      <c r="U191" s="88">
        <f t="shared" si="169"/>
        <v>0</v>
      </c>
      <c r="V191" s="88">
        <f t="shared" si="169"/>
        <v>0</v>
      </c>
      <c r="W191" s="88">
        <f t="shared" si="169"/>
        <v>0</v>
      </c>
      <c r="X191" s="88">
        <f t="shared" si="169"/>
        <v>2040</v>
      </c>
      <c r="Y191" s="88">
        <f t="shared" si="169"/>
        <v>0</v>
      </c>
      <c r="Z191" s="88">
        <f t="shared" si="169"/>
        <v>0</v>
      </c>
      <c r="AA191" s="89">
        <f t="shared" si="169"/>
        <v>2040</v>
      </c>
      <c r="AB191" s="89">
        <f t="shared" si="169"/>
        <v>0</v>
      </c>
      <c r="AC191" s="89">
        <f t="shared" si="169"/>
        <v>0</v>
      </c>
      <c r="AD191" s="89">
        <f t="shared" si="169"/>
        <v>0</v>
      </c>
      <c r="AE191" s="89"/>
      <c r="AF191" s="88">
        <f aca="true" t="shared" si="170" ref="AC191:AQ192">AF192</f>
        <v>2040</v>
      </c>
      <c r="AG191" s="88">
        <f t="shared" si="170"/>
        <v>0</v>
      </c>
      <c r="AH191" s="88">
        <f t="shared" si="170"/>
        <v>0</v>
      </c>
      <c r="AI191" s="88">
        <f t="shared" si="170"/>
        <v>0</v>
      </c>
      <c r="AJ191" s="88">
        <f t="shared" si="170"/>
        <v>0</v>
      </c>
      <c r="AK191" s="88">
        <f t="shared" si="170"/>
        <v>2040</v>
      </c>
      <c r="AL191" s="88">
        <f t="shared" si="170"/>
        <v>0</v>
      </c>
      <c r="AM191" s="88">
        <f t="shared" si="170"/>
        <v>0</v>
      </c>
      <c r="AN191" s="88">
        <f t="shared" si="170"/>
        <v>0</v>
      </c>
      <c r="AO191" s="88">
        <f t="shared" si="170"/>
        <v>0</v>
      </c>
      <c r="AP191" s="88">
        <f t="shared" si="170"/>
        <v>0</v>
      </c>
      <c r="AQ191" s="88">
        <f t="shared" si="170"/>
        <v>0</v>
      </c>
      <c r="AR191" s="88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</row>
    <row r="192" spans="1:70" s="14" customFormat="1" ht="82.5" customHeight="1" hidden="1">
      <c r="A192" s="99" t="s">
        <v>302</v>
      </c>
      <c r="B192" s="100" t="s">
        <v>157</v>
      </c>
      <c r="C192" s="100" t="s">
        <v>127</v>
      </c>
      <c r="D192" s="101" t="s">
        <v>287</v>
      </c>
      <c r="E192" s="100"/>
      <c r="F192" s="88"/>
      <c r="G192" s="88"/>
      <c r="H192" s="90"/>
      <c r="I192" s="90"/>
      <c r="J192" s="90"/>
      <c r="K192" s="90"/>
      <c r="L192" s="90"/>
      <c r="M192" s="88"/>
      <c r="N192" s="88">
        <f t="shared" si="169"/>
        <v>2040</v>
      </c>
      <c r="O192" s="88">
        <f t="shared" si="169"/>
        <v>2040</v>
      </c>
      <c r="P192" s="88">
        <f t="shared" si="169"/>
        <v>0</v>
      </c>
      <c r="Q192" s="88">
        <f t="shared" si="169"/>
        <v>0</v>
      </c>
      <c r="R192" s="88">
        <f t="shared" si="169"/>
        <v>0</v>
      </c>
      <c r="S192" s="88">
        <f t="shared" si="169"/>
        <v>0</v>
      </c>
      <c r="T192" s="88">
        <f t="shared" si="169"/>
        <v>2040</v>
      </c>
      <c r="U192" s="88">
        <f t="shared" si="169"/>
        <v>0</v>
      </c>
      <c r="V192" s="88">
        <f t="shared" si="169"/>
        <v>0</v>
      </c>
      <c r="W192" s="88">
        <f t="shared" si="169"/>
        <v>0</v>
      </c>
      <c r="X192" s="88">
        <f t="shared" si="169"/>
        <v>2040</v>
      </c>
      <c r="Y192" s="88">
        <f t="shared" si="169"/>
        <v>0</v>
      </c>
      <c r="Z192" s="88">
        <f t="shared" si="169"/>
        <v>0</v>
      </c>
      <c r="AA192" s="89">
        <f t="shared" si="169"/>
        <v>2040</v>
      </c>
      <c r="AB192" s="89">
        <f t="shared" si="169"/>
        <v>0</v>
      </c>
      <c r="AC192" s="89">
        <f t="shared" si="170"/>
        <v>0</v>
      </c>
      <c r="AD192" s="89">
        <f t="shared" si="170"/>
        <v>0</v>
      </c>
      <c r="AE192" s="89"/>
      <c r="AF192" s="88">
        <f t="shared" si="170"/>
        <v>2040</v>
      </c>
      <c r="AG192" s="88">
        <f t="shared" si="170"/>
        <v>0</v>
      </c>
      <c r="AH192" s="88">
        <f t="shared" si="170"/>
        <v>0</v>
      </c>
      <c r="AI192" s="88">
        <f t="shared" si="170"/>
        <v>0</v>
      </c>
      <c r="AJ192" s="88">
        <f t="shared" si="170"/>
        <v>0</v>
      </c>
      <c r="AK192" s="88">
        <f t="shared" si="170"/>
        <v>2040</v>
      </c>
      <c r="AL192" s="88">
        <f t="shared" si="170"/>
        <v>0</v>
      </c>
      <c r="AM192" s="88">
        <f t="shared" si="170"/>
        <v>0</v>
      </c>
      <c r="AN192" s="88">
        <f t="shared" si="170"/>
        <v>0</v>
      </c>
      <c r="AO192" s="88">
        <f t="shared" si="170"/>
        <v>0</v>
      </c>
      <c r="AP192" s="88">
        <f t="shared" si="170"/>
        <v>0</v>
      </c>
      <c r="AQ192" s="88">
        <f t="shared" si="170"/>
        <v>0</v>
      </c>
      <c r="AR192" s="88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</row>
    <row r="193" spans="1:70" s="14" customFormat="1" ht="82.5" customHeight="1" hidden="1">
      <c r="A193" s="99" t="s">
        <v>250</v>
      </c>
      <c r="B193" s="100" t="s">
        <v>157</v>
      </c>
      <c r="C193" s="100" t="s">
        <v>127</v>
      </c>
      <c r="D193" s="101" t="s">
        <v>287</v>
      </c>
      <c r="E193" s="100" t="s">
        <v>143</v>
      </c>
      <c r="F193" s="88"/>
      <c r="G193" s="88"/>
      <c r="H193" s="90"/>
      <c r="I193" s="90"/>
      <c r="J193" s="90"/>
      <c r="K193" s="90"/>
      <c r="L193" s="90"/>
      <c r="M193" s="88"/>
      <c r="N193" s="88">
        <f>O193-M193</f>
        <v>2040</v>
      </c>
      <c r="O193" s="88">
        <v>2040</v>
      </c>
      <c r="P193" s="88"/>
      <c r="Q193" s="88"/>
      <c r="R193" s="90"/>
      <c r="S193" s="90"/>
      <c r="T193" s="88">
        <f>O193+R193</f>
        <v>2040</v>
      </c>
      <c r="U193" s="88">
        <f>Q193+S193</f>
        <v>0</v>
      </c>
      <c r="V193" s="90"/>
      <c r="W193" s="90"/>
      <c r="X193" s="88">
        <f>T193+V193</f>
        <v>2040</v>
      </c>
      <c r="Y193" s="88">
        <f>U193+W193</f>
        <v>0</v>
      </c>
      <c r="Z193" s="90"/>
      <c r="AA193" s="89">
        <f>X193+Z193</f>
        <v>2040</v>
      </c>
      <c r="AB193" s="89">
        <f>Y193</f>
        <v>0</v>
      </c>
      <c r="AC193" s="153"/>
      <c r="AD193" s="153"/>
      <c r="AE193" s="153"/>
      <c r="AF193" s="88">
        <f>AA193+AC193</f>
        <v>2040</v>
      </c>
      <c r="AG193" s="90"/>
      <c r="AH193" s="88">
        <f>AB193</f>
        <v>0</v>
      </c>
      <c r="AI193" s="90"/>
      <c r="AJ193" s="90"/>
      <c r="AK193" s="88">
        <f>AF193+AI193</f>
        <v>2040</v>
      </c>
      <c r="AL193" s="88">
        <f>AG193</f>
        <v>0</v>
      </c>
      <c r="AM193" s="88">
        <f>AH193+AJ193</f>
        <v>0</v>
      </c>
      <c r="AN193" s="88">
        <f>AO193-AM193</f>
        <v>0</v>
      </c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</row>
    <row r="194" spans="1:70" s="16" customFormat="1" ht="15.75" customHeight="1">
      <c r="A194" s="99"/>
      <c r="B194" s="100"/>
      <c r="C194" s="100"/>
      <c r="D194" s="167"/>
      <c r="E194" s="100"/>
      <c r="F194" s="88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3"/>
      <c r="AB194" s="93"/>
      <c r="AC194" s="93"/>
      <c r="AD194" s="93"/>
      <c r="AE194" s="93"/>
      <c r="AF194" s="92"/>
      <c r="AG194" s="92"/>
      <c r="AH194" s="92"/>
      <c r="AI194" s="92"/>
      <c r="AJ194" s="92"/>
      <c r="AK194" s="88"/>
      <c r="AL194" s="88"/>
      <c r="AM194" s="88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</row>
    <row r="195" spans="1:70" s="18" customFormat="1" ht="16.5" customHeight="1">
      <c r="A195" s="79" t="s">
        <v>53</v>
      </c>
      <c r="B195" s="81" t="s">
        <v>157</v>
      </c>
      <c r="C195" s="81" t="s">
        <v>128</v>
      </c>
      <c r="D195" s="96"/>
      <c r="E195" s="81"/>
      <c r="F195" s="97" t="e">
        <f aca="true" t="shared" si="171" ref="F195:O195">F196+F198</f>
        <v>#REF!</v>
      </c>
      <c r="G195" s="97">
        <f t="shared" si="171"/>
        <v>58368</v>
      </c>
      <c r="H195" s="97">
        <f t="shared" si="171"/>
        <v>220971</v>
      </c>
      <c r="I195" s="97">
        <f t="shared" si="171"/>
        <v>0</v>
      </c>
      <c r="J195" s="97">
        <f t="shared" si="171"/>
        <v>236885</v>
      </c>
      <c r="K195" s="97">
        <f t="shared" si="171"/>
        <v>0</v>
      </c>
      <c r="L195" s="97">
        <f t="shared" si="171"/>
        <v>0</v>
      </c>
      <c r="M195" s="97">
        <f t="shared" si="171"/>
        <v>236885</v>
      </c>
      <c r="N195" s="97">
        <f t="shared" si="171"/>
        <v>-74314</v>
      </c>
      <c r="O195" s="97">
        <f t="shared" si="171"/>
        <v>162571</v>
      </c>
      <c r="P195" s="97">
        <f aca="true" t="shared" si="172" ref="P195:Y195">P196+P198</f>
        <v>0</v>
      </c>
      <c r="Q195" s="97">
        <f t="shared" si="172"/>
        <v>164384</v>
      </c>
      <c r="R195" s="97">
        <f t="shared" si="172"/>
        <v>0</v>
      </c>
      <c r="S195" s="97">
        <f t="shared" si="172"/>
        <v>0</v>
      </c>
      <c r="T195" s="97">
        <f t="shared" si="172"/>
        <v>162571</v>
      </c>
      <c r="U195" s="97">
        <f t="shared" si="172"/>
        <v>164384</v>
      </c>
      <c r="V195" s="97">
        <f t="shared" si="172"/>
        <v>0</v>
      </c>
      <c r="W195" s="97">
        <f t="shared" si="172"/>
        <v>0</v>
      </c>
      <c r="X195" s="97">
        <f t="shared" si="172"/>
        <v>162571</v>
      </c>
      <c r="Y195" s="97">
        <f t="shared" si="172"/>
        <v>164384</v>
      </c>
      <c r="Z195" s="97">
        <f>Z196+Z198</f>
        <v>0</v>
      </c>
      <c r="AA195" s="98">
        <f>AA196+AA198</f>
        <v>162571</v>
      </c>
      <c r="AB195" s="98">
        <f>AB196+AB198</f>
        <v>164384</v>
      </c>
      <c r="AC195" s="98">
        <f>AC196+AC198</f>
        <v>3566</v>
      </c>
      <c r="AD195" s="98">
        <f>AD196+AD198</f>
        <v>3566</v>
      </c>
      <c r="AE195" s="98"/>
      <c r="AF195" s="97">
        <f aca="true" t="shared" si="173" ref="AF195:AM195">AF196+AF198</f>
        <v>166137</v>
      </c>
      <c r="AG195" s="97">
        <f t="shared" si="173"/>
        <v>3566</v>
      </c>
      <c r="AH195" s="97">
        <f t="shared" si="173"/>
        <v>164384</v>
      </c>
      <c r="AI195" s="97">
        <f t="shared" si="173"/>
        <v>0</v>
      </c>
      <c r="AJ195" s="97">
        <f t="shared" si="173"/>
        <v>0</v>
      </c>
      <c r="AK195" s="97">
        <f t="shared" si="173"/>
        <v>166137</v>
      </c>
      <c r="AL195" s="97">
        <f t="shared" si="173"/>
        <v>3566</v>
      </c>
      <c r="AM195" s="97">
        <f t="shared" si="173"/>
        <v>164384</v>
      </c>
      <c r="AN195" s="97">
        <f aca="true" t="shared" si="174" ref="AN195:AV195">AN196+AN198</f>
        <v>3060</v>
      </c>
      <c r="AO195" s="97">
        <f t="shared" si="174"/>
        <v>167444</v>
      </c>
      <c r="AP195" s="97">
        <f t="shared" si="174"/>
        <v>0</v>
      </c>
      <c r="AQ195" s="97">
        <f t="shared" si="174"/>
        <v>168881</v>
      </c>
      <c r="AR195" s="97">
        <f t="shared" si="174"/>
        <v>0</v>
      </c>
      <c r="AS195" s="97">
        <f t="shared" si="174"/>
        <v>0</v>
      </c>
      <c r="AT195" s="97">
        <f t="shared" si="174"/>
        <v>167444</v>
      </c>
      <c r="AU195" s="97">
        <f t="shared" si="174"/>
        <v>168881</v>
      </c>
      <c r="AV195" s="97">
        <f t="shared" si="174"/>
        <v>-6000</v>
      </c>
      <c r="AW195" s="97">
        <f aca="true" t="shared" si="175" ref="AW195:BC195">AW196+AW198</f>
        <v>-2300</v>
      </c>
      <c r="AX195" s="97">
        <f t="shared" si="175"/>
        <v>161444</v>
      </c>
      <c r="AY195" s="97">
        <f t="shared" si="175"/>
        <v>166581</v>
      </c>
      <c r="AZ195" s="97">
        <f t="shared" si="175"/>
        <v>0</v>
      </c>
      <c r="BA195" s="97">
        <f t="shared" si="175"/>
        <v>0</v>
      </c>
      <c r="BB195" s="97">
        <f t="shared" si="175"/>
        <v>161444</v>
      </c>
      <c r="BC195" s="97">
        <f t="shared" si="175"/>
        <v>166581</v>
      </c>
      <c r="BD195" s="106"/>
      <c r="BE195" s="106"/>
      <c r="BF195" s="97">
        <f>BF196+BF198</f>
        <v>161444</v>
      </c>
      <c r="BG195" s="97">
        <f>BG196+BG198</f>
        <v>166581</v>
      </c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</row>
    <row r="196" spans="1:70" s="18" customFormat="1" ht="57" customHeight="1">
      <c r="A196" s="99" t="s">
        <v>150</v>
      </c>
      <c r="B196" s="100" t="s">
        <v>157</v>
      </c>
      <c r="C196" s="100" t="s">
        <v>128</v>
      </c>
      <c r="D196" s="101" t="s">
        <v>38</v>
      </c>
      <c r="E196" s="100"/>
      <c r="F196" s="102">
        <f aca="true" t="shared" si="176" ref="F196:BC196">F197</f>
        <v>17592</v>
      </c>
      <c r="G196" s="102">
        <f t="shared" si="176"/>
        <v>3251</v>
      </c>
      <c r="H196" s="102">
        <f t="shared" si="176"/>
        <v>20843</v>
      </c>
      <c r="I196" s="102">
        <f t="shared" si="176"/>
        <v>0</v>
      </c>
      <c r="J196" s="102">
        <f t="shared" si="176"/>
        <v>22551</v>
      </c>
      <c r="K196" s="102">
        <f t="shared" si="176"/>
        <v>0</v>
      </c>
      <c r="L196" s="102">
        <f t="shared" si="176"/>
        <v>0</v>
      </c>
      <c r="M196" s="102">
        <f t="shared" si="176"/>
        <v>22551</v>
      </c>
      <c r="N196" s="102">
        <f t="shared" si="176"/>
        <v>-21051</v>
      </c>
      <c r="O196" s="102">
        <f t="shared" si="176"/>
        <v>1500</v>
      </c>
      <c r="P196" s="102">
        <f t="shared" si="176"/>
        <v>0</v>
      </c>
      <c r="Q196" s="102">
        <f t="shared" si="176"/>
        <v>3313</v>
      </c>
      <c r="R196" s="102">
        <f t="shared" si="176"/>
        <v>0</v>
      </c>
      <c r="S196" s="102">
        <f t="shared" si="176"/>
        <v>0</v>
      </c>
      <c r="T196" s="102">
        <f t="shared" si="176"/>
        <v>1500</v>
      </c>
      <c r="U196" s="102">
        <f t="shared" si="176"/>
        <v>3313</v>
      </c>
      <c r="V196" s="102">
        <f t="shared" si="176"/>
        <v>0</v>
      </c>
      <c r="W196" s="102">
        <f t="shared" si="176"/>
        <v>0</v>
      </c>
      <c r="X196" s="102">
        <f t="shared" si="176"/>
        <v>1500</v>
      </c>
      <c r="Y196" s="102">
        <f t="shared" si="176"/>
        <v>3313</v>
      </c>
      <c r="Z196" s="102">
        <f t="shared" si="176"/>
        <v>0</v>
      </c>
      <c r="AA196" s="103">
        <f t="shared" si="176"/>
        <v>1500</v>
      </c>
      <c r="AB196" s="103">
        <f t="shared" si="176"/>
        <v>3313</v>
      </c>
      <c r="AC196" s="103">
        <f t="shared" si="176"/>
        <v>0</v>
      </c>
      <c r="AD196" s="103">
        <f t="shared" si="176"/>
        <v>0</v>
      </c>
      <c r="AE196" s="103"/>
      <c r="AF196" s="102">
        <f t="shared" si="176"/>
        <v>1500</v>
      </c>
      <c r="AG196" s="102">
        <f t="shared" si="176"/>
        <v>0</v>
      </c>
      <c r="AH196" s="102">
        <f t="shared" si="176"/>
        <v>3313</v>
      </c>
      <c r="AI196" s="102">
        <f t="shared" si="176"/>
        <v>0</v>
      </c>
      <c r="AJ196" s="102">
        <f t="shared" si="176"/>
        <v>0</v>
      </c>
      <c r="AK196" s="102">
        <f t="shared" si="176"/>
        <v>1500</v>
      </c>
      <c r="AL196" s="102">
        <f t="shared" si="176"/>
        <v>0</v>
      </c>
      <c r="AM196" s="102">
        <f t="shared" si="176"/>
        <v>3313</v>
      </c>
      <c r="AN196" s="102">
        <f t="shared" si="176"/>
        <v>11314</v>
      </c>
      <c r="AO196" s="102">
        <f t="shared" si="176"/>
        <v>14627</v>
      </c>
      <c r="AP196" s="102">
        <f t="shared" si="176"/>
        <v>0</v>
      </c>
      <c r="AQ196" s="102">
        <f t="shared" si="176"/>
        <v>16064</v>
      </c>
      <c r="AR196" s="102">
        <f t="shared" si="176"/>
        <v>0</v>
      </c>
      <c r="AS196" s="102">
        <f t="shared" si="176"/>
        <v>0</v>
      </c>
      <c r="AT196" s="102">
        <f t="shared" si="176"/>
        <v>14627</v>
      </c>
      <c r="AU196" s="102">
        <f t="shared" si="176"/>
        <v>16064</v>
      </c>
      <c r="AV196" s="102">
        <f t="shared" si="176"/>
        <v>-6000</v>
      </c>
      <c r="AW196" s="102">
        <f t="shared" si="176"/>
        <v>-2300</v>
      </c>
      <c r="AX196" s="102">
        <f t="shared" si="176"/>
        <v>8627</v>
      </c>
      <c r="AY196" s="102">
        <f t="shared" si="176"/>
        <v>13764</v>
      </c>
      <c r="AZ196" s="102">
        <f t="shared" si="176"/>
        <v>0</v>
      </c>
      <c r="BA196" s="102">
        <f t="shared" si="176"/>
        <v>0</v>
      </c>
      <c r="BB196" s="102">
        <f t="shared" si="176"/>
        <v>8627</v>
      </c>
      <c r="BC196" s="102">
        <f t="shared" si="176"/>
        <v>13764</v>
      </c>
      <c r="BD196" s="106"/>
      <c r="BE196" s="106"/>
      <c r="BF196" s="102">
        <f>BF197</f>
        <v>8627</v>
      </c>
      <c r="BG196" s="102">
        <f>BG197</f>
        <v>13764</v>
      </c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</row>
    <row r="197" spans="1:70" s="22" customFormat="1" ht="84" customHeight="1">
      <c r="A197" s="99" t="s">
        <v>249</v>
      </c>
      <c r="B197" s="100" t="s">
        <v>157</v>
      </c>
      <c r="C197" s="100" t="s">
        <v>128</v>
      </c>
      <c r="D197" s="101" t="s">
        <v>38</v>
      </c>
      <c r="E197" s="100" t="s">
        <v>151</v>
      </c>
      <c r="F197" s="88">
        <v>17592</v>
      </c>
      <c r="G197" s="88">
        <f>H197-F197</f>
        <v>3251</v>
      </c>
      <c r="H197" s="88">
        <v>20843</v>
      </c>
      <c r="I197" s="88"/>
      <c r="J197" s="88">
        <v>22551</v>
      </c>
      <c r="K197" s="158"/>
      <c r="L197" s="158"/>
      <c r="M197" s="88">
        <v>22551</v>
      </c>
      <c r="N197" s="88">
        <f>O197-M197</f>
        <v>-21051</v>
      </c>
      <c r="O197" s="88">
        <v>1500</v>
      </c>
      <c r="P197" s="88"/>
      <c r="Q197" s="88">
        <v>3313</v>
      </c>
      <c r="R197" s="158"/>
      <c r="S197" s="158"/>
      <c r="T197" s="88">
        <f>O197+R197</f>
        <v>1500</v>
      </c>
      <c r="U197" s="88">
        <f>Q197+S197</f>
        <v>3313</v>
      </c>
      <c r="V197" s="158"/>
      <c r="W197" s="158"/>
      <c r="X197" s="88">
        <f>T197+V197</f>
        <v>1500</v>
      </c>
      <c r="Y197" s="88">
        <f>U197+W197</f>
        <v>3313</v>
      </c>
      <c r="Z197" s="158"/>
      <c r="AA197" s="89">
        <f>X197+Z197</f>
        <v>1500</v>
      </c>
      <c r="AB197" s="89">
        <f>Y197</f>
        <v>3313</v>
      </c>
      <c r="AC197" s="159"/>
      <c r="AD197" s="159"/>
      <c r="AE197" s="159"/>
      <c r="AF197" s="88">
        <f>AA197+AC197</f>
        <v>1500</v>
      </c>
      <c r="AG197" s="158"/>
      <c r="AH197" s="88">
        <f>AB197</f>
        <v>3313</v>
      </c>
      <c r="AI197" s="158"/>
      <c r="AJ197" s="158"/>
      <c r="AK197" s="88">
        <f>AF197+AI197</f>
        <v>1500</v>
      </c>
      <c r="AL197" s="88">
        <f>AG197</f>
        <v>0</v>
      </c>
      <c r="AM197" s="88">
        <f>AH197+AJ197</f>
        <v>3313</v>
      </c>
      <c r="AN197" s="88">
        <f>AO197-AM197</f>
        <v>11314</v>
      </c>
      <c r="AO197" s="88">
        <v>14627</v>
      </c>
      <c r="AP197" s="88"/>
      <c r="AQ197" s="88">
        <v>16064</v>
      </c>
      <c r="AR197" s="88"/>
      <c r="AS197" s="158"/>
      <c r="AT197" s="88">
        <f>AO197+AR197</f>
        <v>14627</v>
      </c>
      <c r="AU197" s="88">
        <f>AQ197+AS197</f>
        <v>16064</v>
      </c>
      <c r="AV197" s="88">
        <v>-6000</v>
      </c>
      <c r="AW197" s="88">
        <v>-2300</v>
      </c>
      <c r="AX197" s="88">
        <f>AT197+AV197</f>
        <v>8627</v>
      </c>
      <c r="AY197" s="88">
        <f>AU197+AW197</f>
        <v>13764</v>
      </c>
      <c r="AZ197" s="158"/>
      <c r="BA197" s="158"/>
      <c r="BB197" s="88">
        <f>AX197+AZ197</f>
        <v>8627</v>
      </c>
      <c r="BC197" s="88">
        <f>AY197+BA197</f>
        <v>13764</v>
      </c>
      <c r="BD197" s="158"/>
      <c r="BE197" s="158"/>
      <c r="BF197" s="88">
        <f>BB197+BD197</f>
        <v>8627</v>
      </c>
      <c r="BG197" s="88">
        <f>BC197+BE197</f>
        <v>13764</v>
      </c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</row>
    <row r="198" spans="1:70" s="18" customFormat="1" ht="18.75" customHeight="1">
      <c r="A198" s="99" t="s">
        <v>54</v>
      </c>
      <c r="B198" s="100" t="s">
        <v>157</v>
      </c>
      <c r="C198" s="100" t="s">
        <v>128</v>
      </c>
      <c r="D198" s="101" t="s">
        <v>158</v>
      </c>
      <c r="E198" s="100"/>
      <c r="F198" s="102" t="e">
        <f>F199+F200+F204+#REF!</f>
        <v>#REF!</v>
      </c>
      <c r="G198" s="102">
        <f aca="true" t="shared" si="177" ref="G198:M198">G199+G200+G204</f>
        <v>55117</v>
      </c>
      <c r="H198" s="102">
        <f t="shared" si="177"/>
        <v>200128</v>
      </c>
      <c r="I198" s="102">
        <f t="shared" si="177"/>
        <v>0</v>
      </c>
      <c r="J198" s="102">
        <f t="shared" si="177"/>
        <v>214334</v>
      </c>
      <c r="K198" s="102">
        <f t="shared" si="177"/>
        <v>0</v>
      </c>
      <c r="L198" s="102">
        <f t="shared" si="177"/>
        <v>0</v>
      </c>
      <c r="M198" s="102">
        <f t="shared" si="177"/>
        <v>214334</v>
      </c>
      <c r="N198" s="102">
        <f aca="true" t="shared" si="178" ref="N198:Z198">N199+N200+N202+N206+N208+N210</f>
        <v>-53263</v>
      </c>
      <c r="O198" s="102">
        <f t="shared" si="178"/>
        <v>161071</v>
      </c>
      <c r="P198" s="102">
        <f t="shared" si="178"/>
        <v>0</v>
      </c>
      <c r="Q198" s="102">
        <f t="shared" si="178"/>
        <v>161071</v>
      </c>
      <c r="R198" s="102">
        <f t="shared" si="178"/>
        <v>0</v>
      </c>
      <c r="S198" s="102">
        <f t="shared" si="178"/>
        <v>0</v>
      </c>
      <c r="T198" s="102">
        <f t="shared" si="178"/>
        <v>161071</v>
      </c>
      <c r="U198" s="102">
        <f t="shared" si="178"/>
        <v>161071</v>
      </c>
      <c r="V198" s="102">
        <f t="shared" si="178"/>
        <v>0</v>
      </c>
      <c r="W198" s="102">
        <f t="shared" si="178"/>
        <v>0</v>
      </c>
      <c r="X198" s="102">
        <f t="shared" si="178"/>
        <v>161071</v>
      </c>
      <c r="Y198" s="102">
        <f t="shared" si="178"/>
        <v>161071</v>
      </c>
      <c r="Z198" s="102">
        <f t="shared" si="178"/>
        <v>0</v>
      </c>
      <c r="AA198" s="103">
        <f>AA199+AA200+AA202+AA206+AA208+AA210</f>
        <v>161071</v>
      </c>
      <c r="AB198" s="103">
        <f>AB199+AB200+AB202+AB206+AB208+AB210</f>
        <v>161071</v>
      </c>
      <c r="AC198" s="103">
        <f>AC199+AC200+AC202+AC206+AC208+AC210</f>
        <v>3566</v>
      </c>
      <c r="AD198" s="103">
        <f>AD199+AD200+AD202+AD206+AD208+AD210</f>
        <v>3566</v>
      </c>
      <c r="AE198" s="103"/>
      <c r="AF198" s="102">
        <f aca="true" t="shared" si="179" ref="AF198:AU198">AF199+AF200+AF202+AF206+AF208+AF210</f>
        <v>164637</v>
      </c>
      <c r="AG198" s="102">
        <f t="shared" si="179"/>
        <v>3566</v>
      </c>
      <c r="AH198" s="102">
        <f t="shared" si="179"/>
        <v>161071</v>
      </c>
      <c r="AI198" s="102">
        <f t="shared" si="179"/>
        <v>0</v>
      </c>
      <c r="AJ198" s="102">
        <f t="shared" si="179"/>
        <v>0</v>
      </c>
      <c r="AK198" s="102">
        <f t="shared" si="179"/>
        <v>164637</v>
      </c>
      <c r="AL198" s="102">
        <f t="shared" si="179"/>
        <v>3566</v>
      </c>
      <c r="AM198" s="102">
        <f t="shared" si="179"/>
        <v>161071</v>
      </c>
      <c r="AN198" s="102">
        <f t="shared" si="179"/>
        <v>-8254</v>
      </c>
      <c r="AO198" s="102">
        <f t="shared" si="179"/>
        <v>152817</v>
      </c>
      <c r="AP198" s="102">
        <f t="shared" si="179"/>
        <v>0</v>
      </c>
      <c r="AQ198" s="102">
        <f t="shared" si="179"/>
        <v>152817</v>
      </c>
      <c r="AR198" s="102">
        <f t="shared" si="179"/>
        <v>0</v>
      </c>
      <c r="AS198" s="102">
        <f t="shared" si="179"/>
        <v>0</v>
      </c>
      <c r="AT198" s="102">
        <f t="shared" si="179"/>
        <v>152817</v>
      </c>
      <c r="AU198" s="102">
        <f t="shared" si="179"/>
        <v>152817</v>
      </c>
      <c r="AV198" s="102">
        <f aca="true" t="shared" si="180" ref="AV198:BC198">AV199+AV200+AV202+AV206+AV208+AV210</f>
        <v>0</v>
      </c>
      <c r="AW198" s="102">
        <f t="shared" si="180"/>
        <v>0</v>
      </c>
      <c r="AX198" s="102">
        <f t="shared" si="180"/>
        <v>152817</v>
      </c>
      <c r="AY198" s="102">
        <f t="shared" si="180"/>
        <v>152817</v>
      </c>
      <c r="AZ198" s="102">
        <f t="shared" si="180"/>
        <v>0</v>
      </c>
      <c r="BA198" s="102">
        <f t="shared" si="180"/>
        <v>0</v>
      </c>
      <c r="BB198" s="102">
        <f t="shared" si="180"/>
        <v>152817</v>
      </c>
      <c r="BC198" s="102">
        <f t="shared" si="180"/>
        <v>152817</v>
      </c>
      <c r="BD198" s="106"/>
      <c r="BE198" s="106"/>
      <c r="BF198" s="102">
        <f>BF199+BF200+BF202+BF206+BF208+BF210</f>
        <v>152817</v>
      </c>
      <c r="BG198" s="102">
        <f>BG199+BG200+BG202+BG206+BG208+BG210</f>
        <v>152817</v>
      </c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</row>
    <row r="199" spans="1:70" s="18" customFormat="1" ht="48.75" customHeight="1">
      <c r="A199" s="133" t="s">
        <v>137</v>
      </c>
      <c r="B199" s="100" t="s">
        <v>157</v>
      </c>
      <c r="C199" s="100" t="s">
        <v>128</v>
      </c>
      <c r="D199" s="101" t="s">
        <v>158</v>
      </c>
      <c r="E199" s="100" t="s">
        <v>138</v>
      </c>
      <c r="F199" s="88">
        <v>78580</v>
      </c>
      <c r="G199" s="88">
        <f>H199-F199</f>
        <v>47181</v>
      </c>
      <c r="H199" s="88">
        <v>125761</v>
      </c>
      <c r="I199" s="88"/>
      <c r="J199" s="88">
        <v>134716</v>
      </c>
      <c r="K199" s="106"/>
      <c r="L199" s="106"/>
      <c r="M199" s="88">
        <v>134716</v>
      </c>
      <c r="N199" s="88">
        <f>O199-M199</f>
        <v>-90065</v>
      </c>
      <c r="O199" s="88">
        <f>43835+816</f>
        <v>44651</v>
      </c>
      <c r="P199" s="88"/>
      <c r="Q199" s="88">
        <f>43835+816</f>
        <v>44651</v>
      </c>
      <c r="R199" s="106"/>
      <c r="S199" s="106"/>
      <c r="T199" s="88">
        <f>O199+R199</f>
        <v>44651</v>
      </c>
      <c r="U199" s="88">
        <f>Q199+S199</f>
        <v>44651</v>
      </c>
      <c r="V199" s="106"/>
      <c r="W199" s="106"/>
      <c r="X199" s="88">
        <f>T199+V199</f>
        <v>44651</v>
      </c>
      <c r="Y199" s="88">
        <f>U199+W199</f>
        <v>44651</v>
      </c>
      <c r="Z199" s="106"/>
      <c r="AA199" s="89">
        <f>X199+Z199</f>
        <v>44651</v>
      </c>
      <c r="AB199" s="89">
        <f>Y199</f>
        <v>44651</v>
      </c>
      <c r="AC199" s="89">
        <v>3566</v>
      </c>
      <c r="AD199" s="89">
        <v>3566</v>
      </c>
      <c r="AE199" s="107"/>
      <c r="AF199" s="88">
        <f>AA199+AC199</f>
        <v>48217</v>
      </c>
      <c r="AG199" s="88">
        <f>AD199</f>
        <v>3566</v>
      </c>
      <c r="AH199" s="88">
        <f>AB199</f>
        <v>44651</v>
      </c>
      <c r="AI199" s="106"/>
      <c r="AJ199" s="106"/>
      <c r="AK199" s="88">
        <f>AF199+AI199</f>
        <v>48217</v>
      </c>
      <c r="AL199" s="88">
        <f>AG199</f>
        <v>3566</v>
      </c>
      <c r="AM199" s="88">
        <f>AH199+AJ199</f>
        <v>44651</v>
      </c>
      <c r="AN199" s="88">
        <f>AO199-AM199</f>
        <v>-18447</v>
      </c>
      <c r="AO199" s="88">
        <v>26204</v>
      </c>
      <c r="AP199" s="88"/>
      <c r="AQ199" s="88">
        <v>26204</v>
      </c>
      <c r="AR199" s="88"/>
      <c r="AS199" s="106"/>
      <c r="AT199" s="88">
        <f>AO199+AR199</f>
        <v>26204</v>
      </c>
      <c r="AU199" s="88">
        <f>AQ199+AS199</f>
        <v>26204</v>
      </c>
      <c r="AV199" s="106"/>
      <c r="AW199" s="106"/>
      <c r="AX199" s="88">
        <f>AT199+AV199</f>
        <v>26204</v>
      </c>
      <c r="AY199" s="88">
        <f>AU199</f>
        <v>26204</v>
      </c>
      <c r="AZ199" s="106"/>
      <c r="BA199" s="106"/>
      <c r="BB199" s="88">
        <f>AX199+AZ199</f>
        <v>26204</v>
      </c>
      <c r="BC199" s="88">
        <f>AY199+BA199</f>
        <v>26204</v>
      </c>
      <c r="BD199" s="106"/>
      <c r="BE199" s="106"/>
      <c r="BF199" s="88">
        <f>BB199+BD199</f>
        <v>26204</v>
      </c>
      <c r="BG199" s="88">
        <f>BC199+BE199</f>
        <v>26204</v>
      </c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</row>
    <row r="200" spans="1:70" s="18" customFormat="1" ht="33.75" customHeight="1" hidden="1">
      <c r="A200" s="133" t="s">
        <v>187</v>
      </c>
      <c r="B200" s="100" t="s">
        <v>157</v>
      </c>
      <c r="C200" s="100" t="s">
        <v>128</v>
      </c>
      <c r="D200" s="101" t="s">
        <v>188</v>
      </c>
      <c r="E200" s="168"/>
      <c r="F200" s="102">
        <f aca="true" t="shared" si="181" ref="F200:Q200">F201</f>
        <v>66079</v>
      </c>
      <c r="G200" s="102">
        <f t="shared" si="181"/>
        <v>8288</v>
      </c>
      <c r="H200" s="102">
        <f t="shared" si="181"/>
        <v>74367</v>
      </c>
      <c r="I200" s="102">
        <f t="shared" si="181"/>
        <v>0</v>
      </c>
      <c r="J200" s="102">
        <f t="shared" si="181"/>
        <v>79618</v>
      </c>
      <c r="K200" s="102">
        <f t="shared" si="181"/>
        <v>0</v>
      </c>
      <c r="L200" s="102">
        <f t="shared" si="181"/>
        <v>0</v>
      </c>
      <c r="M200" s="102">
        <f t="shared" si="181"/>
        <v>79618</v>
      </c>
      <c r="N200" s="102">
        <f t="shared" si="181"/>
        <v>-79618</v>
      </c>
      <c r="O200" s="102">
        <f t="shared" si="181"/>
        <v>0</v>
      </c>
      <c r="P200" s="102">
        <f t="shared" si="181"/>
        <v>0</v>
      </c>
      <c r="Q200" s="102">
        <f t="shared" si="181"/>
        <v>0</v>
      </c>
      <c r="R200" s="106"/>
      <c r="S200" s="106"/>
      <c r="T200" s="106"/>
      <c r="U200" s="106"/>
      <c r="V200" s="106"/>
      <c r="W200" s="106"/>
      <c r="X200" s="106"/>
      <c r="Y200" s="106"/>
      <c r="Z200" s="106"/>
      <c r="AA200" s="107"/>
      <c r="AB200" s="107"/>
      <c r="AC200" s="107"/>
      <c r="AD200" s="107"/>
      <c r="AE200" s="107"/>
      <c r="AF200" s="106"/>
      <c r="AG200" s="106"/>
      <c r="AH200" s="106"/>
      <c r="AI200" s="106"/>
      <c r="AJ200" s="106"/>
      <c r="AK200" s="109"/>
      <c r="AL200" s="109"/>
      <c r="AM200" s="109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</row>
    <row r="201" spans="1:70" s="18" customFormat="1" ht="82.5" customHeight="1" hidden="1">
      <c r="A201" s="133" t="s">
        <v>250</v>
      </c>
      <c r="B201" s="100" t="s">
        <v>157</v>
      </c>
      <c r="C201" s="100" t="s">
        <v>128</v>
      </c>
      <c r="D201" s="101" t="s">
        <v>188</v>
      </c>
      <c r="E201" s="100" t="s">
        <v>143</v>
      </c>
      <c r="F201" s="88">
        <v>66079</v>
      </c>
      <c r="G201" s="88">
        <f>H201-F201</f>
        <v>8288</v>
      </c>
      <c r="H201" s="88">
        <v>74367</v>
      </c>
      <c r="I201" s="88"/>
      <c r="J201" s="88">
        <v>79618</v>
      </c>
      <c r="K201" s="106"/>
      <c r="L201" s="106"/>
      <c r="M201" s="88">
        <v>79618</v>
      </c>
      <c r="N201" s="88">
        <f>O201-M201</f>
        <v>-79618</v>
      </c>
      <c r="O201" s="88"/>
      <c r="P201" s="88"/>
      <c r="Q201" s="88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7"/>
      <c r="AB201" s="107"/>
      <c r="AC201" s="107"/>
      <c r="AD201" s="107"/>
      <c r="AE201" s="107"/>
      <c r="AF201" s="106"/>
      <c r="AG201" s="106"/>
      <c r="AH201" s="106"/>
      <c r="AI201" s="106"/>
      <c r="AJ201" s="106"/>
      <c r="AK201" s="109"/>
      <c r="AL201" s="109"/>
      <c r="AM201" s="109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</row>
    <row r="202" spans="1:70" s="18" customFormat="1" ht="148.5" customHeight="1" hidden="1">
      <c r="A202" s="133" t="s">
        <v>264</v>
      </c>
      <c r="B202" s="100" t="s">
        <v>157</v>
      </c>
      <c r="C202" s="100" t="s">
        <v>128</v>
      </c>
      <c r="D202" s="101" t="s">
        <v>188</v>
      </c>
      <c r="E202" s="100"/>
      <c r="F202" s="88"/>
      <c r="G202" s="88"/>
      <c r="H202" s="88"/>
      <c r="I202" s="88"/>
      <c r="J202" s="88"/>
      <c r="K202" s="106"/>
      <c r="L202" s="106"/>
      <c r="M202" s="88"/>
      <c r="N202" s="88">
        <f aca="true" t="shared" si="182" ref="N202:AY202">N203</f>
        <v>69241</v>
      </c>
      <c r="O202" s="88">
        <f t="shared" si="182"/>
        <v>69241</v>
      </c>
      <c r="P202" s="88">
        <f t="shared" si="182"/>
        <v>0</v>
      </c>
      <c r="Q202" s="88">
        <f t="shared" si="182"/>
        <v>69241</v>
      </c>
      <c r="R202" s="88">
        <f t="shared" si="182"/>
        <v>0</v>
      </c>
      <c r="S202" s="88">
        <f t="shared" si="182"/>
        <v>0</v>
      </c>
      <c r="T202" s="88">
        <f t="shared" si="182"/>
        <v>69241</v>
      </c>
      <c r="U202" s="88">
        <f t="shared" si="182"/>
        <v>69241</v>
      </c>
      <c r="V202" s="88">
        <f t="shared" si="182"/>
        <v>0</v>
      </c>
      <c r="W202" s="88">
        <f t="shared" si="182"/>
        <v>0</v>
      </c>
      <c r="X202" s="88">
        <f t="shared" si="182"/>
        <v>69241</v>
      </c>
      <c r="Y202" s="88">
        <f t="shared" si="182"/>
        <v>69241</v>
      </c>
      <c r="Z202" s="88">
        <f t="shared" si="182"/>
        <v>0</v>
      </c>
      <c r="AA202" s="89">
        <f t="shared" si="182"/>
        <v>69241</v>
      </c>
      <c r="AB202" s="89">
        <f t="shared" si="182"/>
        <v>69241</v>
      </c>
      <c r="AC202" s="89">
        <f t="shared" si="182"/>
        <v>0</v>
      </c>
      <c r="AD202" s="89">
        <f t="shared" si="182"/>
        <v>0</v>
      </c>
      <c r="AE202" s="89"/>
      <c r="AF202" s="88">
        <f t="shared" si="182"/>
        <v>69241</v>
      </c>
      <c r="AG202" s="88">
        <f t="shared" si="182"/>
        <v>0</v>
      </c>
      <c r="AH202" s="88">
        <f t="shared" si="182"/>
        <v>69241</v>
      </c>
      <c r="AI202" s="88">
        <f t="shared" si="182"/>
        <v>0</v>
      </c>
      <c r="AJ202" s="88">
        <f t="shared" si="182"/>
        <v>0</v>
      </c>
      <c r="AK202" s="88">
        <f t="shared" si="182"/>
        <v>69241</v>
      </c>
      <c r="AL202" s="88">
        <f t="shared" si="182"/>
        <v>0</v>
      </c>
      <c r="AM202" s="88">
        <f t="shared" si="182"/>
        <v>69241</v>
      </c>
      <c r="AN202" s="88">
        <f t="shared" si="182"/>
        <v>-69241</v>
      </c>
      <c r="AO202" s="88">
        <f t="shared" si="182"/>
        <v>0</v>
      </c>
      <c r="AP202" s="88">
        <f t="shared" si="182"/>
        <v>0</v>
      </c>
      <c r="AQ202" s="88">
        <f t="shared" si="182"/>
        <v>0</v>
      </c>
      <c r="AR202" s="88">
        <f t="shared" si="182"/>
        <v>0</v>
      </c>
      <c r="AS202" s="88">
        <f t="shared" si="182"/>
        <v>0</v>
      </c>
      <c r="AT202" s="88">
        <f t="shared" si="182"/>
        <v>0</v>
      </c>
      <c r="AU202" s="88">
        <f t="shared" si="182"/>
        <v>0</v>
      </c>
      <c r="AV202" s="106"/>
      <c r="AW202" s="106"/>
      <c r="AX202" s="88">
        <f t="shared" si="182"/>
        <v>0</v>
      </c>
      <c r="AY202" s="88">
        <f t="shared" si="182"/>
        <v>0</v>
      </c>
      <c r="AZ202" s="106"/>
      <c r="BA202" s="106"/>
      <c r="BB202" s="106"/>
      <c r="BC202" s="106"/>
      <c r="BD202" s="106"/>
      <c r="BE202" s="106"/>
      <c r="BF202" s="106"/>
      <c r="BG202" s="106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</row>
    <row r="203" spans="1:70" s="18" customFormat="1" ht="82.5" customHeight="1" hidden="1">
      <c r="A203" s="133" t="s">
        <v>250</v>
      </c>
      <c r="B203" s="100" t="s">
        <v>157</v>
      </c>
      <c r="C203" s="100" t="s">
        <v>128</v>
      </c>
      <c r="D203" s="101" t="s">
        <v>188</v>
      </c>
      <c r="E203" s="100" t="s">
        <v>143</v>
      </c>
      <c r="F203" s="88"/>
      <c r="G203" s="88"/>
      <c r="H203" s="88"/>
      <c r="I203" s="88"/>
      <c r="J203" s="88"/>
      <c r="K203" s="106"/>
      <c r="L203" s="106"/>
      <c r="M203" s="88"/>
      <c r="N203" s="88">
        <f>O203-M203</f>
        <v>69241</v>
      </c>
      <c r="O203" s="88">
        <v>69241</v>
      </c>
      <c r="P203" s="88"/>
      <c r="Q203" s="88">
        <v>69241</v>
      </c>
      <c r="R203" s="106"/>
      <c r="S203" s="106"/>
      <c r="T203" s="88">
        <f>O203+R203</f>
        <v>69241</v>
      </c>
      <c r="U203" s="88">
        <f>Q203+S203</f>
        <v>69241</v>
      </c>
      <c r="V203" s="106"/>
      <c r="W203" s="106"/>
      <c r="X203" s="88">
        <f>T203+V203</f>
        <v>69241</v>
      </c>
      <c r="Y203" s="88">
        <f>U203+W203</f>
        <v>69241</v>
      </c>
      <c r="Z203" s="106"/>
      <c r="AA203" s="89">
        <f>X203+Z203</f>
        <v>69241</v>
      </c>
      <c r="AB203" s="89">
        <f>Y203</f>
        <v>69241</v>
      </c>
      <c r="AC203" s="107"/>
      <c r="AD203" s="107"/>
      <c r="AE203" s="107"/>
      <c r="AF203" s="88">
        <f>AA203+AC203</f>
        <v>69241</v>
      </c>
      <c r="AG203" s="106"/>
      <c r="AH203" s="88">
        <f>AB203</f>
        <v>69241</v>
      </c>
      <c r="AI203" s="106"/>
      <c r="AJ203" s="106"/>
      <c r="AK203" s="88">
        <f>AF203+AI203</f>
        <v>69241</v>
      </c>
      <c r="AL203" s="88">
        <f>AG203</f>
        <v>0</v>
      </c>
      <c r="AM203" s="88">
        <f>AH203+AJ203</f>
        <v>69241</v>
      </c>
      <c r="AN203" s="88">
        <f>AO203-AM203</f>
        <v>-69241</v>
      </c>
      <c r="AO203" s="106"/>
      <c r="AP203" s="106"/>
      <c r="AQ203" s="106"/>
      <c r="AR203" s="106"/>
      <c r="AS203" s="106"/>
      <c r="AT203" s="88">
        <f>AO203+AR203</f>
        <v>0</v>
      </c>
      <c r="AU203" s="88">
        <f>AQ203+AS203</f>
        <v>0</v>
      </c>
      <c r="AV203" s="106"/>
      <c r="AW203" s="106"/>
      <c r="AX203" s="88">
        <f>AR203+AU203</f>
        <v>0</v>
      </c>
      <c r="AY203" s="88">
        <f>AT203+AV203</f>
        <v>0</v>
      </c>
      <c r="AZ203" s="106"/>
      <c r="BA203" s="106"/>
      <c r="BB203" s="106"/>
      <c r="BC203" s="106"/>
      <c r="BD203" s="106"/>
      <c r="BE203" s="106"/>
      <c r="BF203" s="106"/>
      <c r="BG203" s="106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</row>
    <row r="204" spans="1:70" s="18" customFormat="1" ht="49.5" customHeight="1" hidden="1">
      <c r="A204" s="133" t="s">
        <v>263</v>
      </c>
      <c r="B204" s="100" t="s">
        <v>157</v>
      </c>
      <c r="C204" s="100" t="s">
        <v>128</v>
      </c>
      <c r="D204" s="101" t="s">
        <v>189</v>
      </c>
      <c r="E204" s="100"/>
      <c r="F204" s="102">
        <f aca="true" t="shared" si="183" ref="F204:Q204">F205</f>
        <v>352</v>
      </c>
      <c r="G204" s="102">
        <f t="shared" si="183"/>
        <v>-352</v>
      </c>
      <c r="H204" s="102">
        <f t="shared" si="183"/>
        <v>0</v>
      </c>
      <c r="I204" s="102">
        <f t="shared" si="183"/>
        <v>0</v>
      </c>
      <c r="J204" s="102">
        <f t="shared" si="183"/>
        <v>0</v>
      </c>
      <c r="K204" s="102">
        <f t="shared" si="183"/>
        <v>0</v>
      </c>
      <c r="L204" s="102">
        <f t="shared" si="183"/>
        <v>0</v>
      </c>
      <c r="M204" s="102">
        <f t="shared" si="183"/>
        <v>0</v>
      </c>
      <c r="N204" s="102">
        <f>N205</f>
        <v>0</v>
      </c>
      <c r="O204" s="102">
        <f t="shared" si="183"/>
        <v>0</v>
      </c>
      <c r="P204" s="102">
        <f t="shared" si="183"/>
        <v>0</v>
      </c>
      <c r="Q204" s="102">
        <f t="shared" si="183"/>
        <v>0</v>
      </c>
      <c r="R204" s="106"/>
      <c r="S204" s="106"/>
      <c r="T204" s="106"/>
      <c r="U204" s="106"/>
      <c r="V204" s="106"/>
      <c r="W204" s="106"/>
      <c r="X204" s="106"/>
      <c r="Y204" s="106"/>
      <c r="Z204" s="106"/>
      <c r="AA204" s="107"/>
      <c r="AB204" s="107"/>
      <c r="AC204" s="107"/>
      <c r="AD204" s="107"/>
      <c r="AE204" s="107"/>
      <c r="AF204" s="106"/>
      <c r="AG204" s="106"/>
      <c r="AH204" s="106"/>
      <c r="AI204" s="106"/>
      <c r="AJ204" s="106"/>
      <c r="AK204" s="109"/>
      <c r="AL204" s="109"/>
      <c r="AM204" s="109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</row>
    <row r="205" spans="1:70" s="18" customFormat="1" ht="82.5" customHeight="1" hidden="1">
      <c r="A205" s="133" t="s">
        <v>250</v>
      </c>
      <c r="B205" s="100" t="s">
        <v>157</v>
      </c>
      <c r="C205" s="100" t="s">
        <v>128</v>
      </c>
      <c r="D205" s="101" t="s">
        <v>189</v>
      </c>
      <c r="E205" s="100" t="s">
        <v>143</v>
      </c>
      <c r="F205" s="88">
        <v>352</v>
      </c>
      <c r="G205" s="88">
        <f>H205-F205</f>
        <v>-352</v>
      </c>
      <c r="H205" s="91">
        <f>373-373</f>
        <v>0</v>
      </c>
      <c r="I205" s="91"/>
      <c r="J205" s="91">
        <f>400-400</f>
        <v>0</v>
      </c>
      <c r="K205" s="106"/>
      <c r="L205" s="106"/>
      <c r="M205" s="88"/>
      <c r="N205" s="88">
        <f>O205-M205</f>
        <v>0</v>
      </c>
      <c r="O205" s="88"/>
      <c r="P205" s="88"/>
      <c r="Q205" s="88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7"/>
      <c r="AB205" s="107"/>
      <c r="AC205" s="107"/>
      <c r="AD205" s="107"/>
      <c r="AE205" s="107"/>
      <c r="AF205" s="106"/>
      <c r="AG205" s="106"/>
      <c r="AH205" s="106"/>
      <c r="AI205" s="106"/>
      <c r="AJ205" s="106"/>
      <c r="AK205" s="109"/>
      <c r="AL205" s="109"/>
      <c r="AM205" s="109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</row>
    <row r="206" spans="1:70" s="18" customFormat="1" ht="132" customHeight="1" hidden="1">
      <c r="A206" s="133" t="s">
        <v>266</v>
      </c>
      <c r="B206" s="100" t="s">
        <v>157</v>
      </c>
      <c r="C206" s="100" t="s">
        <v>128</v>
      </c>
      <c r="D206" s="101" t="s">
        <v>265</v>
      </c>
      <c r="E206" s="100"/>
      <c r="F206" s="88"/>
      <c r="G206" s="88"/>
      <c r="H206" s="91"/>
      <c r="I206" s="91"/>
      <c r="J206" s="91"/>
      <c r="K206" s="106"/>
      <c r="L206" s="106"/>
      <c r="M206" s="88"/>
      <c r="N206" s="88">
        <f aca="true" t="shared" si="184" ref="N206:AY206">N207</f>
        <v>612</v>
      </c>
      <c r="O206" s="88">
        <f t="shared" si="184"/>
        <v>612</v>
      </c>
      <c r="P206" s="88">
        <f t="shared" si="184"/>
        <v>0</v>
      </c>
      <c r="Q206" s="88">
        <f t="shared" si="184"/>
        <v>612</v>
      </c>
      <c r="R206" s="88">
        <f t="shared" si="184"/>
        <v>0</v>
      </c>
      <c r="S206" s="88">
        <f t="shared" si="184"/>
        <v>0</v>
      </c>
      <c r="T206" s="88">
        <f t="shared" si="184"/>
        <v>612</v>
      </c>
      <c r="U206" s="88">
        <f t="shared" si="184"/>
        <v>612</v>
      </c>
      <c r="V206" s="88">
        <f t="shared" si="184"/>
        <v>0</v>
      </c>
      <c r="W206" s="88">
        <f t="shared" si="184"/>
        <v>0</v>
      </c>
      <c r="X206" s="88">
        <f t="shared" si="184"/>
        <v>612</v>
      </c>
      <c r="Y206" s="88">
        <f t="shared" si="184"/>
        <v>612</v>
      </c>
      <c r="Z206" s="88">
        <f t="shared" si="184"/>
        <v>0</v>
      </c>
      <c r="AA206" s="89">
        <f t="shared" si="184"/>
        <v>612</v>
      </c>
      <c r="AB206" s="89">
        <f t="shared" si="184"/>
        <v>612</v>
      </c>
      <c r="AC206" s="89">
        <f t="shared" si="184"/>
        <v>0</v>
      </c>
      <c r="AD206" s="89">
        <f t="shared" si="184"/>
        <v>0</v>
      </c>
      <c r="AE206" s="89"/>
      <c r="AF206" s="88">
        <f t="shared" si="184"/>
        <v>612</v>
      </c>
      <c r="AG206" s="88">
        <f t="shared" si="184"/>
        <v>0</v>
      </c>
      <c r="AH206" s="88">
        <f t="shared" si="184"/>
        <v>612</v>
      </c>
      <c r="AI206" s="88">
        <f t="shared" si="184"/>
        <v>0</v>
      </c>
      <c r="AJ206" s="88">
        <f t="shared" si="184"/>
        <v>0</v>
      </c>
      <c r="AK206" s="88">
        <f t="shared" si="184"/>
        <v>612</v>
      </c>
      <c r="AL206" s="88">
        <f t="shared" si="184"/>
        <v>0</v>
      </c>
      <c r="AM206" s="88">
        <f t="shared" si="184"/>
        <v>612</v>
      </c>
      <c r="AN206" s="88">
        <f t="shared" si="184"/>
        <v>-612</v>
      </c>
      <c r="AO206" s="88">
        <f t="shared" si="184"/>
        <v>0</v>
      </c>
      <c r="AP206" s="88">
        <f t="shared" si="184"/>
        <v>0</v>
      </c>
      <c r="AQ206" s="88">
        <f t="shared" si="184"/>
        <v>0</v>
      </c>
      <c r="AR206" s="88">
        <f t="shared" si="184"/>
        <v>0</v>
      </c>
      <c r="AS206" s="88">
        <f t="shared" si="184"/>
        <v>0</v>
      </c>
      <c r="AT206" s="88">
        <f t="shared" si="184"/>
        <v>0</v>
      </c>
      <c r="AU206" s="88">
        <f t="shared" si="184"/>
        <v>0</v>
      </c>
      <c r="AV206" s="106"/>
      <c r="AW206" s="106"/>
      <c r="AX206" s="88">
        <f t="shared" si="184"/>
        <v>0</v>
      </c>
      <c r="AY206" s="88">
        <f t="shared" si="184"/>
        <v>0</v>
      </c>
      <c r="AZ206" s="106"/>
      <c r="BA206" s="106"/>
      <c r="BB206" s="106"/>
      <c r="BC206" s="106"/>
      <c r="BD206" s="106"/>
      <c r="BE206" s="106"/>
      <c r="BF206" s="106"/>
      <c r="BG206" s="106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</row>
    <row r="207" spans="1:70" s="18" customFormat="1" ht="82.5" customHeight="1" hidden="1">
      <c r="A207" s="133" t="s">
        <v>250</v>
      </c>
      <c r="B207" s="100" t="s">
        <v>157</v>
      </c>
      <c r="C207" s="100" t="s">
        <v>128</v>
      </c>
      <c r="D207" s="101" t="s">
        <v>265</v>
      </c>
      <c r="E207" s="100" t="s">
        <v>143</v>
      </c>
      <c r="F207" s="88"/>
      <c r="G207" s="88"/>
      <c r="H207" s="91"/>
      <c r="I207" s="91"/>
      <c r="J207" s="91"/>
      <c r="K207" s="106"/>
      <c r="L207" s="106"/>
      <c r="M207" s="88"/>
      <c r="N207" s="88">
        <f>O207-M207</f>
        <v>612</v>
      </c>
      <c r="O207" s="88">
        <v>612</v>
      </c>
      <c r="P207" s="88"/>
      <c r="Q207" s="88">
        <v>612</v>
      </c>
      <c r="R207" s="106"/>
      <c r="S207" s="106"/>
      <c r="T207" s="88">
        <f>O207+R207</f>
        <v>612</v>
      </c>
      <c r="U207" s="88">
        <f>Q207+S207</f>
        <v>612</v>
      </c>
      <c r="V207" s="106"/>
      <c r="W207" s="106"/>
      <c r="X207" s="88">
        <f>T207+V207</f>
        <v>612</v>
      </c>
      <c r="Y207" s="88">
        <f>U207+W207</f>
        <v>612</v>
      </c>
      <c r="Z207" s="106"/>
      <c r="AA207" s="89">
        <f>X207+Z207</f>
        <v>612</v>
      </c>
      <c r="AB207" s="89">
        <f>Y207</f>
        <v>612</v>
      </c>
      <c r="AC207" s="107"/>
      <c r="AD207" s="107"/>
      <c r="AE207" s="107"/>
      <c r="AF207" s="88">
        <f>AA207+AC207</f>
        <v>612</v>
      </c>
      <c r="AG207" s="106"/>
      <c r="AH207" s="88">
        <f>AB207</f>
        <v>612</v>
      </c>
      <c r="AI207" s="106"/>
      <c r="AJ207" s="106"/>
      <c r="AK207" s="88">
        <f>AF207+AI207</f>
        <v>612</v>
      </c>
      <c r="AL207" s="88">
        <f>AG207</f>
        <v>0</v>
      </c>
      <c r="AM207" s="88">
        <f>AH207+AJ207</f>
        <v>612</v>
      </c>
      <c r="AN207" s="88">
        <f>AO207-AM207</f>
        <v>-612</v>
      </c>
      <c r="AO207" s="106"/>
      <c r="AP207" s="106"/>
      <c r="AQ207" s="106"/>
      <c r="AR207" s="106"/>
      <c r="AS207" s="106"/>
      <c r="AT207" s="88">
        <f>AO207+AR207</f>
        <v>0</v>
      </c>
      <c r="AU207" s="88">
        <f>AQ207+AS207</f>
        <v>0</v>
      </c>
      <c r="AV207" s="106"/>
      <c r="AW207" s="106"/>
      <c r="AX207" s="88">
        <f>AR207+AU207</f>
        <v>0</v>
      </c>
      <c r="AY207" s="88">
        <f>AT207+AV207</f>
        <v>0</v>
      </c>
      <c r="AZ207" s="106"/>
      <c r="BA207" s="106"/>
      <c r="BB207" s="106"/>
      <c r="BC207" s="106"/>
      <c r="BD207" s="106"/>
      <c r="BE207" s="106"/>
      <c r="BF207" s="106"/>
      <c r="BG207" s="106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</row>
    <row r="208" spans="1:70" s="18" customFormat="1" ht="237" customHeight="1">
      <c r="A208" s="133" t="s">
        <v>342</v>
      </c>
      <c r="B208" s="100" t="s">
        <v>157</v>
      </c>
      <c r="C208" s="100" t="s">
        <v>128</v>
      </c>
      <c r="D208" s="101" t="s">
        <v>267</v>
      </c>
      <c r="E208" s="100"/>
      <c r="F208" s="88"/>
      <c r="G208" s="88"/>
      <c r="H208" s="91"/>
      <c r="I208" s="91"/>
      <c r="J208" s="91"/>
      <c r="K208" s="106"/>
      <c r="L208" s="106"/>
      <c r="M208" s="88"/>
      <c r="N208" s="88">
        <f aca="true" t="shared" si="185" ref="N208:BC208">N209</f>
        <v>8496</v>
      </c>
      <c r="O208" s="88">
        <f t="shared" si="185"/>
        <v>8496</v>
      </c>
      <c r="P208" s="88">
        <f t="shared" si="185"/>
        <v>0</v>
      </c>
      <c r="Q208" s="88">
        <f t="shared" si="185"/>
        <v>8496</v>
      </c>
      <c r="R208" s="88">
        <f t="shared" si="185"/>
        <v>0</v>
      </c>
      <c r="S208" s="88">
        <f t="shared" si="185"/>
        <v>0</v>
      </c>
      <c r="T208" s="88">
        <f t="shared" si="185"/>
        <v>8496</v>
      </c>
      <c r="U208" s="88">
        <f t="shared" si="185"/>
        <v>8496</v>
      </c>
      <c r="V208" s="88">
        <f t="shared" si="185"/>
        <v>0</v>
      </c>
      <c r="W208" s="88">
        <f t="shared" si="185"/>
        <v>0</v>
      </c>
      <c r="X208" s="88">
        <f t="shared" si="185"/>
        <v>8496</v>
      </c>
      <c r="Y208" s="88">
        <f t="shared" si="185"/>
        <v>8496</v>
      </c>
      <c r="Z208" s="88">
        <f t="shared" si="185"/>
        <v>0</v>
      </c>
      <c r="AA208" s="89">
        <f t="shared" si="185"/>
        <v>8496</v>
      </c>
      <c r="AB208" s="89">
        <f t="shared" si="185"/>
        <v>8496</v>
      </c>
      <c r="AC208" s="89">
        <f t="shared" si="185"/>
        <v>0</v>
      </c>
      <c r="AD208" s="89">
        <f t="shared" si="185"/>
        <v>0</v>
      </c>
      <c r="AE208" s="89"/>
      <c r="AF208" s="88">
        <f t="shared" si="185"/>
        <v>8496</v>
      </c>
      <c r="AG208" s="88">
        <f t="shared" si="185"/>
        <v>0</v>
      </c>
      <c r="AH208" s="88">
        <f t="shared" si="185"/>
        <v>8496</v>
      </c>
      <c r="AI208" s="88">
        <f t="shared" si="185"/>
        <v>0</v>
      </c>
      <c r="AJ208" s="88">
        <f t="shared" si="185"/>
        <v>0</v>
      </c>
      <c r="AK208" s="88">
        <f t="shared" si="185"/>
        <v>8496</v>
      </c>
      <c r="AL208" s="88">
        <f t="shared" si="185"/>
        <v>0</v>
      </c>
      <c r="AM208" s="88">
        <f t="shared" si="185"/>
        <v>8496</v>
      </c>
      <c r="AN208" s="88">
        <f t="shared" si="185"/>
        <v>11117</v>
      </c>
      <c r="AO208" s="88">
        <f t="shared" si="185"/>
        <v>19613</v>
      </c>
      <c r="AP208" s="88">
        <f t="shared" si="185"/>
        <v>0</v>
      </c>
      <c r="AQ208" s="88">
        <f t="shared" si="185"/>
        <v>19613</v>
      </c>
      <c r="AR208" s="88">
        <f t="shared" si="185"/>
        <v>0</v>
      </c>
      <c r="AS208" s="88">
        <f t="shared" si="185"/>
        <v>0</v>
      </c>
      <c r="AT208" s="88">
        <f t="shared" si="185"/>
        <v>19613</v>
      </c>
      <c r="AU208" s="88">
        <f t="shared" si="185"/>
        <v>19613</v>
      </c>
      <c r="AV208" s="88">
        <f t="shared" si="185"/>
        <v>0</v>
      </c>
      <c r="AW208" s="88">
        <f t="shared" si="185"/>
        <v>0</v>
      </c>
      <c r="AX208" s="88">
        <f t="shared" si="185"/>
        <v>19613</v>
      </c>
      <c r="AY208" s="88">
        <f t="shared" si="185"/>
        <v>19613</v>
      </c>
      <c r="AZ208" s="88">
        <f t="shared" si="185"/>
        <v>0</v>
      </c>
      <c r="BA208" s="88">
        <f t="shared" si="185"/>
        <v>0</v>
      </c>
      <c r="BB208" s="88">
        <f t="shared" si="185"/>
        <v>19613</v>
      </c>
      <c r="BC208" s="88">
        <f t="shared" si="185"/>
        <v>19613</v>
      </c>
      <c r="BD208" s="106"/>
      <c r="BE208" s="106"/>
      <c r="BF208" s="88">
        <f>BF209</f>
        <v>19613</v>
      </c>
      <c r="BG208" s="88">
        <f>BG209</f>
        <v>19613</v>
      </c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</row>
    <row r="209" spans="1:70" s="18" customFormat="1" ht="85.5" customHeight="1">
      <c r="A209" s="133" t="s">
        <v>250</v>
      </c>
      <c r="B209" s="100" t="s">
        <v>157</v>
      </c>
      <c r="C209" s="100" t="s">
        <v>128</v>
      </c>
      <c r="D209" s="101" t="s">
        <v>267</v>
      </c>
      <c r="E209" s="100" t="s">
        <v>143</v>
      </c>
      <c r="F209" s="88"/>
      <c r="G209" s="88"/>
      <c r="H209" s="91"/>
      <c r="I209" s="91"/>
      <c r="J209" s="91"/>
      <c r="K209" s="106"/>
      <c r="L209" s="106"/>
      <c r="M209" s="88"/>
      <c r="N209" s="88">
        <f>O209-M209</f>
        <v>8496</v>
      </c>
      <c r="O209" s="88">
        <v>8496</v>
      </c>
      <c r="P209" s="88"/>
      <c r="Q209" s="88">
        <v>8496</v>
      </c>
      <c r="R209" s="106"/>
      <c r="S209" s="106"/>
      <c r="T209" s="88">
        <f>O209+R209</f>
        <v>8496</v>
      </c>
      <c r="U209" s="88">
        <f>Q209+S209</f>
        <v>8496</v>
      </c>
      <c r="V209" s="106"/>
      <c r="W209" s="106"/>
      <c r="X209" s="88">
        <f>T209+V209</f>
        <v>8496</v>
      </c>
      <c r="Y209" s="88">
        <f>U209+W209</f>
        <v>8496</v>
      </c>
      <c r="Z209" s="106"/>
      <c r="AA209" s="89">
        <f>X209+Z209</f>
        <v>8496</v>
      </c>
      <c r="AB209" s="89">
        <f>Y209</f>
        <v>8496</v>
      </c>
      <c r="AC209" s="107"/>
      <c r="AD209" s="107"/>
      <c r="AE209" s="107"/>
      <c r="AF209" s="88">
        <f>AA209+AC209</f>
        <v>8496</v>
      </c>
      <c r="AG209" s="106"/>
      <c r="AH209" s="88">
        <f>AB209</f>
        <v>8496</v>
      </c>
      <c r="AI209" s="106"/>
      <c r="AJ209" s="106"/>
      <c r="AK209" s="88">
        <f>AF209+AI209</f>
        <v>8496</v>
      </c>
      <c r="AL209" s="88">
        <f>AG209</f>
        <v>0</v>
      </c>
      <c r="AM209" s="88">
        <f>AH209+AJ209</f>
        <v>8496</v>
      </c>
      <c r="AN209" s="88">
        <f>AO209-AM209</f>
        <v>11117</v>
      </c>
      <c r="AO209" s="88">
        <v>19613</v>
      </c>
      <c r="AP209" s="88"/>
      <c r="AQ209" s="88">
        <v>19613</v>
      </c>
      <c r="AR209" s="88"/>
      <c r="AS209" s="106"/>
      <c r="AT209" s="88">
        <f>AO209+AR209</f>
        <v>19613</v>
      </c>
      <c r="AU209" s="88">
        <f>AQ209+AS209</f>
        <v>19613</v>
      </c>
      <c r="AV209" s="106"/>
      <c r="AW209" s="106"/>
      <c r="AX209" s="88">
        <f>AT209+AV209</f>
        <v>19613</v>
      </c>
      <c r="AY209" s="88">
        <f>AU209</f>
        <v>19613</v>
      </c>
      <c r="AZ209" s="106"/>
      <c r="BA209" s="106"/>
      <c r="BB209" s="88">
        <f>AX209+AZ209</f>
        <v>19613</v>
      </c>
      <c r="BC209" s="88">
        <f>AY209+BA209</f>
        <v>19613</v>
      </c>
      <c r="BD209" s="106"/>
      <c r="BE209" s="106"/>
      <c r="BF209" s="88">
        <f>BB209+BD209</f>
        <v>19613</v>
      </c>
      <c r="BG209" s="88">
        <f>BC209+BE209</f>
        <v>19613</v>
      </c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</row>
    <row r="210" spans="1:70" s="18" customFormat="1" ht="182.25" customHeight="1">
      <c r="A210" s="169" t="s">
        <v>268</v>
      </c>
      <c r="B210" s="100" t="s">
        <v>157</v>
      </c>
      <c r="C210" s="100" t="s">
        <v>128</v>
      </c>
      <c r="D210" s="101" t="s">
        <v>269</v>
      </c>
      <c r="E210" s="100"/>
      <c r="F210" s="88"/>
      <c r="G210" s="88"/>
      <c r="H210" s="91"/>
      <c r="I210" s="91"/>
      <c r="J210" s="91"/>
      <c r="K210" s="106"/>
      <c r="L210" s="106"/>
      <c r="M210" s="88"/>
      <c r="N210" s="88">
        <f aca="true" t="shared" si="186" ref="N210:BC210">N211</f>
        <v>38071</v>
      </c>
      <c r="O210" s="88">
        <f t="shared" si="186"/>
        <v>38071</v>
      </c>
      <c r="P210" s="88">
        <f t="shared" si="186"/>
        <v>0</v>
      </c>
      <c r="Q210" s="88">
        <f t="shared" si="186"/>
        <v>38071</v>
      </c>
      <c r="R210" s="88">
        <f t="shared" si="186"/>
        <v>0</v>
      </c>
      <c r="S210" s="88">
        <f t="shared" si="186"/>
        <v>0</v>
      </c>
      <c r="T210" s="88">
        <f t="shared" si="186"/>
        <v>38071</v>
      </c>
      <c r="U210" s="88">
        <f t="shared" si="186"/>
        <v>38071</v>
      </c>
      <c r="V210" s="88">
        <f t="shared" si="186"/>
        <v>0</v>
      </c>
      <c r="W210" s="88">
        <f t="shared" si="186"/>
        <v>0</v>
      </c>
      <c r="X210" s="88">
        <f t="shared" si="186"/>
        <v>38071</v>
      </c>
      <c r="Y210" s="88">
        <f t="shared" si="186"/>
        <v>38071</v>
      </c>
      <c r="Z210" s="88">
        <f t="shared" si="186"/>
        <v>0</v>
      </c>
      <c r="AA210" s="89">
        <f t="shared" si="186"/>
        <v>38071</v>
      </c>
      <c r="AB210" s="89">
        <f t="shared" si="186"/>
        <v>38071</v>
      </c>
      <c r="AC210" s="89">
        <f t="shared" si="186"/>
        <v>0</v>
      </c>
      <c r="AD210" s="89">
        <f t="shared" si="186"/>
        <v>0</v>
      </c>
      <c r="AE210" s="89"/>
      <c r="AF210" s="88">
        <f t="shared" si="186"/>
        <v>38071</v>
      </c>
      <c r="AG210" s="88">
        <f t="shared" si="186"/>
        <v>0</v>
      </c>
      <c r="AH210" s="88">
        <f t="shared" si="186"/>
        <v>38071</v>
      </c>
      <c r="AI210" s="88">
        <f t="shared" si="186"/>
        <v>0</v>
      </c>
      <c r="AJ210" s="88">
        <f t="shared" si="186"/>
        <v>0</v>
      </c>
      <c r="AK210" s="88">
        <f t="shared" si="186"/>
        <v>38071</v>
      </c>
      <c r="AL210" s="88">
        <f t="shared" si="186"/>
        <v>0</v>
      </c>
      <c r="AM210" s="88">
        <f t="shared" si="186"/>
        <v>38071</v>
      </c>
      <c r="AN210" s="88">
        <f t="shared" si="186"/>
        <v>68929</v>
      </c>
      <c r="AO210" s="88">
        <f t="shared" si="186"/>
        <v>107000</v>
      </c>
      <c r="AP210" s="88">
        <f t="shared" si="186"/>
        <v>0</v>
      </c>
      <c r="AQ210" s="88">
        <f t="shared" si="186"/>
        <v>107000</v>
      </c>
      <c r="AR210" s="88">
        <f t="shared" si="186"/>
        <v>0</v>
      </c>
      <c r="AS210" s="88">
        <f t="shared" si="186"/>
        <v>0</v>
      </c>
      <c r="AT210" s="88">
        <f t="shared" si="186"/>
        <v>107000</v>
      </c>
      <c r="AU210" s="88">
        <f t="shared" si="186"/>
        <v>107000</v>
      </c>
      <c r="AV210" s="88">
        <f t="shared" si="186"/>
        <v>0</v>
      </c>
      <c r="AW210" s="88">
        <f t="shared" si="186"/>
        <v>0</v>
      </c>
      <c r="AX210" s="88">
        <f t="shared" si="186"/>
        <v>107000</v>
      </c>
      <c r="AY210" s="88">
        <f t="shared" si="186"/>
        <v>107000</v>
      </c>
      <c r="AZ210" s="88">
        <f t="shared" si="186"/>
        <v>0</v>
      </c>
      <c r="BA210" s="88">
        <f t="shared" si="186"/>
        <v>0</v>
      </c>
      <c r="BB210" s="88">
        <f t="shared" si="186"/>
        <v>107000</v>
      </c>
      <c r="BC210" s="88">
        <f t="shared" si="186"/>
        <v>107000</v>
      </c>
      <c r="BD210" s="106"/>
      <c r="BE210" s="106"/>
      <c r="BF210" s="88">
        <f>BF211</f>
        <v>107000</v>
      </c>
      <c r="BG210" s="88">
        <f>BG211</f>
        <v>107000</v>
      </c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</row>
    <row r="211" spans="1:70" s="18" customFormat="1" ht="91.5" customHeight="1">
      <c r="A211" s="133" t="s">
        <v>250</v>
      </c>
      <c r="B211" s="100" t="s">
        <v>157</v>
      </c>
      <c r="C211" s="100" t="s">
        <v>128</v>
      </c>
      <c r="D211" s="101" t="s">
        <v>269</v>
      </c>
      <c r="E211" s="100" t="s">
        <v>143</v>
      </c>
      <c r="F211" s="88"/>
      <c r="G211" s="88"/>
      <c r="H211" s="91"/>
      <c r="I211" s="91"/>
      <c r="J211" s="91"/>
      <c r="K211" s="106"/>
      <c r="L211" s="106"/>
      <c r="M211" s="88"/>
      <c r="N211" s="88">
        <f>O211-M211</f>
        <v>38071</v>
      </c>
      <c r="O211" s="88">
        <v>38071</v>
      </c>
      <c r="P211" s="88"/>
      <c r="Q211" s="88">
        <v>38071</v>
      </c>
      <c r="R211" s="106"/>
      <c r="S211" s="106"/>
      <c r="T211" s="88">
        <f>O211+R211</f>
        <v>38071</v>
      </c>
      <c r="U211" s="88">
        <f>Q211+S211</f>
        <v>38071</v>
      </c>
      <c r="V211" s="106"/>
      <c r="W211" s="106"/>
      <c r="X211" s="88">
        <f>T211+V211</f>
        <v>38071</v>
      </c>
      <c r="Y211" s="88">
        <f>U211+W211</f>
        <v>38071</v>
      </c>
      <c r="Z211" s="106"/>
      <c r="AA211" s="89">
        <f>X211+Z211</f>
        <v>38071</v>
      </c>
      <c r="AB211" s="89">
        <f>Y211</f>
        <v>38071</v>
      </c>
      <c r="AC211" s="107"/>
      <c r="AD211" s="107"/>
      <c r="AE211" s="107"/>
      <c r="AF211" s="88">
        <f>AA211+AC211</f>
        <v>38071</v>
      </c>
      <c r="AG211" s="106"/>
      <c r="AH211" s="88">
        <f>AB211</f>
        <v>38071</v>
      </c>
      <c r="AI211" s="106"/>
      <c r="AJ211" s="106"/>
      <c r="AK211" s="88">
        <f>AF211+AI211</f>
        <v>38071</v>
      </c>
      <c r="AL211" s="88">
        <f>AG211</f>
        <v>0</v>
      </c>
      <c r="AM211" s="88">
        <f>AH211+AJ211</f>
        <v>38071</v>
      </c>
      <c r="AN211" s="88">
        <f>AO211-AM211</f>
        <v>68929</v>
      </c>
      <c r="AO211" s="88">
        <v>107000</v>
      </c>
      <c r="AP211" s="88"/>
      <c r="AQ211" s="88">
        <v>107000</v>
      </c>
      <c r="AR211" s="88"/>
      <c r="AS211" s="106"/>
      <c r="AT211" s="88">
        <f>AO211+AR211</f>
        <v>107000</v>
      </c>
      <c r="AU211" s="88">
        <f>AQ211+AS211</f>
        <v>107000</v>
      </c>
      <c r="AV211" s="106"/>
      <c r="AW211" s="106"/>
      <c r="AX211" s="88">
        <f>AT211+AV211</f>
        <v>107000</v>
      </c>
      <c r="AY211" s="88">
        <f>AU211</f>
        <v>107000</v>
      </c>
      <c r="AZ211" s="106"/>
      <c r="BA211" s="106"/>
      <c r="BB211" s="88">
        <f>AX211+AZ211</f>
        <v>107000</v>
      </c>
      <c r="BC211" s="88">
        <f>AY211+BA211</f>
        <v>107000</v>
      </c>
      <c r="BD211" s="106"/>
      <c r="BE211" s="106"/>
      <c r="BF211" s="88">
        <f>BB211+BD211</f>
        <v>107000</v>
      </c>
      <c r="BG211" s="88">
        <f>BC211+BE211</f>
        <v>107000</v>
      </c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</row>
    <row r="212" spans="1:59" ht="16.5">
      <c r="A212" s="94"/>
      <c r="B212" s="100"/>
      <c r="C212" s="100"/>
      <c r="D212" s="167"/>
      <c r="E212" s="100"/>
      <c r="F212" s="65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8"/>
      <c r="AB212" s="68"/>
      <c r="AC212" s="68"/>
      <c r="AD212" s="68"/>
      <c r="AE212" s="68"/>
      <c r="AF212" s="67"/>
      <c r="AG212" s="67"/>
      <c r="AH212" s="67"/>
      <c r="AI212" s="67"/>
      <c r="AJ212" s="67"/>
      <c r="AK212" s="69"/>
      <c r="AL212" s="69"/>
      <c r="AM212" s="69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</row>
    <row r="213" spans="1:70" s="18" customFormat="1" ht="21" customHeight="1">
      <c r="A213" s="170" t="s">
        <v>159</v>
      </c>
      <c r="B213" s="81" t="s">
        <v>157</v>
      </c>
      <c r="C213" s="81" t="s">
        <v>132</v>
      </c>
      <c r="D213" s="96"/>
      <c r="E213" s="81"/>
      <c r="F213" s="97">
        <f>F216</f>
        <v>680600</v>
      </c>
      <c r="G213" s="97" t="e">
        <f>G216+#REF!</f>
        <v>#REF!</v>
      </c>
      <c r="H213" s="97" t="e">
        <f>H216+#REF!</f>
        <v>#REF!</v>
      </c>
      <c r="I213" s="97" t="e">
        <f>I216+#REF!</f>
        <v>#REF!</v>
      </c>
      <c r="J213" s="97" t="e">
        <f>J216+#REF!</f>
        <v>#REF!</v>
      </c>
      <c r="K213" s="97" t="e">
        <f>K216+#REF!</f>
        <v>#REF!</v>
      </c>
      <c r="L213" s="97" t="e">
        <f>L216+#REF!</f>
        <v>#REF!</v>
      </c>
      <c r="M213" s="97" t="e">
        <f>M216+#REF!</f>
        <v>#REF!</v>
      </c>
      <c r="N213" s="97" t="e">
        <f>N216+#REF!</f>
        <v>#REF!</v>
      </c>
      <c r="O213" s="97" t="e">
        <f>O216+#REF!</f>
        <v>#REF!</v>
      </c>
      <c r="P213" s="97" t="e">
        <f>P216+#REF!</f>
        <v>#REF!</v>
      </c>
      <c r="Q213" s="97" t="e">
        <f>Q216+#REF!</f>
        <v>#REF!</v>
      </c>
      <c r="R213" s="97" t="e">
        <f>R216+#REF!</f>
        <v>#REF!</v>
      </c>
      <c r="S213" s="97" t="e">
        <f>S216+#REF!</f>
        <v>#REF!</v>
      </c>
      <c r="T213" s="97" t="e">
        <f>T216+#REF!</f>
        <v>#REF!</v>
      </c>
      <c r="U213" s="97" t="e">
        <f>U216+#REF!</f>
        <v>#REF!</v>
      </c>
      <c r="V213" s="97" t="e">
        <f>V216+#REF!</f>
        <v>#REF!</v>
      </c>
      <c r="W213" s="97" t="e">
        <f>W216+#REF!</f>
        <v>#REF!</v>
      </c>
      <c r="X213" s="97" t="e">
        <f>X216+#REF!</f>
        <v>#REF!</v>
      </c>
      <c r="Y213" s="97" t="e">
        <f>Y216+#REF!</f>
        <v>#REF!</v>
      </c>
      <c r="Z213" s="97" t="e">
        <f>Z216+#REF!</f>
        <v>#REF!</v>
      </c>
      <c r="AA213" s="98" t="e">
        <f>AA216+#REF!</f>
        <v>#REF!</v>
      </c>
      <c r="AB213" s="98" t="e">
        <f>AB216+#REF!</f>
        <v>#REF!</v>
      </c>
      <c r="AC213" s="98" t="e">
        <f>AC216+#REF!</f>
        <v>#REF!</v>
      </c>
      <c r="AD213" s="98" t="e">
        <f>AD216+#REF!</f>
        <v>#REF!</v>
      </c>
      <c r="AE213" s="98"/>
      <c r="AF213" s="97" t="e">
        <f>AF216+#REF!</f>
        <v>#REF!</v>
      </c>
      <c r="AG213" s="97" t="e">
        <f>AG216+#REF!</f>
        <v>#REF!</v>
      </c>
      <c r="AH213" s="97" t="e">
        <f>AH216+#REF!</f>
        <v>#REF!</v>
      </c>
      <c r="AI213" s="97" t="e">
        <f>AI216+#REF!</f>
        <v>#REF!</v>
      </c>
      <c r="AJ213" s="97" t="e">
        <f>AJ216+#REF!</f>
        <v>#REF!</v>
      </c>
      <c r="AK213" s="97" t="e">
        <f>AK216+#REF!</f>
        <v>#REF!</v>
      </c>
      <c r="AL213" s="97" t="e">
        <f>AL216+#REF!</f>
        <v>#REF!</v>
      </c>
      <c r="AM213" s="97" t="e">
        <f>AM216+#REF!</f>
        <v>#REF!</v>
      </c>
      <c r="AN213" s="97">
        <f aca="true" t="shared" si="187" ref="AN213:AV213">AN214+AN216</f>
        <v>237500</v>
      </c>
      <c r="AO213" s="97">
        <f t="shared" si="187"/>
        <v>789359</v>
      </c>
      <c r="AP213" s="97">
        <f t="shared" si="187"/>
        <v>0</v>
      </c>
      <c r="AQ213" s="97">
        <f t="shared" si="187"/>
        <v>789359</v>
      </c>
      <c r="AR213" s="97">
        <f t="shared" si="187"/>
        <v>0</v>
      </c>
      <c r="AS213" s="97">
        <f t="shared" si="187"/>
        <v>0</v>
      </c>
      <c r="AT213" s="97">
        <f t="shared" si="187"/>
        <v>789359</v>
      </c>
      <c r="AU213" s="97">
        <f t="shared" si="187"/>
        <v>789359</v>
      </c>
      <c r="AV213" s="97">
        <f t="shared" si="187"/>
        <v>0</v>
      </c>
      <c r="AW213" s="97">
        <f aca="true" t="shared" si="188" ref="AW213:BC213">AW214+AW216</f>
        <v>0</v>
      </c>
      <c r="AX213" s="97">
        <f t="shared" si="188"/>
        <v>789359</v>
      </c>
      <c r="AY213" s="97">
        <f t="shared" si="188"/>
        <v>789359</v>
      </c>
      <c r="AZ213" s="97">
        <f t="shared" si="188"/>
        <v>0</v>
      </c>
      <c r="BA213" s="97">
        <f t="shared" si="188"/>
        <v>0</v>
      </c>
      <c r="BB213" s="97">
        <f t="shared" si="188"/>
        <v>839359</v>
      </c>
      <c r="BC213" s="97">
        <f t="shared" si="188"/>
        <v>789359</v>
      </c>
      <c r="BD213" s="106"/>
      <c r="BE213" s="106"/>
      <c r="BF213" s="97">
        <f>BF214+BF216</f>
        <v>839359</v>
      </c>
      <c r="BG213" s="97">
        <f>BG214+BG216</f>
        <v>789359</v>
      </c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</row>
    <row r="214" spans="1:70" s="18" customFormat="1" ht="51" customHeight="1">
      <c r="A214" s="99" t="s">
        <v>150</v>
      </c>
      <c r="B214" s="100" t="s">
        <v>157</v>
      </c>
      <c r="C214" s="100" t="s">
        <v>132</v>
      </c>
      <c r="D214" s="101" t="s">
        <v>38</v>
      </c>
      <c r="E214" s="100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102">
        <f aca="true" t="shared" si="189" ref="AN214:BC214">AN215</f>
        <v>16864</v>
      </c>
      <c r="AO214" s="102">
        <f t="shared" si="189"/>
        <v>16864</v>
      </c>
      <c r="AP214" s="97">
        <f t="shared" si="189"/>
        <v>0</v>
      </c>
      <c r="AQ214" s="102">
        <f t="shared" si="189"/>
        <v>16864</v>
      </c>
      <c r="AR214" s="102">
        <f t="shared" si="189"/>
        <v>0</v>
      </c>
      <c r="AS214" s="102">
        <f t="shared" si="189"/>
        <v>0</v>
      </c>
      <c r="AT214" s="102">
        <f t="shared" si="189"/>
        <v>16864</v>
      </c>
      <c r="AU214" s="102">
        <f t="shared" si="189"/>
        <v>16864</v>
      </c>
      <c r="AV214" s="102">
        <f t="shared" si="189"/>
        <v>0</v>
      </c>
      <c r="AW214" s="102">
        <f t="shared" si="189"/>
        <v>0</v>
      </c>
      <c r="AX214" s="102">
        <f t="shared" si="189"/>
        <v>16864</v>
      </c>
      <c r="AY214" s="102">
        <f t="shared" si="189"/>
        <v>16864</v>
      </c>
      <c r="AZ214" s="102">
        <f t="shared" si="189"/>
        <v>0</v>
      </c>
      <c r="BA214" s="102">
        <f t="shared" si="189"/>
        <v>0</v>
      </c>
      <c r="BB214" s="102">
        <f t="shared" si="189"/>
        <v>16864</v>
      </c>
      <c r="BC214" s="102">
        <f t="shared" si="189"/>
        <v>16864</v>
      </c>
      <c r="BD214" s="106"/>
      <c r="BE214" s="106"/>
      <c r="BF214" s="102">
        <f>BF215</f>
        <v>16864</v>
      </c>
      <c r="BG214" s="102">
        <f>BG215</f>
        <v>16864</v>
      </c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</row>
    <row r="215" spans="1:70" s="18" customFormat="1" ht="87" customHeight="1">
      <c r="A215" s="99" t="s">
        <v>249</v>
      </c>
      <c r="B215" s="100" t="s">
        <v>157</v>
      </c>
      <c r="C215" s="100" t="s">
        <v>132</v>
      </c>
      <c r="D215" s="101" t="s">
        <v>38</v>
      </c>
      <c r="E215" s="100" t="s">
        <v>151</v>
      </c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88">
        <f>AO215-AM215</f>
        <v>16864</v>
      </c>
      <c r="AO215" s="102">
        <v>16864</v>
      </c>
      <c r="AP215" s="97"/>
      <c r="AQ215" s="102">
        <v>16864</v>
      </c>
      <c r="AR215" s="102"/>
      <c r="AS215" s="106"/>
      <c r="AT215" s="88">
        <f>AO215+AR215</f>
        <v>16864</v>
      </c>
      <c r="AU215" s="88">
        <f>AQ215+AS215</f>
        <v>16864</v>
      </c>
      <c r="AV215" s="106"/>
      <c r="AW215" s="106"/>
      <c r="AX215" s="88">
        <f>AT215+AV215</f>
        <v>16864</v>
      </c>
      <c r="AY215" s="88">
        <f>AU215</f>
        <v>16864</v>
      </c>
      <c r="AZ215" s="106"/>
      <c r="BA215" s="106"/>
      <c r="BB215" s="88">
        <f>AX215+AZ215</f>
        <v>16864</v>
      </c>
      <c r="BC215" s="88">
        <f>AY215+BA215</f>
        <v>16864</v>
      </c>
      <c r="BD215" s="106"/>
      <c r="BE215" s="106"/>
      <c r="BF215" s="88">
        <f>BB215+BD215</f>
        <v>16864</v>
      </c>
      <c r="BG215" s="88">
        <f>BC215+BE215</f>
        <v>16864</v>
      </c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</row>
    <row r="216" spans="1:70" s="18" customFormat="1" ht="24" customHeight="1">
      <c r="A216" s="171" t="s">
        <v>159</v>
      </c>
      <c r="B216" s="100" t="s">
        <v>157</v>
      </c>
      <c r="C216" s="100" t="s">
        <v>132</v>
      </c>
      <c r="D216" s="172" t="s">
        <v>119</v>
      </c>
      <c r="E216" s="100"/>
      <c r="F216" s="102">
        <f>F217+F219+F221+F223+F225+F227</f>
        <v>680600</v>
      </c>
      <c r="G216" s="102">
        <f aca="true" t="shared" si="190" ref="G216:M216">G217+G219+G221+G223+G225+G227+G235</f>
        <v>481921</v>
      </c>
      <c r="H216" s="102">
        <f t="shared" si="190"/>
        <v>1162521</v>
      </c>
      <c r="I216" s="102">
        <f t="shared" si="190"/>
        <v>0</v>
      </c>
      <c r="J216" s="102">
        <f t="shared" si="190"/>
        <v>1303656</v>
      </c>
      <c r="K216" s="102">
        <f t="shared" si="190"/>
        <v>0</v>
      </c>
      <c r="L216" s="102">
        <f t="shared" si="190"/>
        <v>0</v>
      </c>
      <c r="M216" s="102">
        <f t="shared" si="190"/>
        <v>1303656</v>
      </c>
      <c r="N216" s="102">
        <f aca="true" t="shared" si="191" ref="N216:U216">N217+N227+N233+N235</f>
        <v>-751797</v>
      </c>
      <c r="O216" s="102">
        <f t="shared" si="191"/>
        <v>551859</v>
      </c>
      <c r="P216" s="102">
        <f t="shared" si="191"/>
        <v>0</v>
      </c>
      <c r="Q216" s="102">
        <f t="shared" si="191"/>
        <v>551859</v>
      </c>
      <c r="R216" s="102">
        <f t="shared" si="191"/>
        <v>0</v>
      </c>
      <c r="S216" s="102">
        <f t="shared" si="191"/>
        <v>0</v>
      </c>
      <c r="T216" s="102">
        <f t="shared" si="191"/>
        <v>551859</v>
      </c>
      <c r="U216" s="102">
        <f t="shared" si="191"/>
        <v>551859</v>
      </c>
      <c r="V216" s="102">
        <f aca="true" t="shared" si="192" ref="V216:AB216">V217+V227+V233+V235</f>
        <v>0</v>
      </c>
      <c r="W216" s="102">
        <f t="shared" si="192"/>
        <v>0</v>
      </c>
      <c r="X216" s="102">
        <f t="shared" si="192"/>
        <v>551859</v>
      </c>
      <c r="Y216" s="102">
        <f t="shared" si="192"/>
        <v>551859</v>
      </c>
      <c r="Z216" s="102">
        <f t="shared" si="192"/>
        <v>0</v>
      </c>
      <c r="AA216" s="103">
        <f t="shared" si="192"/>
        <v>551859</v>
      </c>
      <c r="AB216" s="103">
        <f t="shared" si="192"/>
        <v>551859</v>
      </c>
      <c r="AC216" s="103">
        <f>AC217+AC227+AC233+AC235</f>
        <v>0</v>
      </c>
      <c r="AD216" s="103">
        <f>AD217+AD227+AD233+AD235</f>
        <v>0</v>
      </c>
      <c r="AE216" s="103"/>
      <c r="AF216" s="102">
        <f aca="true" t="shared" si="193" ref="AF216:AM216">AF217+AF227+AF233+AF235</f>
        <v>551859</v>
      </c>
      <c r="AG216" s="102">
        <f t="shared" si="193"/>
        <v>0</v>
      </c>
      <c r="AH216" s="102">
        <f t="shared" si="193"/>
        <v>551859</v>
      </c>
      <c r="AI216" s="102">
        <f t="shared" si="193"/>
        <v>0</v>
      </c>
      <c r="AJ216" s="102">
        <f t="shared" si="193"/>
        <v>0</v>
      </c>
      <c r="AK216" s="102">
        <f t="shared" si="193"/>
        <v>551859</v>
      </c>
      <c r="AL216" s="102">
        <f t="shared" si="193"/>
        <v>0</v>
      </c>
      <c r="AM216" s="102">
        <f t="shared" si="193"/>
        <v>551859</v>
      </c>
      <c r="AN216" s="102">
        <f aca="true" t="shared" si="194" ref="AN216:AU216">AN217+AN227+AN231+AN233+AN235+AN229</f>
        <v>220636</v>
      </c>
      <c r="AO216" s="102">
        <f t="shared" si="194"/>
        <v>772495</v>
      </c>
      <c r="AP216" s="102">
        <f t="shared" si="194"/>
        <v>0</v>
      </c>
      <c r="AQ216" s="102">
        <f t="shared" si="194"/>
        <v>772495</v>
      </c>
      <c r="AR216" s="102">
        <f t="shared" si="194"/>
        <v>0</v>
      </c>
      <c r="AS216" s="102">
        <f t="shared" si="194"/>
        <v>0</v>
      </c>
      <c r="AT216" s="102">
        <f t="shared" si="194"/>
        <v>772495</v>
      </c>
      <c r="AU216" s="102">
        <f t="shared" si="194"/>
        <v>772495</v>
      </c>
      <c r="AV216" s="102">
        <f aca="true" t="shared" si="195" ref="AV216:BC216">AV217+AV227+AV231+AV233+AV235+AV229</f>
        <v>0</v>
      </c>
      <c r="AW216" s="102">
        <f t="shared" si="195"/>
        <v>0</v>
      </c>
      <c r="AX216" s="102">
        <f t="shared" si="195"/>
        <v>772495</v>
      </c>
      <c r="AY216" s="102">
        <f t="shared" si="195"/>
        <v>772495</v>
      </c>
      <c r="AZ216" s="102">
        <f t="shared" si="195"/>
        <v>0</v>
      </c>
      <c r="BA216" s="102">
        <f t="shared" si="195"/>
        <v>0</v>
      </c>
      <c r="BB216" s="102">
        <f t="shared" si="195"/>
        <v>822495</v>
      </c>
      <c r="BC216" s="102">
        <f t="shared" si="195"/>
        <v>772495</v>
      </c>
      <c r="BD216" s="106"/>
      <c r="BE216" s="106"/>
      <c r="BF216" s="102">
        <f>BF217+BF227+BF231+BF233+BF235+BF229</f>
        <v>822495</v>
      </c>
      <c r="BG216" s="102">
        <f>BG217+BG227+BG231+BG233+BG235+BG229</f>
        <v>772495</v>
      </c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</row>
    <row r="217" spans="1:70" s="18" customFormat="1" ht="51" customHeight="1">
      <c r="A217" s="133" t="s">
        <v>137</v>
      </c>
      <c r="B217" s="100" t="s">
        <v>157</v>
      </c>
      <c r="C217" s="100" t="s">
        <v>132</v>
      </c>
      <c r="D217" s="172" t="s">
        <v>119</v>
      </c>
      <c r="E217" s="100" t="s">
        <v>138</v>
      </c>
      <c r="F217" s="88">
        <v>636668</v>
      </c>
      <c r="G217" s="88">
        <f>H217-F217</f>
        <v>470655</v>
      </c>
      <c r="H217" s="88">
        <v>1107323</v>
      </c>
      <c r="I217" s="88"/>
      <c r="J217" s="88">
        <v>1244558</v>
      </c>
      <c r="K217" s="106"/>
      <c r="L217" s="106"/>
      <c r="M217" s="88">
        <v>1244558</v>
      </c>
      <c r="N217" s="88">
        <f>O217-M217</f>
        <v>-704093</v>
      </c>
      <c r="O217" s="88">
        <v>540465</v>
      </c>
      <c r="P217" s="88"/>
      <c r="Q217" s="88">
        <v>540465</v>
      </c>
      <c r="R217" s="106"/>
      <c r="S217" s="106"/>
      <c r="T217" s="88">
        <f>O217+R217</f>
        <v>540465</v>
      </c>
      <c r="U217" s="88">
        <f>Q217+S217</f>
        <v>540465</v>
      </c>
      <c r="V217" s="106"/>
      <c r="W217" s="106"/>
      <c r="X217" s="88">
        <f>T217+V217</f>
        <v>540465</v>
      </c>
      <c r="Y217" s="88">
        <f>U217+W217</f>
        <v>540465</v>
      </c>
      <c r="Z217" s="106"/>
      <c r="AA217" s="89">
        <f>X217+Z217</f>
        <v>540465</v>
      </c>
      <c r="AB217" s="89">
        <f>Y217</f>
        <v>540465</v>
      </c>
      <c r="AC217" s="107"/>
      <c r="AD217" s="107"/>
      <c r="AE217" s="107"/>
      <c r="AF217" s="88">
        <f>AA217+AC217</f>
        <v>540465</v>
      </c>
      <c r="AG217" s="106"/>
      <c r="AH217" s="88">
        <f>AB217</f>
        <v>540465</v>
      </c>
      <c r="AI217" s="106"/>
      <c r="AJ217" s="106"/>
      <c r="AK217" s="88">
        <f>AF217+AI217</f>
        <v>540465</v>
      </c>
      <c r="AL217" s="88">
        <f>AG217</f>
        <v>0</v>
      </c>
      <c r="AM217" s="88">
        <f>AH217+AJ217</f>
        <v>540465</v>
      </c>
      <c r="AN217" s="88">
        <f>AO217-AM217</f>
        <v>220859</v>
      </c>
      <c r="AO217" s="88">
        <f>711562+49762</f>
        <v>761324</v>
      </c>
      <c r="AP217" s="88"/>
      <c r="AQ217" s="88">
        <f>711562+49762</f>
        <v>761324</v>
      </c>
      <c r="AR217" s="88"/>
      <c r="AS217" s="88"/>
      <c r="AT217" s="88">
        <f>AO217+AR217</f>
        <v>761324</v>
      </c>
      <c r="AU217" s="88">
        <f>AQ217+AS217</f>
        <v>761324</v>
      </c>
      <c r="AV217" s="106"/>
      <c r="AW217" s="106"/>
      <c r="AX217" s="88">
        <f>AT217+AV217</f>
        <v>761324</v>
      </c>
      <c r="AY217" s="88">
        <f>AU217</f>
        <v>761324</v>
      </c>
      <c r="AZ217" s="106"/>
      <c r="BA217" s="106"/>
      <c r="BB217" s="88">
        <f>AX217+AZ217</f>
        <v>761324</v>
      </c>
      <c r="BC217" s="88">
        <f>AY217+BA217</f>
        <v>761324</v>
      </c>
      <c r="BD217" s="106"/>
      <c r="BE217" s="106"/>
      <c r="BF217" s="88">
        <f>BB217+BD217</f>
        <v>761324</v>
      </c>
      <c r="BG217" s="88">
        <f>BC217+BE217</f>
        <v>761324</v>
      </c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</row>
    <row r="218" spans="1:70" s="34" customFormat="1" ht="82.5" customHeight="1" hidden="1">
      <c r="A218" s="120" t="s">
        <v>250</v>
      </c>
      <c r="B218" s="121" t="s">
        <v>157</v>
      </c>
      <c r="C218" s="121" t="s">
        <v>132</v>
      </c>
      <c r="D218" s="173" t="s">
        <v>119</v>
      </c>
      <c r="E218" s="121" t="s">
        <v>143</v>
      </c>
      <c r="F218" s="123"/>
      <c r="G218" s="123"/>
      <c r="H218" s="123"/>
      <c r="I218" s="123"/>
      <c r="J218" s="123"/>
      <c r="K218" s="124"/>
      <c r="L218" s="124"/>
      <c r="M218" s="123"/>
      <c r="N218" s="123"/>
      <c r="O218" s="123"/>
      <c r="P218" s="123">
        <f>P227+P233+P235</f>
        <v>0</v>
      </c>
      <c r="Q218" s="123"/>
      <c r="R218" s="124"/>
      <c r="S218" s="124"/>
      <c r="T218" s="124"/>
      <c r="U218" s="124"/>
      <c r="V218" s="124"/>
      <c r="W218" s="124"/>
      <c r="X218" s="124"/>
      <c r="Y218" s="124"/>
      <c r="Z218" s="124"/>
      <c r="AA218" s="107"/>
      <c r="AB218" s="107"/>
      <c r="AC218" s="107"/>
      <c r="AD218" s="107"/>
      <c r="AE218" s="107"/>
      <c r="AF218" s="106"/>
      <c r="AG218" s="106"/>
      <c r="AH218" s="106"/>
      <c r="AI218" s="124"/>
      <c r="AJ218" s="124"/>
      <c r="AK218" s="174"/>
      <c r="AL218" s="174"/>
      <c r="AM218" s="17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</row>
    <row r="219" spans="1:70" s="14" customFormat="1" ht="33" customHeight="1" hidden="1">
      <c r="A219" s="133" t="s">
        <v>210</v>
      </c>
      <c r="B219" s="100" t="s">
        <v>157</v>
      </c>
      <c r="C219" s="100" t="s">
        <v>132</v>
      </c>
      <c r="D219" s="172" t="s">
        <v>200</v>
      </c>
      <c r="E219" s="100"/>
      <c r="F219" s="102">
        <f aca="true" t="shared" si="196" ref="F219:Q219">F220</f>
        <v>1903</v>
      </c>
      <c r="G219" s="102">
        <f t="shared" si="196"/>
        <v>-1903</v>
      </c>
      <c r="H219" s="102">
        <f t="shared" si="196"/>
        <v>0</v>
      </c>
      <c r="I219" s="102">
        <f t="shared" si="196"/>
        <v>0</v>
      </c>
      <c r="J219" s="102">
        <f t="shared" si="196"/>
        <v>0</v>
      </c>
      <c r="K219" s="102">
        <f t="shared" si="196"/>
        <v>0</v>
      </c>
      <c r="L219" s="102">
        <f t="shared" si="196"/>
        <v>0</v>
      </c>
      <c r="M219" s="102">
        <f t="shared" si="196"/>
        <v>0</v>
      </c>
      <c r="N219" s="102">
        <f t="shared" si="196"/>
        <v>0</v>
      </c>
      <c r="O219" s="102">
        <f t="shared" si="196"/>
        <v>0</v>
      </c>
      <c r="P219" s="102">
        <f t="shared" si="196"/>
        <v>0</v>
      </c>
      <c r="Q219" s="102">
        <f t="shared" si="196"/>
        <v>0</v>
      </c>
      <c r="R219" s="90"/>
      <c r="S219" s="90"/>
      <c r="T219" s="90"/>
      <c r="U219" s="90"/>
      <c r="V219" s="90"/>
      <c r="W219" s="90"/>
      <c r="X219" s="90"/>
      <c r="Y219" s="90"/>
      <c r="Z219" s="90"/>
      <c r="AA219" s="153"/>
      <c r="AB219" s="153"/>
      <c r="AC219" s="153"/>
      <c r="AD219" s="153"/>
      <c r="AE219" s="153"/>
      <c r="AF219" s="90"/>
      <c r="AG219" s="90"/>
      <c r="AH219" s="90"/>
      <c r="AI219" s="90"/>
      <c r="AJ219" s="90"/>
      <c r="AK219" s="115"/>
      <c r="AL219" s="115"/>
      <c r="AM219" s="115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</row>
    <row r="220" spans="1:70" s="14" customFormat="1" ht="82.5" customHeight="1" hidden="1">
      <c r="A220" s="133" t="s">
        <v>378</v>
      </c>
      <c r="B220" s="100" t="s">
        <v>157</v>
      </c>
      <c r="C220" s="100" t="s">
        <v>132</v>
      </c>
      <c r="D220" s="172" t="s">
        <v>200</v>
      </c>
      <c r="E220" s="100" t="s">
        <v>143</v>
      </c>
      <c r="F220" s="88">
        <v>1903</v>
      </c>
      <c r="G220" s="88">
        <f>H220-F220</f>
        <v>-1903</v>
      </c>
      <c r="H220" s="88">
        <f>2945-2945</f>
        <v>0</v>
      </c>
      <c r="I220" s="88"/>
      <c r="J220" s="88">
        <f>3154-3154</f>
        <v>0</v>
      </c>
      <c r="K220" s="90"/>
      <c r="L220" s="90"/>
      <c r="M220" s="88"/>
      <c r="N220" s="91"/>
      <c r="O220" s="88"/>
      <c r="P220" s="88"/>
      <c r="Q220" s="88"/>
      <c r="R220" s="90"/>
      <c r="S220" s="90"/>
      <c r="T220" s="90"/>
      <c r="U220" s="90"/>
      <c r="V220" s="90"/>
      <c r="W220" s="90"/>
      <c r="X220" s="90"/>
      <c r="Y220" s="90"/>
      <c r="Z220" s="90"/>
      <c r="AA220" s="153"/>
      <c r="AB220" s="153"/>
      <c r="AC220" s="153"/>
      <c r="AD220" s="153"/>
      <c r="AE220" s="153"/>
      <c r="AF220" s="90"/>
      <c r="AG220" s="90"/>
      <c r="AH220" s="90"/>
      <c r="AI220" s="90"/>
      <c r="AJ220" s="90"/>
      <c r="AK220" s="115"/>
      <c r="AL220" s="115"/>
      <c r="AM220" s="115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</row>
    <row r="221" spans="1:70" s="14" customFormat="1" ht="66" customHeight="1" hidden="1">
      <c r="A221" s="133" t="s">
        <v>220</v>
      </c>
      <c r="B221" s="100" t="s">
        <v>157</v>
      </c>
      <c r="C221" s="100" t="s">
        <v>132</v>
      </c>
      <c r="D221" s="172" t="s">
        <v>201</v>
      </c>
      <c r="E221" s="100"/>
      <c r="F221" s="102">
        <f aca="true" t="shared" si="197" ref="F221:Q221">F222</f>
        <v>1652</v>
      </c>
      <c r="G221" s="102">
        <f t="shared" si="197"/>
        <v>-1652</v>
      </c>
      <c r="H221" s="102">
        <f t="shared" si="197"/>
        <v>0</v>
      </c>
      <c r="I221" s="102">
        <f t="shared" si="197"/>
        <v>0</v>
      </c>
      <c r="J221" s="102">
        <f t="shared" si="197"/>
        <v>0</v>
      </c>
      <c r="K221" s="102">
        <f t="shared" si="197"/>
        <v>0</v>
      </c>
      <c r="L221" s="102">
        <f t="shared" si="197"/>
        <v>0</v>
      </c>
      <c r="M221" s="102">
        <f t="shared" si="197"/>
        <v>0</v>
      </c>
      <c r="N221" s="102">
        <f t="shared" si="197"/>
        <v>0</v>
      </c>
      <c r="O221" s="102">
        <f t="shared" si="197"/>
        <v>0</v>
      </c>
      <c r="P221" s="102">
        <f t="shared" si="197"/>
        <v>0</v>
      </c>
      <c r="Q221" s="102">
        <f t="shared" si="197"/>
        <v>0</v>
      </c>
      <c r="R221" s="90"/>
      <c r="S221" s="90"/>
      <c r="T221" s="90"/>
      <c r="U221" s="90"/>
      <c r="V221" s="90"/>
      <c r="W221" s="90"/>
      <c r="X221" s="90"/>
      <c r="Y221" s="90"/>
      <c r="Z221" s="90"/>
      <c r="AA221" s="153"/>
      <c r="AB221" s="153"/>
      <c r="AC221" s="153"/>
      <c r="AD221" s="153"/>
      <c r="AE221" s="153"/>
      <c r="AF221" s="90"/>
      <c r="AG221" s="90"/>
      <c r="AH221" s="90"/>
      <c r="AI221" s="90"/>
      <c r="AJ221" s="90"/>
      <c r="AK221" s="115"/>
      <c r="AL221" s="115"/>
      <c r="AM221" s="115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</row>
    <row r="222" spans="1:70" s="14" customFormat="1" ht="82.5" customHeight="1" hidden="1">
      <c r="A222" s="133" t="s">
        <v>378</v>
      </c>
      <c r="B222" s="100" t="s">
        <v>157</v>
      </c>
      <c r="C222" s="100" t="s">
        <v>132</v>
      </c>
      <c r="D222" s="172" t="s">
        <v>201</v>
      </c>
      <c r="E222" s="100" t="s">
        <v>143</v>
      </c>
      <c r="F222" s="88">
        <v>1652</v>
      </c>
      <c r="G222" s="88">
        <f>H222-F222</f>
        <v>-1652</v>
      </c>
      <c r="H222" s="91">
        <f>699-699</f>
        <v>0</v>
      </c>
      <c r="I222" s="91"/>
      <c r="J222" s="91">
        <f>749-749</f>
        <v>0</v>
      </c>
      <c r="K222" s="90"/>
      <c r="L222" s="90"/>
      <c r="M222" s="88"/>
      <c r="N222" s="91"/>
      <c r="O222" s="88"/>
      <c r="P222" s="88"/>
      <c r="Q222" s="88"/>
      <c r="R222" s="90"/>
      <c r="S222" s="90"/>
      <c r="T222" s="90"/>
      <c r="U222" s="90"/>
      <c r="V222" s="90"/>
      <c r="W222" s="90"/>
      <c r="X222" s="90"/>
      <c r="Y222" s="90"/>
      <c r="Z222" s="90"/>
      <c r="AA222" s="153"/>
      <c r="AB222" s="153"/>
      <c r="AC222" s="153"/>
      <c r="AD222" s="153"/>
      <c r="AE222" s="153"/>
      <c r="AF222" s="90"/>
      <c r="AG222" s="90"/>
      <c r="AH222" s="90"/>
      <c r="AI222" s="90"/>
      <c r="AJ222" s="90"/>
      <c r="AK222" s="115"/>
      <c r="AL222" s="115"/>
      <c r="AM222" s="115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</row>
    <row r="223" spans="1:70" s="14" customFormat="1" ht="99" customHeight="1" hidden="1">
      <c r="A223" s="133" t="s">
        <v>221</v>
      </c>
      <c r="B223" s="100" t="s">
        <v>157</v>
      </c>
      <c r="C223" s="100" t="s">
        <v>132</v>
      </c>
      <c r="D223" s="172" t="s">
        <v>202</v>
      </c>
      <c r="E223" s="100"/>
      <c r="F223" s="102">
        <f aca="true" t="shared" si="198" ref="F223:Q223">F224</f>
        <v>9073</v>
      </c>
      <c r="G223" s="102">
        <f t="shared" si="198"/>
        <v>-9073</v>
      </c>
      <c r="H223" s="102">
        <f t="shared" si="198"/>
        <v>0</v>
      </c>
      <c r="I223" s="102">
        <f t="shared" si="198"/>
        <v>0</v>
      </c>
      <c r="J223" s="102">
        <f t="shared" si="198"/>
        <v>0</v>
      </c>
      <c r="K223" s="102">
        <f t="shared" si="198"/>
        <v>0</v>
      </c>
      <c r="L223" s="102">
        <f t="shared" si="198"/>
        <v>0</v>
      </c>
      <c r="M223" s="102">
        <f t="shared" si="198"/>
        <v>0</v>
      </c>
      <c r="N223" s="102">
        <f t="shared" si="198"/>
        <v>0</v>
      </c>
      <c r="O223" s="102">
        <f t="shared" si="198"/>
        <v>0</v>
      </c>
      <c r="P223" s="102">
        <f t="shared" si="198"/>
        <v>0</v>
      </c>
      <c r="Q223" s="102">
        <f t="shared" si="198"/>
        <v>0</v>
      </c>
      <c r="R223" s="90"/>
      <c r="S223" s="90"/>
      <c r="T223" s="90"/>
      <c r="U223" s="90"/>
      <c r="V223" s="90"/>
      <c r="W223" s="90"/>
      <c r="X223" s="90"/>
      <c r="Y223" s="90"/>
      <c r="Z223" s="90"/>
      <c r="AA223" s="153"/>
      <c r="AB223" s="153"/>
      <c r="AC223" s="153"/>
      <c r="AD223" s="153"/>
      <c r="AE223" s="153"/>
      <c r="AF223" s="90"/>
      <c r="AG223" s="90"/>
      <c r="AH223" s="90"/>
      <c r="AI223" s="90"/>
      <c r="AJ223" s="90"/>
      <c r="AK223" s="115"/>
      <c r="AL223" s="115"/>
      <c r="AM223" s="115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</row>
    <row r="224" spans="1:70" s="14" customFormat="1" ht="82.5" customHeight="1" hidden="1">
      <c r="A224" s="133" t="s">
        <v>378</v>
      </c>
      <c r="B224" s="100" t="s">
        <v>157</v>
      </c>
      <c r="C224" s="100" t="s">
        <v>132</v>
      </c>
      <c r="D224" s="172" t="s">
        <v>202</v>
      </c>
      <c r="E224" s="100" t="s">
        <v>143</v>
      </c>
      <c r="F224" s="88">
        <v>9073</v>
      </c>
      <c r="G224" s="88">
        <f>H224-F224</f>
        <v>-9073</v>
      </c>
      <c r="H224" s="88">
        <f>9572-9572</f>
        <v>0</v>
      </c>
      <c r="I224" s="88"/>
      <c r="J224" s="88">
        <f>10251-10251</f>
        <v>0</v>
      </c>
      <c r="K224" s="90"/>
      <c r="L224" s="90"/>
      <c r="M224" s="88"/>
      <c r="N224" s="91"/>
      <c r="O224" s="88"/>
      <c r="P224" s="88"/>
      <c r="Q224" s="88"/>
      <c r="R224" s="90"/>
      <c r="S224" s="90"/>
      <c r="T224" s="90"/>
      <c r="U224" s="90"/>
      <c r="V224" s="90"/>
      <c r="W224" s="90"/>
      <c r="X224" s="90"/>
      <c r="Y224" s="90"/>
      <c r="Z224" s="90"/>
      <c r="AA224" s="153"/>
      <c r="AB224" s="153"/>
      <c r="AC224" s="153"/>
      <c r="AD224" s="153"/>
      <c r="AE224" s="153"/>
      <c r="AF224" s="90"/>
      <c r="AG224" s="90"/>
      <c r="AH224" s="90"/>
      <c r="AI224" s="90"/>
      <c r="AJ224" s="90"/>
      <c r="AK224" s="115"/>
      <c r="AL224" s="115"/>
      <c r="AM224" s="115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</row>
    <row r="225" spans="1:70" s="14" customFormat="1" ht="49.5" customHeight="1" hidden="1">
      <c r="A225" s="133" t="s">
        <v>211</v>
      </c>
      <c r="B225" s="100" t="s">
        <v>157</v>
      </c>
      <c r="C225" s="100" t="s">
        <v>132</v>
      </c>
      <c r="D225" s="172" t="s">
        <v>203</v>
      </c>
      <c r="E225" s="100"/>
      <c r="F225" s="102">
        <f aca="true" t="shared" si="199" ref="F225:Q225">F226</f>
        <v>23259</v>
      </c>
      <c r="G225" s="102">
        <f t="shared" si="199"/>
        <v>-23259</v>
      </c>
      <c r="H225" s="102">
        <f t="shared" si="199"/>
        <v>0</v>
      </c>
      <c r="I225" s="102">
        <f t="shared" si="199"/>
        <v>0</v>
      </c>
      <c r="J225" s="102">
        <f t="shared" si="199"/>
        <v>0</v>
      </c>
      <c r="K225" s="102">
        <f t="shared" si="199"/>
        <v>0</v>
      </c>
      <c r="L225" s="102">
        <f t="shared" si="199"/>
        <v>0</v>
      </c>
      <c r="M225" s="102">
        <f t="shared" si="199"/>
        <v>0</v>
      </c>
      <c r="N225" s="102">
        <f t="shared" si="199"/>
        <v>0</v>
      </c>
      <c r="O225" s="102">
        <f t="shared" si="199"/>
        <v>0</v>
      </c>
      <c r="P225" s="102">
        <f t="shared" si="199"/>
        <v>0</v>
      </c>
      <c r="Q225" s="102">
        <f t="shared" si="199"/>
        <v>0</v>
      </c>
      <c r="R225" s="90"/>
      <c r="S225" s="90"/>
      <c r="T225" s="90"/>
      <c r="U225" s="90"/>
      <c r="V225" s="90"/>
      <c r="W225" s="90"/>
      <c r="X225" s="90"/>
      <c r="Y225" s="90"/>
      <c r="Z225" s="90"/>
      <c r="AA225" s="153"/>
      <c r="AB225" s="153"/>
      <c r="AC225" s="153"/>
      <c r="AD225" s="153"/>
      <c r="AE225" s="153"/>
      <c r="AF225" s="90"/>
      <c r="AG225" s="90"/>
      <c r="AH225" s="90"/>
      <c r="AI225" s="90"/>
      <c r="AJ225" s="90"/>
      <c r="AK225" s="115"/>
      <c r="AL225" s="115"/>
      <c r="AM225" s="115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</row>
    <row r="226" spans="1:70" s="14" customFormat="1" ht="82.5" customHeight="1" hidden="1">
      <c r="A226" s="133" t="s">
        <v>378</v>
      </c>
      <c r="B226" s="100" t="s">
        <v>157</v>
      </c>
      <c r="C226" s="100" t="s">
        <v>132</v>
      </c>
      <c r="D226" s="172" t="s">
        <v>203</v>
      </c>
      <c r="E226" s="100" t="s">
        <v>143</v>
      </c>
      <c r="F226" s="88">
        <v>23259</v>
      </c>
      <c r="G226" s="88">
        <f>H226-F226</f>
        <v>-23259</v>
      </c>
      <c r="H226" s="88"/>
      <c r="I226" s="88"/>
      <c r="J226" s="88"/>
      <c r="K226" s="90"/>
      <c r="L226" s="90"/>
      <c r="M226" s="88"/>
      <c r="N226" s="91"/>
      <c r="O226" s="88"/>
      <c r="P226" s="88"/>
      <c r="Q226" s="88"/>
      <c r="R226" s="90"/>
      <c r="S226" s="90"/>
      <c r="T226" s="90"/>
      <c r="U226" s="90"/>
      <c r="V226" s="90"/>
      <c r="W226" s="90"/>
      <c r="X226" s="90"/>
      <c r="Y226" s="90"/>
      <c r="Z226" s="90"/>
      <c r="AA226" s="153"/>
      <c r="AB226" s="153"/>
      <c r="AC226" s="153"/>
      <c r="AD226" s="153"/>
      <c r="AE226" s="153"/>
      <c r="AF226" s="90"/>
      <c r="AG226" s="90"/>
      <c r="AH226" s="90"/>
      <c r="AI226" s="90"/>
      <c r="AJ226" s="90"/>
      <c r="AK226" s="115"/>
      <c r="AL226" s="115"/>
      <c r="AM226" s="115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</row>
    <row r="227" spans="1:70" s="14" customFormat="1" ht="33" customHeight="1" hidden="1">
      <c r="A227" s="133" t="s">
        <v>213</v>
      </c>
      <c r="B227" s="100" t="s">
        <v>157</v>
      </c>
      <c r="C227" s="100" t="s">
        <v>132</v>
      </c>
      <c r="D227" s="172" t="s">
        <v>212</v>
      </c>
      <c r="E227" s="100"/>
      <c r="F227" s="102">
        <f aca="true" t="shared" si="200" ref="F227:Q227">F228</f>
        <v>8045</v>
      </c>
      <c r="G227" s="102">
        <f t="shared" si="200"/>
        <v>3908</v>
      </c>
      <c r="H227" s="102">
        <f t="shared" si="200"/>
        <v>11953</v>
      </c>
      <c r="I227" s="102">
        <f t="shared" si="200"/>
        <v>0</v>
      </c>
      <c r="J227" s="102">
        <f t="shared" si="200"/>
        <v>12801</v>
      </c>
      <c r="K227" s="102">
        <f t="shared" si="200"/>
        <v>0</v>
      </c>
      <c r="L227" s="102">
        <f t="shared" si="200"/>
        <v>0</v>
      </c>
      <c r="M227" s="102">
        <f t="shared" si="200"/>
        <v>12801</v>
      </c>
      <c r="N227" s="102">
        <f t="shared" si="200"/>
        <v>-12801</v>
      </c>
      <c r="O227" s="102">
        <f t="shared" si="200"/>
        <v>0</v>
      </c>
      <c r="P227" s="102">
        <f t="shared" si="200"/>
        <v>0</v>
      </c>
      <c r="Q227" s="102">
        <f t="shared" si="200"/>
        <v>0</v>
      </c>
      <c r="R227" s="90"/>
      <c r="S227" s="90"/>
      <c r="T227" s="90"/>
      <c r="U227" s="90"/>
      <c r="V227" s="90"/>
      <c r="W227" s="90"/>
      <c r="X227" s="90"/>
      <c r="Y227" s="90"/>
      <c r="Z227" s="90"/>
      <c r="AA227" s="153"/>
      <c r="AB227" s="153"/>
      <c r="AC227" s="153"/>
      <c r="AD227" s="153"/>
      <c r="AE227" s="153"/>
      <c r="AF227" s="90"/>
      <c r="AG227" s="90"/>
      <c r="AH227" s="90"/>
      <c r="AI227" s="90"/>
      <c r="AJ227" s="90"/>
      <c r="AK227" s="115"/>
      <c r="AL227" s="115"/>
      <c r="AM227" s="115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</row>
    <row r="228" spans="1:70" s="14" customFormat="1" ht="82.5" customHeight="1" hidden="1">
      <c r="A228" s="133" t="s">
        <v>250</v>
      </c>
      <c r="B228" s="100" t="s">
        <v>157</v>
      </c>
      <c r="C228" s="100" t="s">
        <v>132</v>
      </c>
      <c r="D228" s="172" t="s">
        <v>212</v>
      </c>
      <c r="E228" s="100" t="s">
        <v>143</v>
      </c>
      <c r="F228" s="88">
        <v>8045</v>
      </c>
      <c r="G228" s="88">
        <f>H228-F228</f>
        <v>3908</v>
      </c>
      <c r="H228" s="88">
        <v>11953</v>
      </c>
      <c r="I228" s="88"/>
      <c r="J228" s="88">
        <v>12801</v>
      </c>
      <c r="K228" s="90"/>
      <c r="L228" s="90"/>
      <c r="M228" s="88">
        <v>12801</v>
      </c>
      <c r="N228" s="88">
        <f>O228-M228</f>
        <v>-12801</v>
      </c>
      <c r="O228" s="88"/>
      <c r="P228" s="88"/>
      <c r="Q228" s="88"/>
      <c r="R228" s="90"/>
      <c r="S228" s="90"/>
      <c r="T228" s="90"/>
      <c r="U228" s="90"/>
      <c r="V228" s="90"/>
      <c r="W228" s="90"/>
      <c r="X228" s="90"/>
      <c r="Y228" s="90"/>
      <c r="Z228" s="90"/>
      <c r="AA228" s="153"/>
      <c r="AB228" s="153"/>
      <c r="AC228" s="153"/>
      <c r="AD228" s="153"/>
      <c r="AE228" s="153"/>
      <c r="AF228" s="90"/>
      <c r="AG228" s="90"/>
      <c r="AH228" s="90"/>
      <c r="AI228" s="90"/>
      <c r="AJ228" s="90"/>
      <c r="AK228" s="115"/>
      <c r="AL228" s="115"/>
      <c r="AM228" s="115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</row>
    <row r="229" spans="1:70" s="47" customFormat="1" ht="99" customHeight="1" hidden="1">
      <c r="A229" s="175" t="s">
        <v>316</v>
      </c>
      <c r="B229" s="121" t="s">
        <v>157</v>
      </c>
      <c r="C229" s="121" t="s">
        <v>132</v>
      </c>
      <c r="D229" s="173" t="s">
        <v>200</v>
      </c>
      <c r="E229" s="121"/>
      <c r="F229" s="123"/>
      <c r="G229" s="123"/>
      <c r="H229" s="123"/>
      <c r="I229" s="123"/>
      <c r="J229" s="123"/>
      <c r="K229" s="176"/>
      <c r="L229" s="176"/>
      <c r="M229" s="123"/>
      <c r="N229" s="123"/>
      <c r="O229" s="123"/>
      <c r="P229" s="123"/>
      <c r="Q229" s="123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7"/>
      <c r="AL229" s="177"/>
      <c r="AM229" s="177"/>
      <c r="AN229" s="123">
        <f>AN230</f>
        <v>0</v>
      </c>
      <c r="AO229" s="123">
        <f>AO230</f>
        <v>0</v>
      </c>
      <c r="AP229" s="123">
        <f>AP230</f>
        <v>0</v>
      </c>
      <c r="AQ229" s="123">
        <f>AQ230</f>
        <v>0</v>
      </c>
      <c r="AR229" s="123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</row>
    <row r="230" spans="1:70" s="47" customFormat="1" ht="82.5" customHeight="1" hidden="1">
      <c r="A230" s="126" t="s">
        <v>295</v>
      </c>
      <c r="B230" s="121" t="s">
        <v>157</v>
      </c>
      <c r="C230" s="121" t="s">
        <v>132</v>
      </c>
      <c r="D230" s="173" t="s">
        <v>200</v>
      </c>
      <c r="E230" s="121" t="s">
        <v>236</v>
      </c>
      <c r="F230" s="123"/>
      <c r="G230" s="123"/>
      <c r="H230" s="123"/>
      <c r="I230" s="123"/>
      <c r="J230" s="123"/>
      <c r="K230" s="176"/>
      <c r="L230" s="176"/>
      <c r="M230" s="123"/>
      <c r="N230" s="123"/>
      <c r="O230" s="123"/>
      <c r="P230" s="123"/>
      <c r="Q230" s="123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7"/>
      <c r="AL230" s="177"/>
      <c r="AM230" s="177"/>
      <c r="AN230" s="123">
        <f>AO230-AM230</f>
        <v>0</v>
      </c>
      <c r="AO230" s="123"/>
      <c r="AP230" s="123"/>
      <c r="AQ230" s="123"/>
      <c r="AR230" s="123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</row>
    <row r="231" spans="1:70" s="47" customFormat="1" ht="99" customHeight="1" hidden="1">
      <c r="A231" s="120" t="s">
        <v>332</v>
      </c>
      <c r="B231" s="121" t="s">
        <v>157</v>
      </c>
      <c r="C231" s="121" t="s">
        <v>132</v>
      </c>
      <c r="D231" s="173" t="s">
        <v>201</v>
      </c>
      <c r="E231" s="121"/>
      <c r="F231" s="123"/>
      <c r="G231" s="123"/>
      <c r="H231" s="123"/>
      <c r="I231" s="123"/>
      <c r="J231" s="123"/>
      <c r="K231" s="176"/>
      <c r="L231" s="176"/>
      <c r="M231" s="123"/>
      <c r="N231" s="123"/>
      <c r="O231" s="123"/>
      <c r="P231" s="123"/>
      <c r="Q231" s="123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7"/>
      <c r="AL231" s="177"/>
      <c r="AM231" s="177"/>
      <c r="AN231" s="123">
        <f>AN232</f>
        <v>0</v>
      </c>
      <c r="AO231" s="123">
        <f>AO232</f>
        <v>0</v>
      </c>
      <c r="AP231" s="123">
        <f>AP232</f>
        <v>0</v>
      </c>
      <c r="AQ231" s="123">
        <f>AQ232</f>
        <v>0</v>
      </c>
      <c r="AR231" s="123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</row>
    <row r="232" spans="1:70" s="47" customFormat="1" ht="82.5" customHeight="1" hidden="1">
      <c r="A232" s="126" t="s">
        <v>295</v>
      </c>
      <c r="B232" s="121" t="s">
        <v>157</v>
      </c>
      <c r="C232" s="121" t="s">
        <v>132</v>
      </c>
      <c r="D232" s="173" t="s">
        <v>201</v>
      </c>
      <c r="E232" s="121" t="s">
        <v>236</v>
      </c>
      <c r="F232" s="123"/>
      <c r="G232" s="123"/>
      <c r="H232" s="123"/>
      <c r="I232" s="123"/>
      <c r="J232" s="123"/>
      <c r="K232" s="176"/>
      <c r="L232" s="176"/>
      <c r="M232" s="123"/>
      <c r="N232" s="123"/>
      <c r="O232" s="123"/>
      <c r="P232" s="123"/>
      <c r="Q232" s="123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7"/>
      <c r="AL232" s="177"/>
      <c r="AM232" s="177"/>
      <c r="AN232" s="123">
        <f>AO232-AM232</f>
        <v>0</v>
      </c>
      <c r="AO232" s="123"/>
      <c r="AP232" s="123"/>
      <c r="AQ232" s="123"/>
      <c r="AR232" s="123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</row>
    <row r="233" spans="1:70" s="14" customFormat="1" ht="66.75" customHeight="1">
      <c r="A233" s="133" t="s">
        <v>270</v>
      </c>
      <c r="B233" s="100" t="s">
        <v>157</v>
      </c>
      <c r="C233" s="100" t="s">
        <v>132</v>
      </c>
      <c r="D233" s="172" t="s">
        <v>212</v>
      </c>
      <c r="E233" s="100"/>
      <c r="F233" s="88"/>
      <c r="G233" s="88"/>
      <c r="H233" s="88"/>
      <c r="I233" s="88"/>
      <c r="J233" s="88"/>
      <c r="K233" s="90"/>
      <c r="L233" s="90"/>
      <c r="M233" s="88"/>
      <c r="N233" s="88">
        <f aca="true" t="shared" si="201" ref="N233:BC233">N234</f>
        <v>11394</v>
      </c>
      <c r="O233" s="88">
        <f t="shared" si="201"/>
        <v>11394</v>
      </c>
      <c r="P233" s="88">
        <f t="shared" si="201"/>
        <v>0</v>
      </c>
      <c r="Q233" s="88">
        <f t="shared" si="201"/>
        <v>11394</v>
      </c>
      <c r="R233" s="88">
        <f t="shared" si="201"/>
        <v>0</v>
      </c>
      <c r="S233" s="88">
        <f t="shared" si="201"/>
        <v>0</v>
      </c>
      <c r="T233" s="88">
        <f t="shared" si="201"/>
        <v>11394</v>
      </c>
      <c r="U233" s="88">
        <f t="shared" si="201"/>
        <v>11394</v>
      </c>
      <c r="V233" s="88">
        <f t="shared" si="201"/>
        <v>0</v>
      </c>
      <c r="W233" s="88">
        <f t="shared" si="201"/>
        <v>0</v>
      </c>
      <c r="X233" s="88">
        <f t="shared" si="201"/>
        <v>11394</v>
      </c>
      <c r="Y233" s="88">
        <f t="shared" si="201"/>
        <v>11394</v>
      </c>
      <c r="Z233" s="88">
        <f t="shared" si="201"/>
        <v>0</v>
      </c>
      <c r="AA233" s="89">
        <f t="shared" si="201"/>
        <v>11394</v>
      </c>
      <c r="AB233" s="89">
        <f t="shared" si="201"/>
        <v>11394</v>
      </c>
      <c r="AC233" s="89">
        <f t="shared" si="201"/>
        <v>0</v>
      </c>
      <c r="AD233" s="89">
        <f t="shared" si="201"/>
        <v>0</v>
      </c>
      <c r="AE233" s="89"/>
      <c r="AF233" s="88">
        <f t="shared" si="201"/>
        <v>11394</v>
      </c>
      <c r="AG233" s="88">
        <f t="shared" si="201"/>
        <v>0</v>
      </c>
      <c r="AH233" s="88">
        <f t="shared" si="201"/>
        <v>11394</v>
      </c>
      <c r="AI233" s="88">
        <f t="shared" si="201"/>
        <v>0</v>
      </c>
      <c r="AJ233" s="88">
        <f t="shared" si="201"/>
        <v>0</v>
      </c>
      <c r="AK233" s="88">
        <f t="shared" si="201"/>
        <v>11394</v>
      </c>
      <c r="AL233" s="88">
        <f t="shared" si="201"/>
        <v>0</v>
      </c>
      <c r="AM233" s="88">
        <f t="shared" si="201"/>
        <v>11394</v>
      </c>
      <c r="AN233" s="88">
        <f t="shared" si="201"/>
        <v>-223</v>
      </c>
      <c r="AO233" s="88">
        <f t="shared" si="201"/>
        <v>11171</v>
      </c>
      <c r="AP233" s="88">
        <f t="shared" si="201"/>
        <v>0</v>
      </c>
      <c r="AQ233" s="88">
        <f t="shared" si="201"/>
        <v>11171</v>
      </c>
      <c r="AR233" s="88">
        <f t="shared" si="201"/>
        <v>0</v>
      </c>
      <c r="AS233" s="88">
        <f t="shared" si="201"/>
        <v>0</v>
      </c>
      <c r="AT233" s="88">
        <f t="shared" si="201"/>
        <v>11171</v>
      </c>
      <c r="AU233" s="88">
        <f t="shared" si="201"/>
        <v>11171</v>
      </c>
      <c r="AV233" s="88">
        <f t="shared" si="201"/>
        <v>0</v>
      </c>
      <c r="AW233" s="88">
        <f t="shared" si="201"/>
        <v>0</v>
      </c>
      <c r="AX233" s="88">
        <f t="shared" si="201"/>
        <v>11171</v>
      </c>
      <c r="AY233" s="88">
        <f t="shared" si="201"/>
        <v>11171</v>
      </c>
      <c r="AZ233" s="88">
        <f t="shared" si="201"/>
        <v>0</v>
      </c>
      <c r="BA233" s="88">
        <f t="shared" si="201"/>
        <v>0</v>
      </c>
      <c r="BB233" s="88">
        <f t="shared" si="201"/>
        <v>11171</v>
      </c>
      <c r="BC233" s="88">
        <f t="shared" si="201"/>
        <v>11171</v>
      </c>
      <c r="BD233" s="90"/>
      <c r="BE233" s="90"/>
      <c r="BF233" s="88">
        <f>BF234</f>
        <v>11171</v>
      </c>
      <c r="BG233" s="88">
        <f>BG234</f>
        <v>11171</v>
      </c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</row>
    <row r="234" spans="1:70" s="14" customFormat="1" ht="87.75" customHeight="1">
      <c r="A234" s="133" t="s">
        <v>250</v>
      </c>
      <c r="B234" s="100" t="s">
        <v>157</v>
      </c>
      <c r="C234" s="100" t="s">
        <v>132</v>
      </c>
      <c r="D234" s="172" t="s">
        <v>212</v>
      </c>
      <c r="E234" s="100" t="s">
        <v>143</v>
      </c>
      <c r="F234" s="88"/>
      <c r="G234" s="88"/>
      <c r="H234" s="88"/>
      <c r="I234" s="88"/>
      <c r="J234" s="88"/>
      <c r="K234" s="90"/>
      <c r="L234" s="90"/>
      <c r="M234" s="88"/>
      <c r="N234" s="88">
        <f>O234-M234</f>
        <v>11394</v>
      </c>
      <c r="O234" s="88">
        <v>11394</v>
      </c>
      <c r="P234" s="88"/>
      <c r="Q234" s="88">
        <v>11394</v>
      </c>
      <c r="R234" s="90"/>
      <c r="S234" s="90"/>
      <c r="T234" s="88">
        <f>O234+R234</f>
        <v>11394</v>
      </c>
      <c r="U234" s="88">
        <f>Q234+S234</f>
        <v>11394</v>
      </c>
      <c r="V234" s="90"/>
      <c r="W234" s="90"/>
      <c r="X234" s="88">
        <f>T234+V234</f>
        <v>11394</v>
      </c>
      <c r="Y234" s="88">
        <f>U234+W234</f>
        <v>11394</v>
      </c>
      <c r="Z234" s="90"/>
      <c r="AA234" s="89">
        <f>X234+Z234</f>
        <v>11394</v>
      </c>
      <c r="AB234" s="89">
        <f>Y234</f>
        <v>11394</v>
      </c>
      <c r="AC234" s="153"/>
      <c r="AD234" s="153"/>
      <c r="AE234" s="153"/>
      <c r="AF234" s="88">
        <f>AA234+AC234</f>
        <v>11394</v>
      </c>
      <c r="AG234" s="90"/>
      <c r="AH234" s="88">
        <f>AB234</f>
        <v>11394</v>
      </c>
      <c r="AI234" s="90"/>
      <c r="AJ234" s="90"/>
      <c r="AK234" s="88">
        <f>AF234+AI234</f>
        <v>11394</v>
      </c>
      <c r="AL234" s="88">
        <f>AG234</f>
        <v>0</v>
      </c>
      <c r="AM234" s="88">
        <f>AH234+AJ234</f>
        <v>11394</v>
      </c>
      <c r="AN234" s="88">
        <f>AO234-AM234</f>
        <v>-223</v>
      </c>
      <c r="AO234" s="88">
        <v>11171</v>
      </c>
      <c r="AP234" s="88"/>
      <c r="AQ234" s="88">
        <v>11171</v>
      </c>
      <c r="AR234" s="88"/>
      <c r="AS234" s="90"/>
      <c r="AT234" s="88">
        <f>AO234+AR234</f>
        <v>11171</v>
      </c>
      <c r="AU234" s="88">
        <f>AQ234+AS234</f>
        <v>11171</v>
      </c>
      <c r="AV234" s="90"/>
      <c r="AW234" s="90"/>
      <c r="AX234" s="88">
        <f>AT234+AV234</f>
        <v>11171</v>
      </c>
      <c r="AY234" s="88">
        <f>AU234</f>
        <v>11171</v>
      </c>
      <c r="AZ234" s="90"/>
      <c r="BA234" s="90"/>
      <c r="BB234" s="88">
        <f>AX234+AZ234</f>
        <v>11171</v>
      </c>
      <c r="BC234" s="88">
        <f>AY234+BA234</f>
        <v>11171</v>
      </c>
      <c r="BD234" s="90"/>
      <c r="BE234" s="90"/>
      <c r="BF234" s="88">
        <f>BB234+BD234</f>
        <v>11171</v>
      </c>
      <c r="BG234" s="88">
        <f>BC234+BE234</f>
        <v>11171</v>
      </c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</row>
    <row r="235" spans="1:70" s="14" customFormat="1" ht="16.5">
      <c r="A235" s="178" t="s">
        <v>121</v>
      </c>
      <c r="B235" s="100" t="s">
        <v>157</v>
      </c>
      <c r="C235" s="100" t="s">
        <v>132</v>
      </c>
      <c r="D235" s="172" t="s">
        <v>122</v>
      </c>
      <c r="E235" s="100"/>
      <c r="F235" s="102">
        <f aca="true" t="shared" si="202" ref="F235:Q235">F236</f>
        <v>0</v>
      </c>
      <c r="G235" s="102">
        <f t="shared" si="202"/>
        <v>43245</v>
      </c>
      <c r="H235" s="102">
        <f t="shared" si="202"/>
        <v>43245</v>
      </c>
      <c r="I235" s="102">
        <f t="shared" si="202"/>
        <v>0</v>
      </c>
      <c r="J235" s="102">
        <f t="shared" si="202"/>
        <v>46297</v>
      </c>
      <c r="K235" s="102">
        <f t="shared" si="202"/>
        <v>0</v>
      </c>
      <c r="L235" s="102">
        <f t="shared" si="202"/>
        <v>0</v>
      </c>
      <c r="M235" s="102">
        <f t="shared" si="202"/>
        <v>46297</v>
      </c>
      <c r="N235" s="102">
        <f t="shared" si="202"/>
        <v>-46297</v>
      </c>
      <c r="O235" s="102">
        <f t="shared" si="202"/>
        <v>0</v>
      </c>
      <c r="P235" s="102">
        <f t="shared" si="202"/>
        <v>0</v>
      </c>
      <c r="Q235" s="102">
        <f t="shared" si="202"/>
        <v>0</v>
      </c>
      <c r="R235" s="90"/>
      <c r="S235" s="90"/>
      <c r="T235" s="90"/>
      <c r="U235" s="90"/>
      <c r="V235" s="90"/>
      <c r="W235" s="90"/>
      <c r="X235" s="90"/>
      <c r="Y235" s="90"/>
      <c r="Z235" s="90"/>
      <c r="AA235" s="153"/>
      <c r="AB235" s="153"/>
      <c r="AC235" s="153"/>
      <c r="AD235" s="153"/>
      <c r="AE235" s="153"/>
      <c r="AF235" s="90"/>
      <c r="AG235" s="90"/>
      <c r="AH235" s="90"/>
      <c r="AI235" s="90"/>
      <c r="AJ235" s="90"/>
      <c r="AK235" s="115"/>
      <c r="AL235" s="115"/>
      <c r="AM235" s="115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88">
        <f>BB236</f>
        <v>50000</v>
      </c>
      <c r="BC235" s="88">
        <f>BC236</f>
        <v>0</v>
      </c>
      <c r="BD235" s="90"/>
      <c r="BE235" s="90"/>
      <c r="BF235" s="88">
        <f>BF236</f>
        <v>50000</v>
      </c>
      <c r="BG235" s="88">
        <f>BG236</f>
        <v>0</v>
      </c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</row>
    <row r="236" spans="1:70" s="14" customFormat="1" ht="66">
      <c r="A236" s="178" t="s">
        <v>377</v>
      </c>
      <c r="B236" s="100" t="s">
        <v>157</v>
      </c>
      <c r="C236" s="100" t="s">
        <v>132</v>
      </c>
      <c r="D236" s="172" t="s">
        <v>376</v>
      </c>
      <c r="E236" s="100"/>
      <c r="F236" s="88"/>
      <c r="G236" s="88">
        <f>H236-F236</f>
        <v>43245</v>
      </c>
      <c r="H236" s="88">
        <v>43245</v>
      </c>
      <c r="I236" s="88"/>
      <c r="J236" s="88">
        <v>46297</v>
      </c>
      <c r="K236" s="90"/>
      <c r="L236" s="90"/>
      <c r="M236" s="88">
        <v>46297</v>
      </c>
      <c r="N236" s="88">
        <f>O236-M236</f>
        <v>-46297</v>
      </c>
      <c r="O236" s="88"/>
      <c r="P236" s="88"/>
      <c r="Q236" s="88"/>
      <c r="R236" s="90"/>
      <c r="S236" s="90"/>
      <c r="T236" s="90"/>
      <c r="U236" s="90"/>
      <c r="V236" s="90"/>
      <c r="W236" s="90"/>
      <c r="X236" s="90"/>
      <c r="Y236" s="90"/>
      <c r="Z236" s="90"/>
      <c r="AA236" s="153"/>
      <c r="AB236" s="153"/>
      <c r="AC236" s="153"/>
      <c r="AD236" s="153"/>
      <c r="AE236" s="153"/>
      <c r="AF236" s="90"/>
      <c r="AG236" s="90"/>
      <c r="AH236" s="90"/>
      <c r="AI236" s="90"/>
      <c r="AJ236" s="90"/>
      <c r="AK236" s="115"/>
      <c r="AL236" s="115"/>
      <c r="AM236" s="115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>
        <f>AZ237</f>
        <v>50000</v>
      </c>
      <c r="BA236" s="90">
        <f>BA237</f>
        <v>0</v>
      </c>
      <c r="BB236" s="88">
        <f>BB237</f>
        <v>50000</v>
      </c>
      <c r="BC236" s="88">
        <f>BC237</f>
        <v>0</v>
      </c>
      <c r="BD236" s="90"/>
      <c r="BE236" s="90"/>
      <c r="BF236" s="88">
        <f>BF237</f>
        <v>50000</v>
      </c>
      <c r="BG236" s="88">
        <f>BG237</f>
        <v>0</v>
      </c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</row>
    <row r="237" spans="1:70" s="14" customFormat="1" ht="66">
      <c r="A237" s="178" t="s">
        <v>251</v>
      </c>
      <c r="B237" s="100" t="s">
        <v>157</v>
      </c>
      <c r="C237" s="100" t="s">
        <v>132</v>
      </c>
      <c r="D237" s="172" t="s">
        <v>376</v>
      </c>
      <c r="E237" s="100" t="s">
        <v>138</v>
      </c>
      <c r="F237" s="88"/>
      <c r="G237" s="88"/>
      <c r="H237" s="88"/>
      <c r="I237" s="88"/>
      <c r="J237" s="88"/>
      <c r="K237" s="90"/>
      <c r="L237" s="90"/>
      <c r="M237" s="88"/>
      <c r="N237" s="88"/>
      <c r="O237" s="88"/>
      <c r="P237" s="88"/>
      <c r="Q237" s="88"/>
      <c r="R237" s="90"/>
      <c r="S237" s="90"/>
      <c r="T237" s="90"/>
      <c r="U237" s="90"/>
      <c r="V237" s="90"/>
      <c r="W237" s="90"/>
      <c r="X237" s="90"/>
      <c r="Y237" s="90"/>
      <c r="Z237" s="90"/>
      <c r="AA237" s="153"/>
      <c r="AB237" s="153"/>
      <c r="AC237" s="153"/>
      <c r="AD237" s="153"/>
      <c r="AE237" s="153"/>
      <c r="AF237" s="90"/>
      <c r="AG237" s="90"/>
      <c r="AH237" s="90"/>
      <c r="AI237" s="90"/>
      <c r="AJ237" s="90"/>
      <c r="AK237" s="115"/>
      <c r="AL237" s="115"/>
      <c r="AM237" s="115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>
        <v>50000</v>
      </c>
      <c r="BA237" s="90"/>
      <c r="BB237" s="88">
        <f>AX237+AZ237</f>
        <v>50000</v>
      </c>
      <c r="BC237" s="88">
        <f>AY237+BA237</f>
        <v>0</v>
      </c>
      <c r="BD237" s="90"/>
      <c r="BE237" s="90"/>
      <c r="BF237" s="88">
        <f>BB237+BD237</f>
        <v>50000</v>
      </c>
      <c r="BG237" s="88">
        <f>BC237+BE237</f>
        <v>0</v>
      </c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</row>
    <row r="238" spans="1:70" s="14" customFormat="1" ht="21" customHeight="1">
      <c r="A238" s="99"/>
      <c r="B238" s="100"/>
      <c r="C238" s="100"/>
      <c r="D238" s="101"/>
      <c r="E238" s="100"/>
      <c r="F238" s="179"/>
      <c r="G238" s="88"/>
      <c r="H238" s="88"/>
      <c r="I238" s="90"/>
      <c r="J238" s="88"/>
      <c r="K238" s="90"/>
      <c r="L238" s="90"/>
      <c r="M238" s="88"/>
      <c r="N238" s="88"/>
      <c r="O238" s="88"/>
      <c r="P238" s="88"/>
      <c r="Q238" s="88"/>
      <c r="R238" s="90"/>
      <c r="S238" s="90"/>
      <c r="T238" s="90"/>
      <c r="U238" s="90"/>
      <c r="V238" s="90"/>
      <c r="W238" s="90"/>
      <c r="X238" s="90"/>
      <c r="Y238" s="90"/>
      <c r="Z238" s="90"/>
      <c r="AA238" s="153"/>
      <c r="AB238" s="153"/>
      <c r="AC238" s="153"/>
      <c r="AD238" s="153"/>
      <c r="AE238" s="153"/>
      <c r="AF238" s="90"/>
      <c r="AG238" s="90"/>
      <c r="AH238" s="90"/>
      <c r="AI238" s="90"/>
      <c r="AJ238" s="90"/>
      <c r="AK238" s="115"/>
      <c r="AL238" s="115"/>
      <c r="AM238" s="115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</row>
    <row r="239" spans="1:70" s="16" customFormat="1" ht="41.25" customHeight="1">
      <c r="A239" s="165" t="s">
        <v>55</v>
      </c>
      <c r="B239" s="81" t="s">
        <v>157</v>
      </c>
      <c r="C239" s="81" t="s">
        <v>157</v>
      </c>
      <c r="D239" s="96"/>
      <c r="E239" s="81"/>
      <c r="F239" s="97">
        <f aca="true" t="shared" si="203" ref="F239:V240">F240</f>
        <v>4617</v>
      </c>
      <c r="G239" s="97">
        <f t="shared" si="203"/>
        <v>23549</v>
      </c>
      <c r="H239" s="97">
        <f t="shared" si="203"/>
        <v>28166</v>
      </c>
      <c r="I239" s="97">
        <f t="shared" si="203"/>
        <v>0</v>
      </c>
      <c r="J239" s="97">
        <f t="shared" si="203"/>
        <v>30734</v>
      </c>
      <c r="K239" s="97">
        <f t="shared" si="203"/>
        <v>0</v>
      </c>
      <c r="L239" s="97">
        <f t="shared" si="203"/>
        <v>0</v>
      </c>
      <c r="M239" s="97">
        <f t="shared" si="203"/>
        <v>30734</v>
      </c>
      <c r="N239" s="97">
        <f t="shared" si="203"/>
        <v>-13176</v>
      </c>
      <c r="O239" s="97">
        <f t="shared" si="203"/>
        <v>17558</v>
      </c>
      <c r="P239" s="97">
        <f t="shared" si="203"/>
        <v>0</v>
      </c>
      <c r="Q239" s="97">
        <f t="shared" si="203"/>
        <v>17558</v>
      </c>
      <c r="R239" s="97">
        <f t="shared" si="203"/>
        <v>0</v>
      </c>
      <c r="S239" s="97">
        <f t="shared" si="203"/>
        <v>0</v>
      </c>
      <c r="T239" s="97">
        <f t="shared" si="203"/>
        <v>17558</v>
      </c>
      <c r="U239" s="97">
        <f t="shared" si="203"/>
        <v>17558</v>
      </c>
      <c r="V239" s="97">
        <f t="shared" si="203"/>
        <v>0</v>
      </c>
      <c r="W239" s="97">
        <f aca="true" t="shared" si="204" ref="V239:AK240">W240</f>
        <v>0</v>
      </c>
      <c r="X239" s="97">
        <f t="shared" si="204"/>
        <v>17558</v>
      </c>
      <c r="Y239" s="97">
        <f t="shared" si="204"/>
        <v>17558</v>
      </c>
      <c r="Z239" s="97">
        <f t="shared" si="204"/>
        <v>0</v>
      </c>
      <c r="AA239" s="98">
        <f t="shared" si="204"/>
        <v>17558</v>
      </c>
      <c r="AB239" s="98">
        <f t="shared" si="204"/>
        <v>17558</v>
      </c>
      <c r="AC239" s="98">
        <f t="shared" si="204"/>
        <v>0</v>
      </c>
      <c r="AD239" s="98">
        <f t="shared" si="204"/>
        <v>0</v>
      </c>
      <c r="AE239" s="98"/>
      <c r="AF239" s="97">
        <f t="shared" si="204"/>
        <v>17558</v>
      </c>
      <c r="AG239" s="97">
        <f t="shared" si="204"/>
        <v>0</v>
      </c>
      <c r="AH239" s="97">
        <f t="shared" si="204"/>
        <v>17558</v>
      </c>
      <c r="AI239" s="97">
        <f t="shared" si="204"/>
        <v>0</v>
      </c>
      <c r="AJ239" s="97">
        <f t="shared" si="204"/>
        <v>0</v>
      </c>
      <c r="AK239" s="97">
        <f t="shared" si="204"/>
        <v>17558</v>
      </c>
      <c r="AL239" s="97">
        <f aca="true" t="shared" si="205" ref="AI239:AZ240">AL240</f>
        <v>0</v>
      </c>
      <c r="AM239" s="97">
        <f t="shared" si="205"/>
        <v>17558</v>
      </c>
      <c r="AN239" s="97">
        <f t="shared" si="205"/>
        <v>9983</v>
      </c>
      <c r="AO239" s="97">
        <f t="shared" si="205"/>
        <v>27541</v>
      </c>
      <c r="AP239" s="97">
        <f t="shared" si="205"/>
        <v>0</v>
      </c>
      <c r="AQ239" s="97">
        <f t="shared" si="205"/>
        <v>27541</v>
      </c>
      <c r="AR239" s="97">
        <f t="shared" si="205"/>
        <v>0</v>
      </c>
      <c r="AS239" s="97">
        <f t="shared" si="205"/>
        <v>0</v>
      </c>
      <c r="AT239" s="97">
        <f t="shared" si="205"/>
        <v>27541</v>
      </c>
      <c r="AU239" s="97">
        <f t="shared" si="205"/>
        <v>27541</v>
      </c>
      <c r="AV239" s="97">
        <f t="shared" si="205"/>
        <v>0</v>
      </c>
      <c r="AW239" s="97">
        <f t="shared" si="205"/>
        <v>0</v>
      </c>
      <c r="AX239" s="97">
        <f t="shared" si="205"/>
        <v>27541</v>
      </c>
      <c r="AY239" s="97">
        <f t="shared" si="205"/>
        <v>27541</v>
      </c>
      <c r="AZ239" s="97">
        <f t="shared" si="205"/>
        <v>0</v>
      </c>
      <c r="BA239" s="97">
        <f aca="true" t="shared" si="206" ref="AZ239:BC240">BA240</f>
        <v>0</v>
      </c>
      <c r="BB239" s="97">
        <f t="shared" si="206"/>
        <v>27541</v>
      </c>
      <c r="BC239" s="97">
        <f t="shared" si="206"/>
        <v>27541</v>
      </c>
      <c r="BD239" s="92"/>
      <c r="BE239" s="92"/>
      <c r="BF239" s="97">
        <f>BF240</f>
        <v>27541</v>
      </c>
      <c r="BG239" s="97">
        <f>BG240</f>
        <v>27541</v>
      </c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</row>
    <row r="240" spans="1:59" ht="72.75" customHeight="1">
      <c r="A240" s="166" t="s">
        <v>133</v>
      </c>
      <c r="B240" s="100" t="s">
        <v>157</v>
      </c>
      <c r="C240" s="100" t="s">
        <v>157</v>
      </c>
      <c r="D240" s="101" t="s">
        <v>160</v>
      </c>
      <c r="E240" s="100"/>
      <c r="F240" s="102">
        <f t="shared" si="203"/>
        <v>4617</v>
      </c>
      <c r="G240" s="102">
        <f t="shared" si="203"/>
        <v>23549</v>
      </c>
      <c r="H240" s="102">
        <f t="shared" si="203"/>
        <v>28166</v>
      </c>
      <c r="I240" s="102">
        <f t="shared" si="203"/>
        <v>0</v>
      </c>
      <c r="J240" s="102">
        <f t="shared" si="203"/>
        <v>30734</v>
      </c>
      <c r="K240" s="102">
        <f t="shared" si="203"/>
        <v>0</v>
      </c>
      <c r="L240" s="102">
        <f t="shared" si="203"/>
        <v>0</v>
      </c>
      <c r="M240" s="102">
        <f t="shared" si="203"/>
        <v>30734</v>
      </c>
      <c r="N240" s="102">
        <f t="shared" si="203"/>
        <v>-13176</v>
      </c>
      <c r="O240" s="102">
        <f t="shared" si="203"/>
        <v>17558</v>
      </c>
      <c r="P240" s="102">
        <f t="shared" si="203"/>
        <v>0</v>
      </c>
      <c r="Q240" s="102">
        <f t="shared" si="203"/>
        <v>17558</v>
      </c>
      <c r="R240" s="102">
        <f t="shared" si="203"/>
        <v>0</v>
      </c>
      <c r="S240" s="102">
        <f t="shared" si="203"/>
        <v>0</v>
      </c>
      <c r="T240" s="102">
        <f t="shared" si="203"/>
        <v>17558</v>
      </c>
      <c r="U240" s="102">
        <f t="shared" si="203"/>
        <v>17558</v>
      </c>
      <c r="V240" s="102">
        <f t="shared" si="204"/>
        <v>0</v>
      </c>
      <c r="W240" s="102">
        <f t="shared" si="204"/>
        <v>0</v>
      </c>
      <c r="X240" s="102">
        <f t="shared" si="204"/>
        <v>17558</v>
      </c>
      <c r="Y240" s="102">
        <f t="shared" si="204"/>
        <v>17558</v>
      </c>
      <c r="Z240" s="102">
        <f t="shared" si="204"/>
        <v>0</v>
      </c>
      <c r="AA240" s="103">
        <f t="shared" si="204"/>
        <v>17558</v>
      </c>
      <c r="AB240" s="103">
        <f t="shared" si="204"/>
        <v>17558</v>
      </c>
      <c r="AC240" s="103">
        <f t="shared" si="204"/>
        <v>0</v>
      </c>
      <c r="AD240" s="103">
        <f t="shared" si="204"/>
        <v>0</v>
      </c>
      <c r="AE240" s="103"/>
      <c r="AF240" s="102">
        <f t="shared" si="204"/>
        <v>17558</v>
      </c>
      <c r="AG240" s="102">
        <f t="shared" si="204"/>
        <v>0</v>
      </c>
      <c r="AH240" s="102">
        <f t="shared" si="204"/>
        <v>17558</v>
      </c>
      <c r="AI240" s="102">
        <f t="shared" si="205"/>
        <v>0</v>
      </c>
      <c r="AJ240" s="102">
        <f t="shared" si="205"/>
        <v>0</v>
      </c>
      <c r="AK240" s="102">
        <f t="shared" si="205"/>
        <v>17558</v>
      </c>
      <c r="AL240" s="102">
        <f t="shared" si="205"/>
        <v>0</v>
      </c>
      <c r="AM240" s="102">
        <f t="shared" si="205"/>
        <v>17558</v>
      </c>
      <c r="AN240" s="102">
        <f t="shared" si="205"/>
        <v>9983</v>
      </c>
      <c r="AO240" s="102">
        <f t="shared" si="205"/>
        <v>27541</v>
      </c>
      <c r="AP240" s="102">
        <f t="shared" si="205"/>
        <v>0</v>
      </c>
      <c r="AQ240" s="102">
        <f t="shared" si="205"/>
        <v>27541</v>
      </c>
      <c r="AR240" s="102">
        <f t="shared" si="205"/>
        <v>0</v>
      </c>
      <c r="AS240" s="102">
        <f t="shared" si="205"/>
        <v>0</v>
      </c>
      <c r="AT240" s="102">
        <f t="shared" si="205"/>
        <v>27541</v>
      </c>
      <c r="AU240" s="102">
        <f t="shared" si="205"/>
        <v>27541</v>
      </c>
      <c r="AV240" s="102">
        <f t="shared" si="205"/>
        <v>0</v>
      </c>
      <c r="AW240" s="102">
        <f t="shared" si="205"/>
        <v>0</v>
      </c>
      <c r="AX240" s="102">
        <f t="shared" si="205"/>
        <v>27541</v>
      </c>
      <c r="AY240" s="102">
        <f t="shared" si="205"/>
        <v>27541</v>
      </c>
      <c r="AZ240" s="102">
        <f t="shared" si="206"/>
        <v>0</v>
      </c>
      <c r="BA240" s="102">
        <f t="shared" si="206"/>
        <v>0</v>
      </c>
      <c r="BB240" s="102">
        <f t="shared" si="206"/>
        <v>27541</v>
      </c>
      <c r="BC240" s="102">
        <f t="shared" si="206"/>
        <v>27541</v>
      </c>
      <c r="BD240" s="67"/>
      <c r="BE240" s="67"/>
      <c r="BF240" s="102">
        <f>BF241</f>
        <v>27541</v>
      </c>
      <c r="BG240" s="102">
        <f>BG241</f>
        <v>27541</v>
      </c>
    </row>
    <row r="241" spans="1:70" s="14" customFormat="1" ht="36" customHeight="1">
      <c r="A241" s="166" t="s">
        <v>129</v>
      </c>
      <c r="B241" s="100" t="s">
        <v>157</v>
      </c>
      <c r="C241" s="100" t="s">
        <v>157</v>
      </c>
      <c r="D241" s="101" t="s">
        <v>124</v>
      </c>
      <c r="E241" s="100" t="s">
        <v>130</v>
      </c>
      <c r="F241" s="88">
        <v>4617</v>
      </c>
      <c r="G241" s="88">
        <f>H241-F241</f>
        <v>23549</v>
      </c>
      <c r="H241" s="88">
        <v>28166</v>
      </c>
      <c r="I241" s="88"/>
      <c r="J241" s="88">
        <v>30734</v>
      </c>
      <c r="K241" s="90"/>
      <c r="L241" s="90"/>
      <c r="M241" s="88">
        <v>30734</v>
      </c>
      <c r="N241" s="88">
        <f>O241-M241</f>
        <v>-13176</v>
      </c>
      <c r="O241" s="88">
        <v>17558</v>
      </c>
      <c r="P241" s="88"/>
      <c r="Q241" s="88">
        <v>17558</v>
      </c>
      <c r="R241" s="90"/>
      <c r="S241" s="90"/>
      <c r="T241" s="88">
        <f>O241+R241</f>
        <v>17558</v>
      </c>
      <c r="U241" s="88">
        <f>Q241+S241</f>
        <v>17558</v>
      </c>
      <c r="V241" s="90"/>
      <c r="W241" s="90"/>
      <c r="X241" s="88">
        <f>T241+V241</f>
        <v>17558</v>
      </c>
      <c r="Y241" s="88">
        <f>U241+W241</f>
        <v>17558</v>
      </c>
      <c r="Z241" s="90"/>
      <c r="AA241" s="89">
        <f>X241+Z241</f>
        <v>17558</v>
      </c>
      <c r="AB241" s="89">
        <f>Y241</f>
        <v>17558</v>
      </c>
      <c r="AC241" s="153"/>
      <c r="AD241" s="153"/>
      <c r="AE241" s="153"/>
      <c r="AF241" s="88">
        <f>AA241+AC241</f>
        <v>17558</v>
      </c>
      <c r="AG241" s="90"/>
      <c r="AH241" s="88">
        <f>AB241</f>
        <v>17558</v>
      </c>
      <c r="AI241" s="90"/>
      <c r="AJ241" s="90"/>
      <c r="AK241" s="88">
        <f>AF241+AI241</f>
        <v>17558</v>
      </c>
      <c r="AL241" s="88">
        <f>AG241</f>
        <v>0</v>
      </c>
      <c r="AM241" s="88">
        <f>AH241+AJ241</f>
        <v>17558</v>
      </c>
      <c r="AN241" s="88">
        <f>AO241-AM241</f>
        <v>9983</v>
      </c>
      <c r="AO241" s="88">
        <v>27541</v>
      </c>
      <c r="AP241" s="88"/>
      <c r="AQ241" s="88">
        <v>27541</v>
      </c>
      <c r="AR241" s="88"/>
      <c r="AS241" s="90"/>
      <c r="AT241" s="88">
        <f>AO241+AR241</f>
        <v>27541</v>
      </c>
      <c r="AU241" s="88">
        <f>AQ241+AS241</f>
        <v>27541</v>
      </c>
      <c r="AV241" s="90"/>
      <c r="AW241" s="90"/>
      <c r="AX241" s="88">
        <f>AT241+AV241</f>
        <v>27541</v>
      </c>
      <c r="AY241" s="88">
        <f>AU241</f>
        <v>27541</v>
      </c>
      <c r="AZ241" s="90"/>
      <c r="BA241" s="90"/>
      <c r="BB241" s="88">
        <f>AX241+AZ241</f>
        <v>27541</v>
      </c>
      <c r="BC241" s="88">
        <f>AY241+BA241</f>
        <v>27541</v>
      </c>
      <c r="BD241" s="90"/>
      <c r="BE241" s="90"/>
      <c r="BF241" s="88">
        <f>BB241+BD241</f>
        <v>27541</v>
      </c>
      <c r="BG241" s="88">
        <f>BC241+BE241</f>
        <v>27541</v>
      </c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</row>
    <row r="242" spans="1:59" ht="15">
      <c r="A242" s="117"/>
      <c r="B242" s="118"/>
      <c r="C242" s="118"/>
      <c r="D242" s="119"/>
      <c r="E242" s="118"/>
      <c r="F242" s="65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8"/>
      <c r="AB242" s="68"/>
      <c r="AC242" s="68"/>
      <c r="AD242" s="68"/>
      <c r="AE242" s="68"/>
      <c r="AF242" s="67"/>
      <c r="AG242" s="67"/>
      <c r="AH242" s="67"/>
      <c r="AI242" s="67"/>
      <c r="AJ242" s="67"/>
      <c r="AK242" s="69"/>
      <c r="AL242" s="69"/>
      <c r="AM242" s="69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</row>
    <row r="243" spans="1:70" s="8" customFormat="1" ht="38.25" customHeight="1">
      <c r="A243" s="70" t="s">
        <v>56</v>
      </c>
      <c r="B243" s="71" t="s">
        <v>57</v>
      </c>
      <c r="C243" s="71"/>
      <c r="D243" s="72"/>
      <c r="E243" s="71"/>
      <c r="F243" s="134">
        <f aca="true" t="shared" si="207" ref="F243:O243">F249</f>
        <v>13065</v>
      </c>
      <c r="G243" s="134">
        <f t="shared" si="207"/>
        <v>61506</v>
      </c>
      <c r="H243" s="134">
        <f t="shared" si="207"/>
        <v>74571</v>
      </c>
      <c r="I243" s="134">
        <f t="shared" si="207"/>
        <v>50000</v>
      </c>
      <c r="J243" s="134">
        <f t="shared" si="207"/>
        <v>27641</v>
      </c>
      <c r="K243" s="134">
        <f t="shared" si="207"/>
        <v>0</v>
      </c>
      <c r="L243" s="134">
        <f t="shared" si="207"/>
        <v>0</v>
      </c>
      <c r="M243" s="134">
        <f t="shared" si="207"/>
        <v>27641</v>
      </c>
      <c r="N243" s="134">
        <f t="shared" si="207"/>
        <v>-20296</v>
      </c>
      <c r="O243" s="134">
        <f t="shared" si="207"/>
        <v>7345</v>
      </c>
      <c r="P243" s="134">
        <f aca="true" t="shared" si="208" ref="P243:Y243">P249</f>
        <v>0</v>
      </c>
      <c r="Q243" s="134">
        <f t="shared" si="208"/>
        <v>7345</v>
      </c>
      <c r="R243" s="134">
        <f t="shared" si="208"/>
        <v>0</v>
      </c>
      <c r="S243" s="134">
        <f t="shared" si="208"/>
        <v>0</v>
      </c>
      <c r="T243" s="134">
        <f t="shared" si="208"/>
        <v>7345</v>
      </c>
      <c r="U243" s="134">
        <f t="shared" si="208"/>
        <v>7345</v>
      </c>
      <c r="V243" s="134">
        <f t="shared" si="208"/>
        <v>0</v>
      </c>
      <c r="W243" s="134">
        <f t="shared" si="208"/>
        <v>0</v>
      </c>
      <c r="X243" s="134">
        <f t="shared" si="208"/>
        <v>7345</v>
      </c>
      <c r="Y243" s="134">
        <f t="shared" si="208"/>
        <v>7345</v>
      </c>
      <c r="Z243" s="134">
        <f>Z249</f>
        <v>0</v>
      </c>
      <c r="AA243" s="135">
        <f>AA249</f>
        <v>7345</v>
      </c>
      <c r="AB243" s="135">
        <f>AB249</f>
        <v>7345</v>
      </c>
      <c r="AC243" s="135">
        <f>AC249</f>
        <v>0</v>
      </c>
      <c r="AD243" s="135">
        <f>AD249</f>
        <v>0</v>
      </c>
      <c r="AE243" s="135"/>
      <c r="AF243" s="134">
        <f aca="true" t="shared" si="209" ref="AF243:AM243">AF249</f>
        <v>7345</v>
      </c>
      <c r="AG243" s="134">
        <f t="shared" si="209"/>
        <v>0</v>
      </c>
      <c r="AH243" s="134">
        <f t="shared" si="209"/>
        <v>7345</v>
      </c>
      <c r="AI243" s="134">
        <f t="shared" si="209"/>
        <v>0</v>
      </c>
      <c r="AJ243" s="134">
        <f t="shared" si="209"/>
        <v>0</v>
      </c>
      <c r="AK243" s="134">
        <f t="shared" si="209"/>
        <v>7345</v>
      </c>
      <c r="AL243" s="134">
        <f t="shared" si="209"/>
        <v>0</v>
      </c>
      <c r="AM243" s="134">
        <f t="shared" si="209"/>
        <v>7345</v>
      </c>
      <c r="AN243" s="134">
        <f aca="true" t="shared" si="210" ref="AN243:AV243">AN245+AN249</f>
        <v>-2696</v>
      </c>
      <c r="AO243" s="134">
        <f t="shared" si="210"/>
        <v>4649</v>
      </c>
      <c r="AP243" s="134">
        <f t="shared" si="210"/>
        <v>0</v>
      </c>
      <c r="AQ243" s="134">
        <f t="shared" si="210"/>
        <v>4649</v>
      </c>
      <c r="AR243" s="134">
        <f t="shared" si="210"/>
        <v>0</v>
      </c>
      <c r="AS243" s="134">
        <f t="shared" si="210"/>
        <v>0</v>
      </c>
      <c r="AT243" s="134">
        <f t="shared" si="210"/>
        <v>4649</v>
      </c>
      <c r="AU243" s="134">
        <f t="shared" si="210"/>
        <v>4649</v>
      </c>
      <c r="AV243" s="134">
        <f t="shared" si="210"/>
        <v>0</v>
      </c>
      <c r="AW243" s="134">
        <f aca="true" t="shared" si="211" ref="AW243:BC243">AW245+AW249</f>
        <v>0</v>
      </c>
      <c r="AX243" s="134">
        <f t="shared" si="211"/>
        <v>4649</v>
      </c>
      <c r="AY243" s="134">
        <f t="shared" si="211"/>
        <v>4649</v>
      </c>
      <c r="AZ243" s="134">
        <f t="shared" si="211"/>
        <v>0</v>
      </c>
      <c r="BA243" s="134">
        <f t="shared" si="211"/>
        <v>0</v>
      </c>
      <c r="BB243" s="134">
        <f t="shared" si="211"/>
        <v>4649</v>
      </c>
      <c r="BC243" s="134">
        <f t="shared" si="211"/>
        <v>4649</v>
      </c>
      <c r="BD243" s="75"/>
      <c r="BE243" s="75"/>
      <c r="BF243" s="134">
        <f>BF245+BF249</f>
        <v>4649</v>
      </c>
      <c r="BG243" s="134">
        <f>BG245+BG249</f>
        <v>4649</v>
      </c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</row>
    <row r="244" spans="1:70" s="8" customFormat="1" ht="13.5" customHeight="1">
      <c r="A244" s="70"/>
      <c r="B244" s="71"/>
      <c r="C244" s="71"/>
      <c r="D244" s="72"/>
      <c r="E244" s="71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75"/>
      <c r="W244" s="75"/>
      <c r="X244" s="75"/>
      <c r="Y244" s="75"/>
      <c r="Z244" s="75"/>
      <c r="AA244" s="180"/>
      <c r="AB244" s="180"/>
      <c r="AC244" s="180"/>
      <c r="AD244" s="180"/>
      <c r="AE244" s="180"/>
      <c r="AF244" s="75"/>
      <c r="AG244" s="75"/>
      <c r="AH244" s="75"/>
      <c r="AI244" s="75"/>
      <c r="AJ244" s="75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1"/>
      <c r="AU244" s="181"/>
      <c r="AV244" s="181"/>
      <c r="AW244" s="181"/>
      <c r="AX244" s="181"/>
      <c r="AY244" s="181"/>
      <c r="AZ244" s="181"/>
      <c r="BA244" s="181"/>
      <c r="BB244" s="181"/>
      <c r="BC244" s="181"/>
      <c r="BD244" s="75"/>
      <c r="BE244" s="75"/>
      <c r="BF244" s="181"/>
      <c r="BG244" s="181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</row>
    <row r="245" spans="1:70" s="8" customFormat="1" ht="40.5" customHeight="1">
      <c r="A245" s="79" t="s">
        <v>333</v>
      </c>
      <c r="B245" s="81" t="s">
        <v>149</v>
      </c>
      <c r="C245" s="81" t="s">
        <v>128</v>
      </c>
      <c r="D245" s="72"/>
      <c r="E245" s="71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75"/>
      <c r="W245" s="75"/>
      <c r="X245" s="75"/>
      <c r="Y245" s="75"/>
      <c r="Z245" s="75"/>
      <c r="AA245" s="180"/>
      <c r="AB245" s="180"/>
      <c r="AC245" s="180"/>
      <c r="AD245" s="180"/>
      <c r="AE245" s="180"/>
      <c r="AF245" s="75"/>
      <c r="AG245" s="75"/>
      <c r="AH245" s="75"/>
      <c r="AI245" s="75"/>
      <c r="AJ245" s="75"/>
      <c r="AK245" s="181"/>
      <c r="AL245" s="181"/>
      <c r="AM245" s="181"/>
      <c r="AN245" s="83">
        <f>AN246</f>
        <v>400</v>
      </c>
      <c r="AO245" s="83">
        <f aca="true" t="shared" si="212" ref="AO245:BC246">AO246</f>
        <v>400</v>
      </c>
      <c r="AP245" s="83">
        <f t="shared" si="212"/>
        <v>0</v>
      </c>
      <c r="AQ245" s="83">
        <f t="shared" si="212"/>
        <v>400</v>
      </c>
      <c r="AR245" s="83">
        <f t="shared" si="212"/>
        <v>0</v>
      </c>
      <c r="AS245" s="83">
        <f t="shared" si="212"/>
        <v>0</v>
      </c>
      <c r="AT245" s="83">
        <f t="shared" si="212"/>
        <v>400</v>
      </c>
      <c r="AU245" s="83">
        <f t="shared" si="212"/>
        <v>400</v>
      </c>
      <c r="AV245" s="83">
        <f t="shared" si="212"/>
        <v>0</v>
      </c>
      <c r="AW245" s="83">
        <f t="shared" si="212"/>
        <v>0</v>
      </c>
      <c r="AX245" s="83">
        <f t="shared" si="212"/>
        <v>400</v>
      </c>
      <c r="AY245" s="83">
        <f t="shared" si="212"/>
        <v>400</v>
      </c>
      <c r="AZ245" s="83">
        <f t="shared" si="212"/>
        <v>0</v>
      </c>
      <c r="BA245" s="83">
        <f t="shared" si="212"/>
        <v>0</v>
      </c>
      <c r="BB245" s="83">
        <f t="shared" si="212"/>
        <v>400</v>
      </c>
      <c r="BC245" s="83">
        <f t="shared" si="212"/>
        <v>400</v>
      </c>
      <c r="BD245" s="75"/>
      <c r="BE245" s="75"/>
      <c r="BF245" s="83">
        <f>BF246</f>
        <v>400</v>
      </c>
      <c r="BG245" s="83">
        <f>BG246</f>
        <v>400</v>
      </c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</row>
    <row r="246" spans="1:70" s="8" customFormat="1" ht="36.75" customHeight="1">
      <c r="A246" s="99" t="s">
        <v>162</v>
      </c>
      <c r="B246" s="100" t="s">
        <v>149</v>
      </c>
      <c r="C246" s="100" t="s">
        <v>128</v>
      </c>
      <c r="D246" s="100" t="s">
        <v>120</v>
      </c>
      <c r="E246" s="71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75"/>
      <c r="W246" s="75"/>
      <c r="X246" s="75"/>
      <c r="Y246" s="75"/>
      <c r="Z246" s="75"/>
      <c r="AA246" s="180"/>
      <c r="AB246" s="180"/>
      <c r="AC246" s="180"/>
      <c r="AD246" s="180"/>
      <c r="AE246" s="180"/>
      <c r="AF246" s="75"/>
      <c r="AG246" s="75"/>
      <c r="AH246" s="75"/>
      <c r="AI246" s="75"/>
      <c r="AJ246" s="75"/>
      <c r="AK246" s="181"/>
      <c r="AL246" s="181"/>
      <c r="AM246" s="181"/>
      <c r="AN246" s="88">
        <f>AN247</f>
        <v>400</v>
      </c>
      <c r="AO246" s="88">
        <f t="shared" si="212"/>
        <v>400</v>
      </c>
      <c r="AP246" s="88">
        <f t="shared" si="212"/>
        <v>0</v>
      </c>
      <c r="AQ246" s="88">
        <f t="shared" si="212"/>
        <v>400</v>
      </c>
      <c r="AR246" s="88">
        <f t="shared" si="212"/>
        <v>0</v>
      </c>
      <c r="AS246" s="88">
        <f t="shared" si="212"/>
        <v>0</v>
      </c>
      <c r="AT246" s="88">
        <f t="shared" si="212"/>
        <v>400</v>
      </c>
      <c r="AU246" s="88">
        <f t="shared" si="212"/>
        <v>400</v>
      </c>
      <c r="AV246" s="88">
        <f t="shared" si="212"/>
        <v>0</v>
      </c>
      <c r="AW246" s="88">
        <f t="shared" si="212"/>
        <v>0</v>
      </c>
      <c r="AX246" s="88">
        <f t="shared" si="212"/>
        <v>400</v>
      </c>
      <c r="AY246" s="88">
        <f t="shared" si="212"/>
        <v>400</v>
      </c>
      <c r="AZ246" s="88">
        <f t="shared" si="212"/>
        <v>0</v>
      </c>
      <c r="BA246" s="88">
        <f t="shared" si="212"/>
        <v>0</v>
      </c>
      <c r="BB246" s="88">
        <f t="shared" si="212"/>
        <v>400</v>
      </c>
      <c r="BC246" s="88">
        <f t="shared" si="212"/>
        <v>400</v>
      </c>
      <c r="BD246" s="75"/>
      <c r="BE246" s="75"/>
      <c r="BF246" s="88">
        <f>BF247</f>
        <v>400</v>
      </c>
      <c r="BG246" s="88">
        <f>BG247</f>
        <v>400</v>
      </c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</row>
    <row r="247" spans="1:70" s="8" customFormat="1" ht="52.5" customHeight="1">
      <c r="A247" s="99" t="s">
        <v>137</v>
      </c>
      <c r="B247" s="100" t="s">
        <v>149</v>
      </c>
      <c r="C247" s="100" t="s">
        <v>128</v>
      </c>
      <c r="D247" s="100" t="s">
        <v>120</v>
      </c>
      <c r="E247" s="100" t="s">
        <v>138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75"/>
      <c r="W247" s="75"/>
      <c r="X247" s="75"/>
      <c r="Y247" s="75"/>
      <c r="Z247" s="75"/>
      <c r="AA247" s="180"/>
      <c r="AB247" s="180"/>
      <c r="AC247" s="180"/>
      <c r="AD247" s="180"/>
      <c r="AE247" s="180"/>
      <c r="AF247" s="75"/>
      <c r="AG247" s="75"/>
      <c r="AH247" s="75"/>
      <c r="AI247" s="75"/>
      <c r="AJ247" s="75"/>
      <c r="AK247" s="181"/>
      <c r="AL247" s="181"/>
      <c r="AM247" s="181"/>
      <c r="AN247" s="88">
        <f>AO247-AM247</f>
        <v>400</v>
      </c>
      <c r="AO247" s="88">
        <v>400</v>
      </c>
      <c r="AP247" s="88"/>
      <c r="AQ247" s="88">
        <v>400</v>
      </c>
      <c r="AR247" s="88"/>
      <c r="AS247" s="75"/>
      <c r="AT247" s="88">
        <f>AO247+AR247</f>
        <v>400</v>
      </c>
      <c r="AU247" s="88">
        <f>AQ247+AS247</f>
        <v>400</v>
      </c>
      <c r="AV247" s="75"/>
      <c r="AW247" s="75"/>
      <c r="AX247" s="88">
        <f>AT247+AV247</f>
        <v>400</v>
      </c>
      <c r="AY247" s="88">
        <f>AU247</f>
        <v>400</v>
      </c>
      <c r="AZ247" s="75"/>
      <c r="BA247" s="75"/>
      <c r="BB247" s="88">
        <f>AX247+AZ247</f>
        <v>400</v>
      </c>
      <c r="BC247" s="88">
        <f>AY247+BA247</f>
        <v>400</v>
      </c>
      <c r="BD247" s="75"/>
      <c r="BE247" s="75"/>
      <c r="BF247" s="88">
        <f>BB247+BD247</f>
        <v>400</v>
      </c>
      <c r="BG247" s="88">
        <f>BC247+BE247</f>
        <v>400</v>
      </c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</row>
    <row r="248" spans="1:70" s="8" customFormat="1" ht="13.5" customHeight="1">
      <c r="A248" s="99"/>
      <c r="B248" s="100"/>
      <c r="C248" s="100"/>
      <c r="D248" s="100"/>
      <c r="E248" s="100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75"/>
      <c r="W248" s="75"/>
      <c r="X248" s="75"/>
      <c r="Y248" s="75"/>
      <c r="Z248" s="75"/>
      <c r="AA248" s="180"/>
      <c r="AB248" s="180"/>
      <c r="AC248" s="180"/>
      <c r="AD248" s="180"/>
      <c r="AE248" s="180"/>
      <c r="AF248" s="75"/>
      <c r="AG248" s="75"/>
      <c r="AH248" s="75"/>
      <c r="AI248" s="75"/>
      <c r="AJ248" s="75"/>
      <c r="AK248" s="181"/>
      <c r="AL248" s="181"/>
      <c r="AM248" s="181"/>
      <c r="AN248" s="181"/>
      <c r="AO248" s="181"/>
      <c r="AP248" s="181"/>
      <c r="AQ248" s="181"/>
      <c r="AR248" s="181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</row>
    <row r="249" spans="1:70" s="12" customFormat="1" ht="37.5">
      <c r="A249" s="79" t="s">
        <v>161</v>
      </c>
      <c r="B249" s="81" t="s">
        <v>149</v>
      </c>
      <c r="C249" s="81" t="s">
        <v>157</v>
      </c>
      <c r="D249" s="96"/>
      <c r="E249" s="81"/>
      <c r="F249" s="83">
        <f aca="true" t="shared" si="213" ref="F249:M249">F250+F252</f>
        <v>13065</v>
      </c>
      <c r="G249" s="83">
        <f t="shared" si="213"/>
        <v>61506</v>
      </c>
      <c r="H249" s="83">
        <f t="shared" si="213"/>
        <v>74571</v>
      </c>
      <c r="I249" s="83">
        <f t="shared" si="213"/>
        <v>50000</v>
      </c>
      <c r="J249" s="83">
        <f t="shared" si="213"/>
        <v>27641</v>
      </c>
      <c r="K249" s="83">
        <f t="shared" si="213"/>
        <v>0</v>
      </c>
      <c r="L249" s="83">
        <f t="shared" si="213"/>
        <v>0</v>
      </c>
      <c r="M249" s="83">
        <f t="shared" si="213"/>
        <v>27641</v>
      </c>
      <c r="N249" s="83">
        <f aca="true" t="shared" si="214" ref="N249:U249">N250+N252+N254</f>
        <v>-20296</v>
      </c>
      <c r="O249" s="83">
        <f t="shared" si="214"/>
        <v>7345</v>
      </c>
      <c r="P249" s="83">
        <f t="shared" si="214"/>
        <v>0</v>
      </c>
      <c r="Q249" s="83">
        <f t="shared" si="214"/>
        <v>7345</v>
      </c>
      <c r="R249" s="83">
        <f t="shared" si="214"/>
        <v>0</v>
      </c>
      <c r="S249" s="83">
        <f t="shared" si="214"/>
        <v>0</v>
      </c>
      <c r="T249" s="83">
        <f t="shared" si="214"/>
        <v>7345</v>
      </c>
      <c r="U249" s="83">
        <f t="shared" si="214"/>
        <v>7345</v>
      </c>
      <c r="V249" s="83">
        <f aca="true" t="shared" si="215" ref="V249:AB249">V250+V252+V254</f>
        <v>0</v>
      </c>
      <c r="W249" s="83">
        <f t="shared" si="215"/>
        <v>0</v>
      </c>
      <c r="X249" s="83">
        <f t="shared" si="215"/>
        <v>7345</v>
      </c>
      <c r="Y249" s="83">
        <f t="shared" si="215"/>
        <v>7345</v>
      </c>
      <c r="Z249" s="83">
        <f t="shared" si="215"/>
        <v>0</v>
      </c>
      <c r="AA249" s="84">
        <f t="shared" si="215"/>
        <v>7345</v>
      </c>
      <c r="AB249" s="84">
        <f t="shared" si="215"/>
        <v>7345</v>
      </c>
      <c r="AC249" s="84">
        <f>AC250+AC252+AC254</f>
        <v>0</v>
      </c>
      <c r="AD249" s="84">
        <f>AD250+AD252+AD254</f>
        <v>0</v>
      </c>
      <c r="AE249" s="84"/>
      <c r="AF249" s="83">
        <f aca="true" t="shared" si="216" ref="AF249:AM249">AF250+AF252+AF254</f>
        <v>7345</v>
      </c>
      <c r="AG249" s="83">
        <f t="shared" si="216"/>
        <v>0</v>
      </c>
      <c r="AH249" s="83">
        <f t="shared" si="216"/>
        <v>7345</v>
      </c>
      <c r="AI249" s="83">
        <f t="shared" si="216"/>
        <v>0</v>
      </c>
      <c r="AJ249" s="83">
        <f t="shared" si="216"/>
        <v>0</v>
      </c>
      <c r="AK249" s="83">
        <f t="shared" si="216"/>
        <v>7345</v>
      </c>
      <c r="AL249" s="83">
        <f t="shared" si="216"/>
        <v>0</v>
      </c>
      <c r="AM249" s="83">
        <f t="shared" si="216"/>
        <v>7345</v>
      </c>
      <c r="AN249" s="83">
        <f aca="true" t="shared" si="217" ref="AN249:AV249">AN250+AN252+AN254</f>
        <v>-3096</v>
      </c>
      <c r="AO249" s="83">
        <f t="shared" si="217"/>
        <v>4249</v>
      </c>
      <c r="AP249" s="83">
        <f t="shared" si="217"/>
        <v>0</v>
      </c>
      <c r="AQ249" s="83">
        <f t="shared" si="217"/>
        <v>4249</v>
      </c>
      <c r="AR249" s="83">
        <f t="shared" si="217"/>
        <v>0</v>
      </c>
      <c r="AS249" s="83">
        <f t="shared" si="217"/>
        <v>0</v>
      </c>
      <c r="AT249" s="83">
        <f t="shared" si="217"/>
        <v>4249</v>
      </c>
      <c r="AU249" s="83">
        <f t="shared" si="217"/>
        <v>4249</v>
      </c>
      <c r="AV249" s="83">
        <f t="shared" si="217"/>
        <v>0</v>
      </c>
      <c r="AW249" s="83">
        <f aca="true" t="shared" si="218" ref="AW249:BC249">AW250+AW252+AW254</f>
        <v>0</v>
      </c>
      <c r="AX249" s="83">
        <f t="shared" si="218"/>
        <v>4249</v>
      </c>
      <c r="AY249" s="83">
        <f t="shared" si="218"/>
        <v>4249</v>
      </c>
      <c r="AZ249" s="83">
        <f t="shared" si="218"/>
        <v>0</v>
      </c>
      <c r="BA249" s="83">
        <f t="shared" si="218"/>
        <v>0</v>
      </c>
      <c r="BB249" s="83">
        <f t="shared" si="218"/>
        <v>4249</v>
      </c>
      <c r="BC249" s="83">
        <f t="shared" si="218"/>
        <v>4249</v>
      </c>
      <c r="BD249" s="85"/>
      <c r="BE249" s="85"/>
      <c r="BF249" s="83">
        <f>BF250+BF252+BF254</f>
        <v>4249</v>
      </c>
      <c r="BG249" s="83">
        <f>BG250+BG252+BG254</f>
        <v>4249</v>
      </c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1:70" s="14" customFormat="1" ht="33">
      <c r="A250" s="99" t="s">
        <v>162</v>
      </c>
      <c r="B250" s="100" t="s">
        <v>149</v>
      </c>
      <c r="C250" s="100" t="s">
        <v>157</v>
      </c>
      <c r="D250" s="101" t="s">
        <v>120</v>
      </c>
      <c r="E250" s="100"/>
      <c r="F250" s="88">
        <f aca="true" t="shared" si="219" ref="F250:AM250">F251</f>
        <v>11448</v>
      </c>
      <c r="G250" s="88">
        <f t="shared" si="219"/>
        <v>10380</v>
      </c>
      <c r="H250" s="88">
        <f t="shared" si="219"/>
        <v>21828</v>
      </c>
      <c r="I250" s="88">
        <f t="shared" si="219"/>
        <v>0</v>
      </c>
      <c r="J250" s="88">
        <f t="shared" si="219"/>
        <v>23378</v>
      </c>
      <c r="K250" s="88">
        <f t="shared" si="219"/>
        <v>0</v>
      </c>
      <c r="L250" s="88">
        <f t="shared" si="219"/>
        <v>0</v>
      </c>
      <c r="M250" s="88">
        <f t="shared" si="219"/>
        <v>23378</v>
      </c>
      <c r="N250" s="88">
        <f t="shared" si="219"/>
        <v>-23378</v>
      </c>
      <c r="O250" s="88">
        <f t="shared" si="219"/>
        <v>0</v>
      </c>
      <c r="P250" s="88">
        <f t="shared" si="219"/>
        <v>0</v>
      </c>
      <c r="Q250" s="88">
        <f t="shared" si="219"/>
        <v>0</v>
      </c>
      <c r="R250" s="88">
        <f t="shared" si="219"/>
        <v>0</v>
      </c>
      <c r="S250" s="88">
        <f t="shared" si="219"/>
        <v>0</v>
      </c>
      <c r="T250" s="88">
        <f t="shared" si="219"/>
        <v>0</v>
      </c>
      <c r="U250" s="88">
        <f t="shared" si="219"/>
        <v>0</v>
      </c>
      <c r="V250" s="88">
        <f t="shared" si="219"/>
        <v>0</v>
      </c>
      <c r="W250" s="88">
        <f t="shared" si="219"/>
        <v>0</v>
      </c>
      <c r="X250" s="88">
        <f t="shared" si="219"/>
        <v>0</v>
      </c>
      <c r="Y250" s="88">
        <f t="shared" si="219"/>
        <v>0</v>
      </c>
      <c r="Z250" s="88">
        <f t="shared" si="219"/>
        <v>0</v>
      </c>
      <c r="AA250" s="89">
        <f t="shared" si="219"/>
        <v>0</v>
      </c>
      <c r="AB250" s="89">
        <f t="shared" si="219"/>
        <v>0</v>
      </c>
      <c r="AC250" s="89">
        <f t="shared" si="219"/>
        <v>0</v>
      </c>
      <c r="AD250" s="89">
        <f t="shared" si="219"/>
        <v>0</v>
      </c>
      <c r="AE250" s="89"/>
      <c r="AF250" s="88">
        <f t="shared" si="219"/>
        <v>0</v>
      </c>
      <c r="AG250" s="88">
        <f t="shared" si="219"/>
        <v>0</v>
      </c>
      <c r="AH250" s="88">
        <f t="shared" si="219"/>
        <v>0</v>
      </c>
      <c r="AI250" s="88">
        <f t="shared" si="219"/>
        <v>0</v>
      </c>
      <c r="AJ250" s="88">
        <f t="shared" si="219"/>
        <v>0</v>
      </c>
      <c r="AK250" s="88">
        <f t="shared" si="219"/>
        <v>0</v>
      </c>
      <c r="AL250" s="88">
        <f t="shared" si="219"/>
        <v>0</v>
      </c>
      <c r="AM250" s="88">
        <f t="shared" si="219"/>
        <v>0</v>
      </c>
      <c r="AN250" s="88">
        <f aca="true" t="shared" si="220" ref="AN250:BC250">AN251</f>
        <v>0</v>
      </c>
      <c r="AO250" s="88">
        <f t="shared" si="220"/>
        <v>0</v>
      </c>
      <c r="AP250" s="88">
        <f t="shared" si="220"/>
        <v>0</v>
      </c>
      <c r="AQ250" s="88">
        <f t="shared" si="220"/>
        <v>4249</v>
      </c>
      <c r="AR250" s="88">
        <f t="shared" si="220"/>
        <v>0</v>
      </c>
      <c r="AS250" s="88">
        <f t="shared" si="220"/>
        <v>0</v>
      </c>
      <c r="AT250" s="88">
        <f t="shared" si="220"/>
        <v>0</v>
      </c>
      <c r="AU250" s="88">
        <f t="shared" si="220"/>
        <v>4249</v>
      </c>
      <c r="AV250" s="88">
        <f t="shared" si="220"/>
        <v>0</v>
      </c>
      <c r="AW250" s="88">
        <f t="shared" si="220"/>
        <v>0</v>
      </c>
      <c r="AX250" s="88">
        <f t="shared" si="220"/>
        <v>0</v>
      </c>
      <c r="AY250" s="88">
        <f t="shared" si="220"/>
        <v>4249</v>
      </c>
      <c r="AZ250" s="88">
        <f t="shared" si="220"/>
        <v>0</v>
      </c>
      <c r="BA250" s="88">
        <f t="shared" si="220"/>
        <v>0</v>
      </c>
      <c r="BB250" s="88">
        <f t="shared" si="220"/>
        <v>0</v>
      </c>
      <c r="BC250" s="88">
        <f t="shared" si="220"/>
        <v>4249</v>
      </c>
      <c r="BD250" s="90"/>
      <c r="BE250" s="90"/>
      <c r="BF250" s="88">
        <f>BF251</f>
        <v>0</v>
      </c>
      <c r="BG250" s="88">
        <f>BG251</f>
        <v>4249</v>
      </c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</row>
    <row r="251" spans="1:70" s="16" customFormat="1" ht="55.5" customHeight="1">
      <c r="A251" s="99" t="s">
        <v>137</v>
      </c>
      <c r="B251" s="100" t="s">
        <v>149</v>
      </c>
      <c r="C251" s="100" t="s">
        <v>157</v>
      </c>
      <c r="D251" s="101" t="s">
        <v>120</v>
      </c>
      <c r="E251" s="100" t="s">
        <v>138</v>
      </c>
      <c r="F251" s="88">
        <v>11448</v>
      </c>
      <c r="G251" s="88">
        <f>H251-F251</f>
        <v>10380</v>
      </c>
      <c r="H251" s="88">
        <v>21828</v>
      </c>
      <c r="I251" s="88"/>
      <c r="J251" s="88">
        <v>23378</v>
      </c>
      <c r="K251" s="92"/>
      <c r="L251" s="92"/>
      <c r="M251" s="88">
        <v>23378</v>
      </c>
      <c r="N251" s="88">
        <f>O251-M251</f>
        <v>-23378</v>
      </c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9"/>
      <c r="AB251" s="89"/>
      <c r="AC251" s="89"/>
      <c r="AD251" s="89"/>
      <c r="AE251" s="89"/>
      <c r="AF251" s="88"/>
      <c r="AG251" s="88"/>
      <c r="AH251" s="88"/>
      <c r="AI251" s="88"/>
      <c r="AJ251" s="88"/>
      <c r="AK251" s="88"/>
      <c r="AL251" s="88"/>
      <c r="AM251" s="88"/>
      <c r="AN251" s="88">
        <f>AO251-AM251</f>
        <v>0</v>
      </c>
      <c r="AO251" s="88"/>
      <c r="AP251" s="88"/>
      <c r="AQ251" s="88">
        <v>4249</v>
      </c>
      <c r="AR251" s="88"/>
      <c r="AS251" s="92"/>
      <c r="AT251" s="88">
        <f>AO251+AR251</f>
        <v>0</v>
      </c>
      <c r="AU251" s="88">
        <f>AQ251+AS251</f>
        <v>4249</v>
      </c>
      <c r="AV251" s="92"/>
      <c r="AW251" s="92"/>
      <c r="AX251" s="88">
        <f>AT251+AV251</f>
        <v>0</v>
      </c>
      <c r="AY251" s="88">
        <f>AU251</f>
        <v>4249</v>
      </c>
      <c r="AZ251" s="92"/>
      <c r="BA251" s="92"/>
      <c r="BB251" s="88">
        <f>AX251+AZ251</f>
        <v>0</v>
      </c>
      <c r="BC251" s="88">
        <f>AY251+BA251</f>
        <v>4249</v>
      </c>
      <c r="BD251" s="92"/>
      <c r="BE251" s="92"/>
      <c r="BF251" s="88">
        <f>BB251+BD251</f>
        <v>0</v>
      </c>
      <c r="BG251" s="88">
        <f>BC251+BE251</f>
        <v>4249</v>
      </c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</row>
    <row r="252" spans="1:70" s="16" customFormat="1" ht="16.5" hidden="1">
      <c r="A252" s="99" t="s">
        <v>208</v>
      </c>
      <c r="B252" s="100" t="s">
        <v>149</v>
      </c>
      <c r="C252" s="100" t="s">
        <v>157</v>
      </c>
      <c r="D252" s="101" t="s">
        <v>207</v>
      </c>
      <c r="E252" s="100"/>
      <c r="F252" s="88">
        <f aca="true" t="shared" si="221" ref="F252:AM252">F253</f>
        <v>1617</v>
      </c>
      <c r="G252" s="88">
        <f t="shared" si="221"/>
        <v>51126</v>
      </c>
      <c r="H252" s="88">
        <f t="shared" si="221"/>
        <v>52743</v>
      </c>
      <c r="I252" s="88">
        <f t="shared" si="221"/>
        <v>50000</v>
      </c>
      <c r="J252" s="88">
        <f t="shared" si="221"/>
        <v>4263</v>
      </c>
      <c r="K252" s="88">
        <f t="shared" si="221"/>
        <v>0</v>
      </c>
      <c r="L252" s="88">
        <f t="shared" si="221"/>
        <v>0</v>
      </c>
      <c r="M252" s="88">
        <f t="shared" si="221"/>
        <v>4263</v>
      </c>
      <c r="N252" s="88">
        <f t="shared" si="221"/>
        <v>-4263</v>
      </c>
      <c r="O252" s="88">
        <f t="shared" si="221"/>
        <v>0</v>
      </c>
      <c r="P252" s="88">
        <f t="shared" si="221"/>
        <v>0</v>
      </c>
      <c r="Q252" s="88">
        <f t="shared" si="221"/>
        <v>0</v>
      </c>
      <c r="R252" s="88">
        <f t="shared" si="221"/>
        <v>0</v>
      </c>
      <c r="S252" s="88">
        <f t="shared" si="221"/>
        <v>0</v>
      </c>
      <c r="T252" s="88">
        <f t="shared" si="221"/>
        <v>0</v>
      </c>
      <c r="U252" s="88">
        <f t="shared" si="221"/>
        <v>0</v>
      </c>
      <c r="V252" s="88">
        <f t="shared" si="221"/>
        <v>0</v>
      </c>
      <c r="W252" s="88">
        <f t="shared" si="221"/>
        <v>0</v>
      </c>
      <c r="X252" s="88">
        <f t="shared" si="221"/>
        <v>0</v>
      </c>
      <c r="Y252" s="88">
        <f t="shared" si="221"/>
        <v>0</v>
      </c>
      <c r="Z252" s="88">
        <f t="shared" si="221"/>
        <v>0</v>
      </c>
      <c r="AA252" s="89">
        <f t="shared" si="221"/>
        <v>0</v>
      </c>
      <c r="AB252" s="89">
        <f t="shared" si="221"/>
        <v>0</v>
      </c>
      <c r="AC252" s="89">
        <f t="shared" si="221"/>
        <v>0</v>
      </c>
      <c r="AD252" s="89">
        <f t="shared" si="221"/>
        <v>0</v>
      </c>
      <c r="AE252" s="89"/>
      <c r="AF252" s="88">
        <f t="shared" si="221"/>
        <v>0</v>
      </c>
      <c r="AG252" s="88">
        <f t="shared" si="221"/>
        <v>0</v>
      </c>
      <c r="AH252" s="88">
        <f t="shared" si="221"/>
        <v>0</v>
      </c>
      <c r="AI252" s="88">
        <f t="shared" si="221"/>
        <v>0</v>
      </c>
      <c r="AJ252" s="88">
        <f t="shared" si="221"/>
        <v>0</v>
      </c>
      <c r="AK252" s="88">
        <f t="shared" si="221"/>
        <v>0</v>
      </c>
      <c r="AL252" s="88">
        <f t="shared" si="221"/>
        <v>0</v>
      </c>
      <c r="AM252" s="88">
        <f t="shared" si="221"/>
        <v>0</v>
      </c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</row>
    <row r="253" spans="1:70" s="16" customFormat="1" ht="49.5" hidden="1">
      <c r="A253" s="99" t="s">
        <v>163</v>
      </c>
      <c r="B253" s="100" t="s">
        <v>149</v>
      </c>
      <c r="C253" s="100" t="s">
        <v>157</v>
      </c>
      <c r="D253" s="101" t="s">
        <v>207</v>
      </c>
      <c r="E253" s="100" t="s">
        <v>164</v>
      </c>
      <c r="F253" s="88">
        <v>1617</v>
      </c>
      <c r="G253" s="88">
        <f>H253-F253</f>
        <v>51126</v>
      </c>
      <c r="H253" s="88">
        <v>52743</v>
      </c>
      <c r="I253" s="88">
        <v>50000</v>
      </c>
      <c r="J253" s="88">
        <v>4263</v>
      </c>
      <c r="K253" s="92"/>
      <c r="L253" s="92"/>
      <c r="M253" s="88">
        <v>4263</v>
      </c>
      <c r="N253" s="88">
        <f>O253-M253</f>
        <v>-4263</v>
      </c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9"/>
      <c r="AB253" s="89"/>
      <c r="AC253" s="89"/>
      <c r="AD253" s="89"/>
      <c r="AE253" s="89"/>
      <c r="AF253" s="88"/>
      <c r="AG253" s="88"/>
      <c r="AH253" s="88"/>
      <c r="AI253" s="88"/>
      <c r="AJ253" s="88"/>
      <c r="AK253" s="88"/>
      <c r="AL253" s="88"/>
      <c r="AM253" s="88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</row>
    <row r="254" spans="1:70" s="16" customFormat="1" ht="26.25" customHeight="1">
      <c r="A254" s="99" t="s">
        <v>121</v>
      </c>
      <c r="B254" s="100" t="s">
        <v>149</v>
      </c>
      <c r="C254" s="100" t="s">
        <v>157</v>
      </c>
      <c r="D254" s="101" t="s">
        <v>122</v>
      </c>
      <c r="E254" s="100"/>
      <c r="F254" s="88"/>
      <c r="G254" s="88"/>
      <c r="H254" s="88"/>
      <c r="I254" s="88"/>
      <c r="J254" s="88"/>
      <c r="K254" s="92"/>
      <c r="L254" s="92"/>
      <c r="M254" s="88"/>
      <c r="N254" s="88">
        <f aca="true" t="shared" si="222" ref="N254:AD255">N255</f>
        <v>7345</v>
      </c>
      <c r="O254" s="88">
        <f t="shared" si="222"/>
        <v>7345</v>
      </c>
      <c r="P254" s="88">
        <f t="shared" si="222"/>
        <v>0</v>
      </c>
      <c r="Q254" s="88">
        <f t="shared" si="222"/>
        <v>7345</v>
      </c>
      <c r="R254" s="88">
        <f t="shared" si="222"/>
        <v>0</v>
      </c>
      <c r="S254" s="88">
        <f t="shared" si="222"/>
        <v>0</v>
      </c>
      <c r="T254" s="88">
        <f t="shared" si="222"/>
        <v>7345</v>
      </c>
      <c r="U254" s="88">
        <f t="shared" si="222"/>
        <v>7345</v>
      </c>
      <c r="V254" s="88">
        <f t="shared" si="222"/>
        <v>0</v>
      </c>
      <c r="W254" s="88">
        <f t="shared" si="222"/>
        <v>0</v>
      </c>
      <c r="X254" s="88">
        <f t="shared" si="222"/>
        <v>7345</v>
      </c>
      <c r="Y254" s="88">
        <f t="shared" si="222"/>
        <v>7345</v>
      </c>
      <c r="Z254" s="88">
        <f t="shared" si="222"/>
        <v>0</v>
      </c>
      <c r="AA254" s="89">
        <f t="shared" si="222"/>
        <v>7345</v>
      </c>
      <c r="AB254" s="89">
        <f t="shared" si="222"/>
        <v>7345</v>
      </c>
      <c r="AC254" s="89">
        <f t="shared" si="222"/>
        <v>0</v>
      </c>
      <c r="AD254" s="89">
        <f t="shared" si="222"/>
        <v>0</v>
      </c>
      <c r="AE254" s="89"/>
      <c r="AF254" s="88">
        <f aca="true" t="shared" si="223" ref="AC254:AR255">AF255</f>
        <v>7345</v>
      </c>
      <c r="AG254" s="88">
        <f t="shared" si="223"/>
        <v>0</v>
      </c>
      <c r="AH254" s="88">
        <f t="shared" si="223"/>
        <v>7345</v>
      </c>
      <c r="AI254" s="88">
        <f t="shared" si="223"/>
        <v>0</v>
      </c>
      <c r="AJ254" s="88">
        <f t="shared" si="223"/>
        <v>0</v>
      </c>
      <c r="AK254" s="88">
        <f t="shared" si="223"/>
        <v>7345</v>
      </c>
      <c r="AL254" s="88">
        <f t="shared" si="223"/>
        <v>0</v>
      </c>
      <c r="AM254" s="88">
        <f t="shared" si="223"/>
        <v>7345</v>
      </c>
      <c r="AN254" s="88">
        <f t="shared" si="223"/>
        <v>-3096</v>
      </c>
      <c r="AO254" s="88">
        <f t="shared" si="223"/>
        <v>4249</v>
      </c>
      <c r="AP254" s="88">
        <f t="shared" si="223"/>
        <v>0</v>
      </c>
      <c r="AQ254" s="88">
        <f t="shared" si="223"/>
        <v>0</v>
      </c>
      <c r="AR254" s="88">
        <f t="shared" si="223"/>
        <v>0</v>
      </c>
      <c r="AS254" s="88">
        <f aca="true" t="shared" si="224" ref="AP254:BC255">AS255</f>
        <v>0</v>
      </c>
      <c r="AT254" s="88">
        <f t="shared" si="224"/>
        <v>4249</v>
      </c>
      <c r="AU254" s="88">
        <f t="shared" si="224"/>
        <v>0</v>
      </c>
      <c r="AV254" s="88">
        <f t="shared" si="224"/>
        <v>0</v>
      </c>
      <c r="AW254" s="88">
        <f t="shared" si="224"/>
        <v>0</v>
      </c>
      <c r="AX254" s="88">
        <f t="shared" si="224"/>
        <v>4249</v>
      </c>
      <c r="AY254" s="88">
        <f t="shared" si="224"/>
        <v>0</v>
      </c>
      <c r="AZ254" s="88">
        <f t="shared" si="224"/>
        <v>0</v>
      </c>
      <c r="BA254" s="88">
        <f t="shared" si="224"/>
        <v>0</v>
      </c>
      <c r="BB254" s="88">
        <f t="shared" si="224"/>
        <v>4249</v>
      </c>
      <c r="BC254" s="88">
        <f t="shared" si="224"/>
        <v>0</v>
      </c>
      <c r="BD254" s="92"/>
      <c r="BE254" s="92"/>
      <c r="BF254" s="88">
        <f>BF255</f>
        <v>4249</v>
      </c>
      <c r="BG254" s="88">
        <f>BG255</f>
        <v>0</v>
      </c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</row>
    <row r="255" spans="1:70" s="16" customFormat="1" ht="36" customHeight="1">
      <c r="A255" s="99" t="s">
        <v>303</v>
      </c>
      <c r="B255" s="100" t="s">
        <v>149</v>
      </c>
      <c r="C255" s="100" t="s">
        <v>157</v>
      </c>
      <c r="D255" s="101" t="s">
        <v>288</v>
      </c>
      <c r="E255" s="100"/>
      <c r="F255" s="88"/>
      <c r="G255" s="88"/>
      <c r="H255" s="88"/>
      <c r="I255" s="88"/>
      <c r="J255" s="88"/>
      <c r="K255" s="92"/>
      <c r="L255" s="92"/>
      <c r="M255" s="88"/>
      <c r="N255" s="88">
        <f t="shared" si="222"/>
        <v>7345</v>
      </c>
      <c r="O255" s="88">
        <f t="shared" si="222"/>
        <v>7345</v>
      </c>
      <c r="P255" s="88">
        <f t="shared" si="222"/>
        <v>0</v>
      </c>
      <c r="Q255" s="88">
        <f t="shared" si="222"/>
        <v>7345</v>
      </c>
      <c r="R255" s="88">
        <f t="shared" si="222"/>
        <v>0</v>
      </c>
      <c r="S255" s="88">
        <f t="shared" si="222"/>
        <v>0</v>
      </c>
      <c r="T255" s="88">
        <f t="shared" si="222"/>
        <v>7345</v>
      </c>
      <c r="U255" s="88">
        <f t="shared" si="222"/>
        <v>7345</v>
      </c>
      <c r="V255" s="88">
        <f t="shared" si="222"/>
        <v>0</v>
      </c>
      <c r="W255" s="88">
        <f t="shared" si="222"/>
        <v>0</v>
      </c>
      <c r="X255" s="88">
        <f t="shared" si="222"/>
        <v>7345</v>
      </c>
      <c r="Y255" s="88">
        <f t="shared" si="222"/>
        <v>7345</v>
      </c>
      <c r="Z255" s="88">
        <f t="shared" si="222"/>
        <v>0</v>
      </c>
      <c r="AA255" s="89">
        <f t="shared" si="222"/>
        <v>7345</v>
      </c>
      <c r="AB255" s="89">
        <f t="shared" si="222"/>
        <v>7345</v>
      </c>
      <c r="AC255" s="89">
        <f t="shared" si="223"/>
        <v>0</v>
      </c>
      <c r="AD255" s="89">
        <f t="shared" si="223"/>
        <v>0</v>
      </c>
      <c r="AE255" s="89"/>
      <c r="AF255" s="88">
        <f t="shared" si="223"/>
        <v>7345</v>
      </c>
      <c r="AG255" s="88">
        <f t="shared" si="223"/>
        <v>0</v>
      </c>
      <c r="AH255" s="88">
        <f t="shared" si="223"/>
        <v>7345</v>
      </c>
      <c r="AI255" s="88">
        <f t="shared" si="223"/>
        <v>0</v>
      </c>
      <c r="AJ255" s="88">
        <f t="shared" si="223"/>
        <v>0</v>
      </c>
      <c r="AK255" s="88">
        <f t="shared" si="223"/>
        <v>7345</v>
      </c>
      <c r="AL255" s="88">
        <f t="shared" si="223"/>
        <v>0</v>
      </c>
      <c r="AM255" s="88">
        <f t="shared" si="223"/>
        <v>7345</v>
      </c>
      <c r="AN255" s="88">
        <f t="shared" si="223"/>
        <v>-3096</v>
      </c>
      <c r="AO255" s="88">
        <f t="shared" si="223"/>
        <v>4249</v>
      </c>
      <c r="AP255" s="88">
        <f t="shared" si="224"/>
        <v>0</v>
      </c>
      <c r="AQ255" s="88">
        <f t="shared" si="224"/>
        <v>0</v>
      </c>
      <c r="AR255" s="88">
        <f t="shared" si="224"/>
        <v>0</v>
      </c>
      <c r="AS255" s="88">
        <f t="shared" si="224"/>
        <v>0</v>
      </c>
      <c r="AT255" s="88">
        <f t="shared" si="224"/>
        <v>4249</v>
      </c>
      <c r="AU255" s="88">
        <f t="shared" si="224"/>
        <v>0</v>
      </c>
      <c r="AV255" s="88">
        <f t="shared" si="224"/>
        <v>0</v>
      </c>
      <c r="AW255" s="88">
        <f t="shared" si="224"/>
        <v>0</v>
      </c>
      <c r="AX255" s="88">
        <f t="shared" si="224"/>
        <v>4249</v>
      </c>
      <c r="AY255" s="88">
        <f t="shared" si="224"/>
        <v>0</v>
      </c>
      <c r="AZ255" s="88">
        <f t="shared" si="224"/>
        <v>0</v>
      </c>
      <c r="BA255" s="88">
        <f t="shared" si="224"/>
        <v>0</v>
      </c>
      <c r="BB255" s="88">
        <f t="shared" si="224"/>
        <v>4249</v>
      </c>
      <c r="BC255" s="88">
        <f t="shared" si="224"/>
        <v>0</v>
      </c>
      <c r="BD255" s="92"/>
      <c r="BE255" s="92"/>
      <c r="BF255" s="88">
        <f>BF256</f>
        <v>4249</v>
      </c>
      <c r="BG255" s="88">
        <f>BG256</f>
        <v>0</v>
      </c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</row>
    <row r="256" spans="1:70" s="16" customFormat="1" ht="57" customHeight="1">
      <c r="A256" s="99" t="s">
        <v>137</v>
      </c>
      <c r="B256" s="100" t="s">
        <v>149</v>
      </c>
      <c r="C256" s="100" t="s">
        <v>157</v>
      </c>
      <c r="D256" s="101" t="s">
        <v>288</v>
      </c>
      <c r="E256" s="100" t="s">
        <v>138</v>
      </c>
      <c r="F256" s="88"/>
      <c r="G256" s="88"/>
      <c r="H256" s="88"/>
      <c r="I256" s="88"/>
      <c r="J256" s="88"/>
      <c r="K256" s="92"/>
      <c r="L256" s="92"/>
      <c r="M256" s="88"/>
      <c r="N256" s="88">
        <f>O256-M256</f>
        <v>7345</v>
      </c>
      <c r="O256" s="88">
        <v>7345</v>
      </c>
      <c r="P256" s="88"/>
      <c r="Q256" s="88">
        <v>7345</v>
      </c>
      <c r="R256" s="92"/>
      <c r="S256" s="92"/>
      <c r="T256" s="88">
        <f>O256+R256</f>
        <v>7345</v>
      </c>
      <c r="U256" s="88">
        <f>Q256+S256</f>
        <v>7345</v>
      </c>
      <c r="V256" s="92"/>
      <c r="W256" s="92"/>
      <c r="X256" s="88">
        <f>T256+V256</f>
        <v>7345</v>
      </c>
      <c r="Y256" s="88">
        <f>U256+W256</f>
        <v>7345</v>
      </c>
      <c r="Z256" s="92"/>
      <c r="AA256" s="89">
        <f>X256+Z256</f>
        <v>7345</v>
      </c>
      <c r="AB256" s="89">
        <f>Y256</f>
        <v>7345</v>
      </c>
      <c r="AC256" s="93"/>
      <c r="AD256" s="93"/>
      <c r="AE256" s="93"/>
      <c r="AF256" s="88">
        <f>AA256+AC256</f>
        <v>7345</v>
      </c>
      <c r="AG256" s="92"/>
      <c r="AH256" s="88">
        <f>AB256</f>
        <v>7345</v>
      </c>
      <c r="AI256" s="92"/>
      <c r="AJ256" s="92"/>
      <c r="AK256" s="88">
        <f>AF256+AI256</f>
        <v>7345</v>
      </c>
      <c r="AL256" s="88">
        <f>AG256</f>
        <v>0</v>
      </c>
      <c r="AM256" s="88">
        <f>AH256+AJ256</f>
        <v>7345</v>
      </c>
      <c r="AN256" s="88">
        <f>AO256-AM256</f>
        <v>-3096</v>
      </c>
      <c r="AO256" s="88">
        <v>4249</v>
      </c>
      <c r="AP256" s="92"/>
      <c r="AQ256" s="92"/>
      <c r="AR256" s="92"/>
      <c r="AS256" s="92"/>
      <c r="AT256" s="88">
        <f>AO256+AR256</f>
        <v>4249</v>
      </c>
      <c r="AU256" s="88">
        <f>AQ256+AS256</f>
        <v>0</v>
      </c>
      <c r="AV256" s="92"/>
      <c r="AW256" s="92"/>
      <c r="AX256" s="88">
        <f>AT256+AV256</f>
        <v>4249</v>
      </c>
      <c r="AY256" s="88">
        <f>AU256</f>
        <v>0</v>
      </c>
      <c r="AZ256" s="92"/>
      <c r="BA256" s="92"/>
      <c r="BB256" s="88">
        <f>AX256+AZ256</f>
        <v>4249</v>
      </c>
      <c r="BC256" s="88">
        <f>AY256+BA256</f>
        <v>0</v>
      </c>
      <c r="BD256" s="92"/>
      <c r="BE256" s="92"/>
      <c r="BF256" s="88">
        <f>BB256+BD256</f>
        <v>4249</v>
      </c>
      <c r="BG256" s="88">
        <f>BC256+BE256</f>
        <v>0</v>
      </c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</row>
    <row r="257" spans="1:59" ht="15">
      <c r="A257" s="117"/>
      <c r="B257" s="118"/>
      <c r="C257" s="118"/>
      <c r="D257" s="119"/>
      <c r="E257" s="118"/>
      <c r="F257" s="65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8"/>
      <c r="AB257" s="68"/>
      <c r="AC257" s="68"/>
      <c r="AD257" s="68"/>
      <c r="AE257" s="68"/>
      <c r="AF257" s="67"/>
      <c r="AG257" s="67"/>
      <c r="AH257" s="67"/>
      <c r="AI257" s="67"/>
      <c r="AJ257" s="67"/>
      <c r="AK257" s="69"/>
      <c r="AL257" s="69"/>
      <c r="AM257" s="69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</row>
    <row r="258" spans="1:70" s="8" customFormat="1" ht="20.25">
      <c r="A258" s="70" t="s">
        <v>58</v>
      </c>
      <c r="B258" s="71" t="s">
        <v>59</v>
      </c>
      <c r="C258" s="71"/>
      <c r="D258" s="72"/>
      <c r="E258" s="71"/>
      <c r="F258" s="182">
        <f aca="true" t="shared" si="225" ref="F258:O258">F260+F269+F280+F284+F288+F313</f>
        <v>2461012</v>
      </c>
      <c r="G258" s="182">
        <f t="shared" si="225"/>
        <v>266874</v>
      </c>
      <c r="H258" s="182">
        <f t="shared" si="225"/>
        <v>2727886</v>
      </c>
      <c r="I258" s="182">
        <f t="shared" si="225"/>
        <v>0</v>
      </c>
      <c r="J258" s="182">
        <f t="shared" si="225"/>
        <v>2894414</v>
      </c>
      <c r="K258" s="182">
        <f t="shared" si="225"/>
        <v>0</v>
      </c>
      <c r="L258" s="182">
        <f t="shared" si="225"/>
        <v>0</v>
      </c>
      <c r="M258" s="182">
        <f t="shared" si="225"/>
        <v>2894414</v>
      </c>
      <c r="N258" s="182">
        <f t="shared" si="225"/>
        <v>-952513</v>
      </c>
      <c r="O258" s="182">
        <f t="shared" si="225"/>
        <v>1941901</v>
      </c>
      <c r="P258" s="182">
        <f aca="true" t="shared" si="226" ref="P258:U258">P260+P269+P280+P284+P288+P313</f>
        <v>68735</v>
      </c>
      <c r="Q258" s="182">
        <f t="shared" si="226"/>
        <v>1944401</v>
      </c>
      <c r="R258" s="182">
        <f t="shared" si="226"/>
        <v>-1000</v>
      </c>
      <c r="S258" s="182">
        <f t="shared" si="226"/>
        <v>0</v>
      </c>
      <c r="T258" s="182">
        <f t="shared" si="226"/>
        <v>1940901</v>
      </c>
      <c r="U258" s="182">
        <f t="shared" si="226"/>
        <v>1944401</v>
      </c>
      <c r="V258" s="182">
        <f aca="true" t="shared" si="227" ref="V258:AB258">V260+V269+V280+V284+V288+V313</f>
        <v>0</v>
      </c>
      <c r="W258" s="182">
        <f t="shared" si="227"/>
        <v>0</v>
      </c>
      <c r="X258" s="182">
        <f t="shared" si="227"/>
        <v>1940901</v>
      </c>
      <c r="Y258" s="182">
        <f t="shared" si="227"/>
        <v>1944401</v>
      </c>
      <c r="Z258" s="182">
        <f t="shared" si="227"/>
        <v>0</v>
      </c>
      <c r="AA258" s="183">
        <f t="shared" si="227"/>
        <v>1940901</v>
      </c>
      <c r="AB258" s="183">
        <f t="shared" si="227"/>
        <v>1944401</v>
      </c>
      <c r="AC258" s="183">
        <f>AC260+AC269+AC280+AC284+AC288+AC313</f>
        <v>-830</v>
      </c>
      <c r="AD258" s="183">
        <f>AD260+AD269+AD280+AD284+AD288+AD313</f>
        <v>0</v>
      </c>
      <c r="AE258" s="183"/>
      <c r="AF258" s="182">
        <f aca="true" t="shared" si="228" ref="AF258:AM258">AF260+AF269+AF280+AF284+AF288+AF313</f>
        <v>1940071</v>
      </c>
      <c r="AG258" s="182">
        <f t="shared" si="228"/>
        <v>0</v>
      </c>
      <c r="AH258" s="182">
        <f t="shared" si="228"/>
        <v>1943571</v>
      </c>
      <c r="AI258" s="182">
        <f t="shared" si="228"/>
        <v>47380</v>
      </c>
      <c r="AJ258" s="182">
        <f t="shared" si="228"/>
        <v>6263</v>
      </c>
      <c r="AK258" s="182">
        <f t="shared" si="228"/>
        <v>1987451</v>
      </c>
      <c r="AL258" s="182">
        <f t="shared" si="228"/>
        <v>0</v>
      </c>
      <c r="AM258" s="182">
        <f t="shared" si="228"/>
        <v>1949834</v>
      </c>
      <c r="AN258" s="182">
        <f aca="true" t="shared" si="229" ref="AN258:AV258">AN260+AN269+AN280+AN284+AN288+AN313</f>
        <v>161039</v>
      </c>
      <c r="AO258" s="182">
        <f t="shared" si="229"/>
        <v>2110873</v>
      </c>
      <c r="AP258" s="182">
        <f t="shared" si="229"/>
        <v>0</v>
      </c>
      <c r="AQ258" s="182">
        <f t="shared" si="229"/>
        <v>2105682</v>
      </c>
      <c r="AR258" s="182">
        <f t="shared" si="229"/>
        <v>0</v>
      </c>
      <c r="AS258" s="182">
        <f t="shared" si="229"/>
        <v>0</v>
      </c>
      <c r="AT258" s="182">
        <f t="shared" si="229"/>
        <v>2110873</v>
      </c>
      <c r="AU258" s="182">
        <f t="shared" si="229"/>
        <v>2105682</v>
      </c>
      <c r="AV258" s="182">
        <f t="shared" si="229"/>
        <v>1384</v>
      </c>
      <c r="AW258" s="182">
        <f aca="true" t="shared" si="230" ref="AW258:BC258">AW260+AW269+AW280+AW284+AW288+AW313</f>
        <v>8013</v>
      </c>
      <c r="AX258" s="182">
        <f t="shared" si="230"/>
        <v>2112257</v>
      </c>
      <c r="AY258" s="182">
        <f t="shared" si="230"/>
        <v>2113695</v>
      </c>
      <c r="AZ258" s="182">
        <f t="shared" si="230"/>
        <v>0</v>
      </c>
      <c r="BA258" s="182">
        <f t="shared" si="230"/>
        <v>0</v>
      </c>
      <c r="BB258" s="182">
        <f t="shared" si="230"/>
        <v>2112257</v>
      </c>
      <c r="BC258" s="182">
        <f t="shared" si="230"/>
        <v>2113695</v>
      </c>
      <c r="BD258" s="75"/>
      <c r="BE258" s="75"/>
      <c r="BF258" s="182">
        <f>BF260+BF269+BF280+BF284+BF288+BF313</f>
        <v>2112257</v>
      </c>
      <c r="BG258" s="182">
        <f>BG260+BG269+BG280+BG284+BG288+BG313</f>
        <v>2113695</v>
      </c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</row>
    <row r="259" spans="1:70" s="8" customFormat="1" ht="12.75" customHeight="1">
      <c r="A259" s="70"/>
      <c r="B259" s="71"/>
      <c r="C259" s="71"/>
      <c r="D259" s="72"/>
      <c r="E259" s="7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3"/>
      <c r="AB259" s="183"/>
      <c r="AC259" s="183"/>
      <c r="AD259" s="183"/>
      <c r="AE259" s="183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</row>
    <row r="260" spans="1:70" s="8" customFormat="1" ht="17.25" customHeight="1">
      <c r="A260" s="79" t="s">
        <v>60</v>
      </c>
      <c r="B260" s="81" t="s">
        <v>136</v>
      </c>
      <c r="C260" s="81" t="s">
        <v>127</v>
      </c>
      <c r="D260" s="96"/>
      <c r="E260" s="81"/>
      <c r="F260" s="97">
        <f aca="true" t="shared" si="231" ref="F260:O260">F263+F261</f>
        <v>1040864</v>
      </c>
      <c r="G260" s="97">
        <f t="shared" si="231"/>
        <v>23186</v>
      </c>
      <c r="H260" s="97">
        <f t="shared" si="231"/>
        <v>1064050</v>
      </c>
      <c r="I260" s="97">
        <f t="shared" si="231"/>
        <v>0</v>
      </c>
      <c r="J260" s="97">
        <f t="shared" si="231"/>
        <v>1168261</v>
      </c>
      <c r="K260" s="97">
        <f t="shared" si="231"/>
        <v>-68781</v>
      </c>
      <c r="L260" s="97">
        <f t="shared" si="231"/>
        <v>-75065</v>
      </c>
      <c r="M260" s="97">
        <f t="shared" si="231"/>
        <v>1093196</v>
      </c>
      <c r="N260" s="97">
        <f t="shared" si="231"/>
        <v>-276722</v>
      </c>
      <c r="O260" s="97">
        <f t="shared" si="231"/>
        <v>816474</v>
      </c>
      <c r="P260" s="97">
        <f aca="true" t="shared" si="232" ref="P260:U260">P263+P261</f>
        <v>0</v>
      </c>
      <c r="Q260" s="97">
        <f t="shared" si="232"/>
        <v>837171</v>
      </c>
      <c r="R260" s="97">
        <f t="shared" si="232"/>
        <v>-1000</v>
      </c>
      <c r="S260" s="97">
        <f t="shared" si="232"/>
        <v>0</v>
      </c>
      <c r="T260" s="97">
        <f t="shared" si="232"/>
        <v>815474</v>
      </c>
      <c r="U260" s="97">
        <f t="shared" si="232"/>
        <v>837171</v>
      </c>
      <c r="V260" s="97">
        <f aca="true" t="shared" si="233" ref="V260:AB260">V263+V261</f>
        <v>0</v>
      </c>
      <c r="W260" s="97">
        <f t="shared" si="233"/>
        <v>0</v>
      </c>
      <c r="X260" s="97">
        <f t="shared" si="233"/>
        <v>815474</v>
      </c>
      <c r="Y260" s="97">
        <f t="shared" si="233"/>
        <v>837171</v>
      </c>
      <c r="Z260" s="97">
        <f t="shared" si="233"/>
        <v>0</v>
      </c>
      <c r="AA260" s="98">
        <f t="shared" si="233"/>
        <v>815474</v>
      </c>
      <c r="AB260" s="98">
        <f t="shared" si="233"/>
        <v>837171</v>
      </c>
      <c r="AC260" s="98">
        <f>AC263+AC261</f>
        <v>0</v>
      </c>
      <c r="AD260" s="98">
        <f>AD263+AD261</f>
        <v>0</v>
      </c>
      <c r="AE260" s="98"/>
      <c r="AF260" s="97">
        <f aca="true" t="shared" si="234" ref="AF260:AM260">AF263+AF261</f>
        <v>815474</v>
      </c>
      <c r="AG260" s="97">
        <f t="shared" si="234"/>
        <v>0</v>
      </c>
      <c r="AH260" s="97">
        <f t="shared" si="234"/>
        <v>837171</v>
      </c>
      <c r="AI260" s="97">
        <f t="shared" si="234"/>
        <v>47380</v>
      </c>
      <c r="AJ260" s="97">
        <f t="shared" si="234"/>
        <v>6263</v>
      </c>
      <c r="AK260" s="97">
        <f t="shared" si="234"/>
        <v>862854</v>
      </c>
      <c r="AL260" s="97">
        <f t="shared" si="234"/>
        <v>0</v>
      </c>
      <c r="AM260" s="97">
        <f t="shared" si="234"/>
        <v>843434</v>
      </c>
      <c r="AN260" s="97">
        <f aca="true" t="shared" si="235" ref="AN260:AV260">AN263+AN261+AN265</f>
        <v>56714</v>
      </c>
      <c r="AO260" s="97">
        <f t="shared" si="235"/>
        <v>900148</v>
      </c>
      <c r="AP260" s="97">
        <f t="shared" si="235"/>
        <v>0</v>
      </c>
      <c r="AQ260" s="97">
        <f t="shared" si="235"/>
        <v>894957</v>
      </c>
      <c r="AR260" s="97">
        <f t="shared" si="235"/>
        <v>0</v>
      </c>
      <c r="AS260" s="97">
        <f t="shared" si="235"/>
        <v>0</v>
      </c>
      <c r="AT260" s="97">
        <f t="shared" si="235"/>
        <v>900148</v>
      </c>
      <c r="AU260" s="97">
        <f t="shared" si="235"/>
        <v>894957</v>
      </c>
      <c r="AV260" s="97">
        <f t="shared" si="235"/>
        <v>1384</v>
      </c>
      <c r="AW260" s="97">
        <f aca="true" t="shared" si="236" ref="AW260:BC260">AW263+AW261+AW265</f>
        <v>8013</v>
      </c>
      <c r="AX260" s="97">
        <f t="shared" si="236"/>
        <v>901532</v>
      </c>
      <c r="AY260" s="97">
        <f t="shared" si="236"/>
        <v>902970</v>
      </c>
      <c r="AZ260" s="97">
        <f t="shared" si="236"/>
        <v>0</v>
      </c>
      <c r="BA260" s="97">
        <f t="shared" si="236"/>
        <v>0</v>
      </c>
      <c r="BB260" s="97">
        <f t="shared" si="236"/>
        <v>901532</v>
      </c>
      <c r="BC260" s="97">
        <f t="shared" si="236"/>
        <v>902970</v>
      </c>
      <c r="BD260" s="75"/>
      <c r="BE260" s="75"/>
      <c r="BF260" s="97">
        <f>BF263+BF261+BF265</f>
        <v>901532</v>
      </c>
      <c r="BG260" s="97">
        <f>BG263+BG261+BG265</f>
        <v>902970</v>
      </c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</row>
    <row r="261" spans="1:70" s="8" customFormat="1" ht="50.25" customHeight="1" hidden="1">
      <c r="A261" s="99" t="s">
        <v>150</v>
      </c>
      <c r="B261" s="100" t="s">
        <v>136</v>
      </c>
      <c r="C261" s="100" t="s">
        <v>127</v>
      </c>
      <c r="D261" s="101" t="s">
        <v>38</v>
      </c>
      <c r="E261" s="184"/>
      <c r="F261" s="102">
        <f aca="true" t="shared" si="237" ref="F261:AY261">F262</f>
        <v>2195</v>
      </c>
      <c r="G261" s="102">
        <f t="shared" si="237"/>
        <v>13840</v>
      </c>
      <c r="H261" s="102">
        <f t="shared" si="237"/>
        <v>16035</v>
      </c>
      <c r="I261" s="102">
        <f t="shared" si="237"/>
        <v>0</v>
      </c>
      <c r="J261" s="102">
        <f t="shared" si="237"/>
        <v>27790</v>
      </c>
      <c r="K261" s="102">
        <f t="shared" si="237"/>
        <v>0</v>
      </c>
      <c r="L261" s="102">
        <f t="shared" si="237"/>
        <v>0</v>
      </c>
      <c r="M261" s="102">
        <f t="shared" si="237"/>
        <v>27790</v>
      </c>
      <c r="N261" s="102">
        <f t="shared" si="237"/>
        <v>-22290</v>
      </c>
      <c r="O261" s="102">
        <f t="shared" si="237"/>
        <v>5500</v>
      </c>
      <c r="P261" s="102">
        <f t="shared" si="237"/>
        <v>0</v>
      </c>
      <c r="Q261" s="102">
        <f t="shared" si="237"/>
        <v>8000</v>
      </c>
      <c r="R261" s="102">
        <f t="shared" si="237"/>
        <v>-1000</v>
      </c>
      <c r="S261" s="102">
        <f t="shared" si="237"/>
        <v>0</v>
      </c>
      <c r="T261" s="102">
        <f t="shared" si="237"/>
        <v>4500</v>
      </c>
      <c r="U261" s="102">
        <f t="shared" si="237"/>
        <v>8000</v>
      </c>
      <c r="V261" s="102">
        <f t="shared" si="237"/>
        <v>0</v>
      </c>
      <c r="W261" s="102">
        <f t="shared" si="237"/>
        <v>0</v>
      </c>
      <c r="X261" s="102">
        <f t="shared" si="237"/>
        <v>4500</v>
      </c>
      <c r="Y261" s="102">
        <f t="shared" si="237"/>
        <v>8000</v>
      </c>
      <c r="Z261" s="102">
        <f t="shared" si="237"/>
        <v>0</v>
      </c>
      <c r="AA261" s="103">
        <f t="shared" si="237"/>
        <v>4500</v>
      </c>
      <c r="AB261" s="103">
        <f t="shared" si="237"/>
        <v>8000</v>
      </c>
      <c r="AC261" s="103">
        <f t="shared" si="237"/>
        <v>0</v>
      </c>
      <c r="AD261" s="103">
        <f t="shared" si="237"/>
        <v>0</v>
      </c>
      <c r="AE261" s="103"/>
      <c r="AF261" s="102">
        <f t="shared" si="237"/>
        <v>4500</v>
      </c>
      <c r="AG261" s="102">
        <f t="shared" si="237"/>
        <v>0</v>
      </c>
      <c r="AH261" s="102">
        <f t="shared" si="237"/>
        <v>8000</v>
      </c>
      <c r="AI261" s="102">
        <f t="shared" si="237"/>
        <v>47380</v>
      </c>
      <c r="AJ261" s="102">
        <f t="shared" si="237"/>
        <v>6263</v>
      </c>
      <c r="AK261" s="102">
        <f t="shared" si="237"/>
        <v>51880</v>
      </c>
      <c r="AL261" s="102">
        <f t="shared" si="237"/>
        <v>0</v>
      </c>
      <c r="AM261" s="102">
        <f t="shared" si="237"/>
        <v>14263</v>
      </c>
      <c r="AN261" s="102">
        <f t="shared" si="237"/>
        <v>-14263</v>
      </c>
      <c r="AO261" s="102">
        <f t="shared" si="237"/>
        <v>0</v>
      </c>
      <c r="AP261" s="102">
        <f t="shared" si="237"/>
        <v>0</v>
      </c>
      <c r="AQ261" s="102">
        <f t="shared" si="237"/>
        <v>0</v>
      </c>
      <c r="AR261" s="102">
        <f t="shared" si="237"/>
        <v>0</v>
      </c>
      <c r="AS261" s="102">
        <f t="shared" si="237"/>
        <v>0</v>
      </c>
      <c r="AT261" s="102">
        <f t="shared" si="237"/>
        <v>0</v>
      </c>
      <c r="AU261" s="102">
        <f t="shared" si="237"/>
        <v>0</v>
      </c>
      <c r="AV261" s="102">
        <f t="shared" si="237"/>
        <v>0</v>
      </c>
      <c r="AW261" s="102">
        <f t="shared" si="237"/>
        <v>0</v>
      </c>
      <c r="AX261" s="102">
        <f t="shared" si="237"/>
        <v>0</v>
      </c>
      <c r="AY261" s="102">
        <f t="shared" si="237"/>
        <v>0</v>
      </c>
      <c r="AZ261" s="75"/>
      <c r="BA261" s="75"/>
      <c r="BB261" s="75"/>
      <c r="BC261" s="75"/>
      <c r="BD261" s="75"/>
      <c r="BE261" s="75"/>
      <c r="BF261" s="75"/>
      <c r="BG261" s="75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</row>
    <row r="262" spans="1:70" s="8" customFormat="1" ht="83.25" customHeight="1" hidden="1">
      <c r="A262" s="99" t="s">
        <v>249</v>
      </c>
      <c r="B262" s="100" t="s">
        <v>136</v>
      </c>
      <c r="C262" s="100" t="s">
        <v>127</v>
      </c>
      <c r="D262" s="101" t="s">
        <v>38</v>
      </c>
      <c r="E262" s="100" t="s">
        <v>151</v>
      </c>
      <c r="F262" s="88">
        <v>2195</v>
      </c>
      <c r="G262" s="88">
        <f>H262-F262</f>
        <v>13840</v>
      </c>
      <c r="H262" s="104">
        <v>16035</v>
      </c>
      <c r="I262" s="104"/>
      <c r="J262" s="104">
        <v>27790</v>
      </c>
      <c r="K262" s="185"/>
      <c r="L262" s="185"/>
      <c r="M262" s="88">
        <v>27790</v>
      </c>
      <c r="N262" s="88">
        <f>O262-M262</f>
        <v>-22290</v>
      </c>
      <c r="O262" s="88">
        <v>5500</v>
      </c>
      <c r="P262" s="88"/>
      <c r="Q262" s="88">
        <v>8000</v>
      </c>
      <c r="R262" s="88">
        <v>-1000</v>
      </c>
      <c r="S262" s="75"/>
      <c r="T262" s="88">
        <f>O262+R262</f>
        <v>4500</v>
      </c>
      <c r="U262" s="88">
        <f>Q262+S262</f>
        <v>8000</v>
      </c>
      <c r="V262" s="75"/>
      <c r="W262" s="75"/>
      <c r="X262" s="88">
        <f>T262+V262</f>
        <v>4500</v>
      </c>
      <c r="Y262" s="88">
        <f>U262+W262</f>
        <v>8000</v>
      </c>
      <c r="Z262" s="75"/>
      <c r="AA262" s="89">
        <f>X262+Z262</f>
        <v>4500</v>
      </c>
      <c r="AB262" s="89">
        <f>Y262</f>
        <v>8000</v>
      </c>
      <c r="AC262" s="180"/>
      <c r="AD262" s="180"/>
      <c r="AE262" s="180"/>
      <c r="AF262" s="88">
        <f>AA262+AC262</f>
        <v>4500</v>
      </c>
      <c r="AG262" s="75"/>
      <c r="AH262" s="88">
        <f>AB262</f>
        <v>8000</v>
      </c>
      <c r="AI262" s="88">
        <v>47380</v>
      </c>
      <c r="AJ262" s="88">
        <v>6263</v>
      </c>
      <c r="AK262" s="88">
        <f>AF262+AI262</f>
        <v>51880</v>
      </c>
      <c r="AL262" s="88">
        <f>AG262</f>
        <v>0</v>
      </c>
      <c r="AM262" s="88">
        <f>AH262+AJ262</f>
        <v>14263</v>
      </c>
      <c r="AN262" s="88">
        <f>AO262-AM262</f>
        <v>-14263</v>
      </c>
      <c r="AO262" s="75"/>
      <c r="AP262" s="75"/>
      <c r="AQ262" s="75"/>
      <c r="AR262" s="75"/>
      <c r="AS262" s="75"/>
      <c r="AT262" s="88">
        <f>AO262+AR262</f>
        <v>0</v>
      </c>
      <c r="AU262" s="88">
        <f>AQ262+AS262</f>
        <v>0</v>
      </c>
      <c r="AV262" s="88">
        <f>AQ262+AT262</f>
        <v>0</v>
      </c>
      <c r="AW262" s="88">
        <f>AR262+AU262</f>
        <v>0</v>
      </c>
      <c r="AX262" s="88">
        <f>AR262+AU262</f>
        <v>0</v>
      </c>
      <c r="AY262" s="88">
        <f>AT262+AV262</f>
        <v>0</v>
      </c>
      <c r="AZ262" s="75"/>
      <c r="BA262" s="75"/>
      <c r="BB262" s="75"/>
      <c r="BC262" s="75"/>
      <c r="BD262" s="75"/>
      <c r="BE262" s="75"/>
      <c r="BF262" s="75"/>
      <c r="BG262" s="75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</row>
    <row r="263" spans="1:70" s="8" customFormat="1" ht="24.75" customHeight="1">
      <c r="A263" s="99" t="s">
        <v>61</v>
      </c>
      <c r="B263" s="100" t="s">
        <v>136</v>
      </c>
      <c r="C263" s="100" t="s">
        <v>127</v>
      </c>
      <c r="D263" s="101" t="s">
        <v>62</v>
      </c>
      <c r="E263" s="100"/>
      <c r="F263" s="102">
        <f aca="true" t="shared" si="238" ref="F263:BC263">F264</f>
        <v>1038669</v>
      </c>
      <c r="G263" s="102">
        <f t="shared" si="238"/>
        <v>9346</v>
      </c>
      <c r="H263" s="102">
        <f t="shared" si="238"/>
        <v>1048015</v>
      </c>
      <c r="I263" s="102">
        <f t="shared" si="238"/>
        <v>0</v>
      </c>
      <c r="J263" s="102">
        <f t="shared" si="238"/>
        <v>1140471</v>
      </c>
      <c r="K263" s="102">
        <f t="shared" si="238"/>
        <v>-68781</v>
      </c>
      <c r="L263" s="102">
        <f t="shared" si="238"/>
        <v>-75065</v>
      </c>
      <c r="M263" s="102">
        <f t="shared" si="238"/>
        <v>1065406</v>
      </c>
      <c r="N263" s="102">
        <f t="shared" si="238"/>
        <v>-254432</v>
      </c>
      <c r="O263" s="102">
        <f t="shared" si="238"/>
        <v>810974</v>
      </c>
      <c r="P263" s="102">
        <f t="shared" si="238"/>
        <v>0</v>
      </c>
      <c r="Q263" s="102">
        <f t="shared" si="238"/>
        <v>829171</v>
      </c>
      <c r="R263" s="102">
        <f t="shared" si="238"/>
        <v>0</v>
      </c>
      <c r="S263" s="102">
        <f t="shared" si="238"/>
        <v>0</v>
      </c>
      <c r="T263" s="102">
        <f t="shared" si="238"/>
        <v>810974</v>
      </c>
      <c r="U263" s="102">
        <f t="shared" si="238"/>
        <v>829171</v>
      </c>
      <c r="V263" s="102">
        <f t="shared" si="238"/>
        <v>0</v>
      </c>
      <c r="W263" s="102">
        <f t="shared" si="238"/>
        <v>0</v>
      </c>
      <c r="X263" s="102">
        <f t="shared" si="238"/>
        <v>810974</v>
      </c>
      <c r="Y263" s="102">
        <f t="shared" si="238"/>
        <v>829171</v>
      </c>
      <c r="Z263" s="102">
        <f t="shared" si="238"/>
        <v>0</v>
      </c>
      <c r="AA263" s="103">
        <f t="shared" si="238"/>
        <v>810974</v>
      </c>
      <c r="AB263" s="103">
        <f t="shared" si="238"/>
        <v>829171</v>
      </c>
      <c r="AC263" s="103">
        <f t="shared" si="238"/>
        <v>0</v>
      </c>
      <c r="AD263" s="103">
        <f t="shared" si="238"/>
        <v>0</v>
      </c>
      <c r="AE263" s="103"/>
      <c r="AF263" s="102">
        <f t="shared" si="238"/>
        <v>810974</v>
      </c>
      <c r="AG263" s="102">
        <f t="shared" si="238"/>
        <v>0</v>
      </c>
      <c r="AH263" s="102">
        <f t="shared" si="238"/>
        <v>829171</v>
      </c>
      <c r="AI263" s="102">
        <f t="shared" si="238"/>
        <v>0</v>
      </c>
      <c r="AJ263" s="102">
        <f t="shared" si="238"/>
        <v>0</v>
      </c>
      <c r="AK263" s="102">
        <f t="shared" si="238"/>
        <v>810974</v>
      </c>
      <c r="AL263" s="102">
        <f t="shared" si="238"/>
        <v>0</v>
      </c>
      <c r="AM263" s="102">
        <f t="shared" si="238"/>
        <v>829171</v>
      </c>
      <c r="AN263" s="102">
        <f t="shared" si="238"/>
        <v>58456</v>
      </c>
      <c r="AO263" s="102">
        <f t="shared" si="238"/>
        <v>887627</v>
      </c>
      <c r="AP263" s="102">
        <f t="shared" si="238"/>
        <v>0</v>
      </c>
      <c r="AQ263" s="102">
        <f t="shared" si="238"/>
        <v>887627</v>
      </c>
      <c r="AR263" s="102">
        <f t="shared" si="238"/>
        <v>0</v>
      </c>
      <c r="AS263" s="102">
        <f t="shared" si="238"/>
        <v>0</v>
      </c>
      <c r="AT263" s="102">
        <f t="shared" si="238"/>
        <v>887627</v>
      </c>
      <c r="AU263" s="102">
        <f t="shared" si="238"/>
        <v>887627</v>
      </c>
      <c r="AV263" s="102">
        <f t="shared" si="238"/>
        <v>0</v>
      </c>
      <c r="AW263" s="102">
        <f t="shared" si="238"/>
        <v>0</v>
      </c>
      <c r="AX263" s="102">
        <f t="shared" si="238"/>
        <v>887627</v>
      </c>
      <c r="AY263" s="102">
        <f t="shared" si="238"/>
        <v>887627</v>
      </c>
      <c r="AZ263" s="102">
        <f t="shared" si="238"/>
        <v>0</v>
      </c>
      <c r="BA263" s="102">
        <f t="shared" si="238"/>
        <v>0</v>
      </c>
      <c r="BB263" s="102">
        <f t="shared" si="238"/>
        <v>887627</v>
      </c>
      <c r="BC263" s="102">
        <f t="shared" si="238"/>
        <v>887627</v>
      </c>
      <c r="BD263" s="75"/>
      <c r="BE263" s="75"/>
      <c r="BF263" s="102">
        <f>BF264</f>
        <v>887627</v>
      </c>
      <c r="BG263" s="102">
        <f>BG264</f>
        <v>887627</v>
      </c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</row>
    <row r="264" spans="1:70" s="8" customFormat="1" ht="39.75" customHeight="1">
      <c r="A264" s="99" t="s">
        <v>129</v>
      </c>
      <c r="B264" s="100" t="s">
        <v>136</v>
      </c>
      <c r="C264" s="100" t="s">
        <v>127</v>
      </c>
      <c r="D264" s="101" t="s">
        <v>62</v>
      </c>
      <c r="E264" s="100" t="s">
        <v>130</v>
      </c>
      <c r="F264" s="88">
        <v>1038669</v>
      </c>
      <c r="G264" s="88">
        <f>H264-F264</f>
        <v>9346</v>
      </c>
      <c r="H264" s="104">
        <v>1048015</v>
      </c>
      <c r="I264" s="104"/>
      <c r="J264" s="104">
        <v>1140471</v>
      </c>
      <c r="K264" s="104">
        <v>-68781</v>
      </c>
      <c r="L264" s="104">
        <v>-75065</v>
      </c>
      <c r="M264" s="88">
        <v>1065406</v>
      </c>
      <c r="N264" s="88">
        <f>O264-M264</f>
        <v>-254432</v>
      </c>
      <c r="O264" s="88">
        <v>810974</v>
      </c>
      <c r="P264" s="88"/>
      <c r="Q264" s="88">
        <v>829171</v>
      </c>
      <c r="R264" s="75"/>
      <c r="S264" s="75"/>
      <c r="T264" s="88">
        <f>O264+R264</f>
        <v>810974</v>
      </c>
      <c r="U264" s="88">
        <f>Q264+S264</f>
        <v>829171</v>
      </c>
      <c r="V264" s="75"/>
      <c r="W264" s="75"/>
      <c r="X264" s="88">
        <f>T264+V264</f>
        <v>810974</v>
      </c>
      <c r="Y264" s="88">
        <f>U264+W264</f>
        <v>829171</v>
      </c>
      <c r="Z264" s="75"/>
      <c r="AA264" s="89">
        <f>X264+Z264</f>
        <v>810974</v>
      </c>
      <c r="AB264" s="89">
        <f>Y264</f>
        <v>829171</v>
      </c>
      <c r="AC264" s="180"/>
      <c r="AD264" s="180"/>
      <c r="AE264" s="180"/>
      <c r="AF264" s="88">
        <f>AA264+AC264</f>
        <v>810974</v>
      </c>
      <c r="AG264" s="75"/>
      <c r="AH264" s="88">
        <f>AB264</f>
        <v>829171</v>
      </c>
      <c r="AI264" s="75"/>
      <c r="AJ264" s="75"/>
      <c r="AK264" s="88">
        <f>AF264+AI264</f>
        <v>810974</v>
      </c>
      <c r="AL264" s="88">
        <f>AG264</f>
        <v>0</v>
      </c>
      <c r="AM264" s="88">
        <f>AH264+AJ264</f>
        <v>829171</v>
      </c>
      <c r="AN264" s="88">
        <f>AO264-AM264</f>
        <v>58456</v>
      </c>
      <c r="AO264" s="88">
        <v>887627</v>
      </c>
      <c r="AP264" s="88"/>
      <c r="AQ264" s="88">
        <v>887627</v>
      </c>
      <c r="AR264" s="88"/>
      <c r="AS264" s="75"/>
      <c r="AT264" s="88">
        <f>AO264+AR264</f>
        <v>887627</v>
      </c>
      <c r="AU264" s="88">
        <f>AQ264+AS264</f>
        <v>887627</v>
      </c>
      <c r="AV264" s="75"/>
      <c r="AW264" s="75"/>
      <c r="AX264" s="88">
        <f>AT264+AV264</f>
        <v>887627</v>
      </c>
      <c r="AY264" s="88">
        <f>AU264</f>
        <v>887627</v>
      </c>
      <c r="AZ264" s="75"/>
      <c r="BA264" s="75"/>
      <c r="BB264" s="88">
        <f>AX264+AZ264</f>
        <v>887627</v>
      </c>
      <c r="BC264" s="88">
        <f>AY264+BA264</f>
        <v>887627</v>
      </c>
      <c r="BD264" s="75"/>
      <c r="BE264" s="75"/>
      <c r="BF264" s="88">
        <f>BB264+BD264</f>
        <v>887627</v>
      </c>
      <c r="BG264" s="88">
        <f>BC264+BE264</f>
        <v>887627</v>
      </c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</row>
    <row r="265" spans="1:70" s="8" customFormat="1" ht="25.5" customHeight="1">
      <c r="A265" s="99" t="s">
        <v>121</v>
      </c>
      <c r="B265" s="100" t="s">
        <v>136</v>
      </c>
      <c r="C265" s="100" t="s">
        <v>127</v>
      </c>
      <c r="D265" s="101" t="s">
        <v>122</v>
      </c>
      <c r="E265" s="100"/>
      <c r="F265" s="88"/>
      <c r="G265" s="88"/>
      <c r="H265" s="104"/>
      <c r="I265" s="104"/>
      <c r="J265" s="104"/>
      <c r="K265" s="104"/>
      <c r="L265" s="104"/>
      <c r="M265" s="88"/>
      <c r="N265" s="88"/>
      <c r="O265" s="88"/>
      <c r="P265" s="88"/>
      <c r="Q265" s="88"/>
      <c r="R265" s="75"/>
      <c r="S265" s="75"/>
      <c r="T265" s="88"/>
      <c r="U265" s="88"/>
      <c r="V265" s="75"/>
      <c r="W265" s="75"/>
      <c r="X265" s="88"/>
      <c r="Y265" s="88"/>
      <c r="Z265" s="75"/>
      <c r="AA265" s="89"/>
      <c r="AB265" s="89"/>
      <c r="AC265" s="180"/>
      <c r="AD265" s="180"/>
      <c r="AE265" s="180"/>
      <c r="AF265" s="88"/>
      <c r="AG265" s="75"/>
      <c r="AH265" s="88"/>
      <c r="AI265" s="75"/>
      <c r="AJ265" s="75"/>
      <c r="AK265" s="88"/>
      <c r="AL265" s="88"/>
      <c r="AM265" s="88"/>
      <c r="AN265" s="88">
        <f aca="true" t="shared" si="239" ref="AN265:BC266">AN266</f>
        <v>12521</v>
      </c>
      <c r="AO265" s="88">
        <f t="shared" si="239"/>
        <v>12521</v>
      </c>
      <c r="AP265" s="88">
        <f t="shared" si="239"/>
        <v>0</v>
      </c>
      <c r="AQ265" s="88">
        <f t="shared" si="239"/>
        <v>7330</v>
      </c>
      <c r="AR265" s="88">
        <f t="shared" si="239"/>
        <v>0</v>
      </c>
      <c r="AS265" s="88">
        <f t="shared" si="239"/>
        <v>0</v>
      </c>
      <c r="AT265" s="88">
        <f t="shared" si="239"/>
        <v>12521</v>
      </c>
      <c r="AU265" s="88">
        <f t="shared" si="239"/>
        <v>7330</v>
      </c>
      <c r="AV265" s="88">
        <f t="shared" si="239"/>
        <v>1384</v>
      </c>
      <c r="AW265" s="88">
        <f t="shared" si="239"/>
        <v>8013</v>
      </c>
      <c r="AX265" s="88">
        <f t="shared" si="239"/>
        <v>13905</v>
      </c>
      <c r="AY265" s="88">
        <f t="shared" si="239"/>
        <v>15343</v>
      </c>
      <c r="AZ265" s="88">
        <f t="shared" si="239"/>
        <v>0</v>
      </c>
      <c r="BA265" s="88">
        <f t="shared" si="239"/>
        <v>0</v>
      </c>
      <c r="BB265" s="88">
        <f t="shared" si="239"/>
        <v>13905</v>
      </c>
      <c r="BC265" s="88">
        <f t="shared" si="239"/>
        <v>15343</v>
      </c>
      <c r="BD265" s="75"/>
      <c r="BE265" s="75"/>
      <c r="BF265" s="88">
        <f>BF266</f>
        <v>13905</v>
      </c>
      <c r="BG265" s="88">
        <f>BG266</f>
        <v>15343</v>
      </c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</row>
    <row r="266" spans="1:70" s="8" customFormat="1" ht="39.75" customHeight="1">
      <c r="A266" s="99" t="s">
        <v>322</v>
      </c>
      <c r="B266" s="100" t="s">
        <v>136</v>
      </c>
      <c r="C266" s="100" t="s">
        <v>127</v>
      </c>
      <c r="D266" s="101" t="s">
        <v>278</v>
      </c>
      <c r="E266" s="100"/>
      <c r="F266" s="88"/>
      <c r="G266" s="88"/>
      <c r="H266" s="104"/>
      <c r="I266" s="104"/>
      <c r="J266" s="104"/>
      <c r="K266" s="104"/>
      <c r="L266" s="104"/>
      <c r="M266" s="88"/>
      <c r="N266" s="88"/>
      <c r="O266" s="88"/>
      <c r="P266" s="88"/>
      <c r="Q266" s="88"/>
      <c r="R266" s="75"/>
      <c r="S266" s="75"/>
      <c r="T266" s="88"/>
      <c r="U266" s="88"/>
      <c r="V266" s="75"/>
      <c r="W266" s="75"/>
      <c r="X266" s="88"/>
      <c r="Y266" s="88"/>
      <c r="Z266" s="75"/>
      <c r="AA266" s="89"/>
      <c r="AB266" s="89"/>
      <c r="AC266" s="180"/>
      <c r="AD266" s="180"/>
      <c r="AE266" s="180"/>
      <c r="AF266" s="88"/>
      <c r="AG266" s="75"/>
      <c r="AH266" s="88"/>
      <c r="AI266" s="75"/>
      <c r="AJ266" s="75"/>
      <c r="AK266" s="88"/>
      <c r="AL266" s="88"/>
      <c r="AM266" s="88"/>
      <c r="AN266" s="88">
        <f t="shared" si="239"/>
        <v>12521</v>
      </c>
      <c r="AO266" s="88">
        <f t="shared" si="239"/>
        <v>12521</v>
      </c>
      <c r="AP266" s="88">
        <f t="shared" si="239"/>
        <v>0</v>
      </c>
      <c r="AQ266" s="88">
        <f t="shared" si="239"/>
        <v>7330</v>
      </c>
      <c r="AR266" s="88">
        <f t="shared" si="239"/>
        <v>0</v>
      </c>
      <c r="AS266" s="88">
        <f t="shared" si="239"/>
        <v>0</v>
      </c>
      <c r="AT266" s="88">
        <f t="shared" si="239"/>
        <v>12521</v>
      </c>
      <c r="AU266" s="88">
        <f t="shared" si="239"/>
        <v>7330</v>
      </c>
      <c r="AV266" s="88">
        <f t="shared" si="239"/>
        <v>1384</v>
      </c>
      <c r="AW266" s="88">
        <f t="shared" si="239"/>
        <v>8013</v>
      </c>
      <c r="AX266" s="88">
        <f t="shared" si="239"/>
        <v>13905</v>
      </c>
      <c r="AY266" s="88">
        <f t="shared" si="239"/>
        <v>15343</v>
      </c>
      <c r="AZ266" s="88">
        <f t="shared" si="239"/>
        <v>0</v>
      </c>
      <c r="BA266" s="88">
        <f t="shared" si="239"/>
        <v>0</v>
      </c>
      <c r="BB266" s="88">
        <f t="shared" si="239"/>
        <v>13905</v>
      </c>
      <c r="BC266" s="88">
        <f t="shared" si="239"/>
        <v>15343</v>
      </c>
      <c r="BD266" s="75"/>
      <c r="BE266" s="75"/>
      <c r="BF266" s="88">
        <f>BF267</f>
        <v>13905</v>
      </c>
      <c r="BG266" s="88">
        <f>BG267</f>
        <v>15343</v>
      </c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</row>
    <row r="267" spans="1:70" s="8" customFormat="1" ht="86.25" customHeight="1">
      <c r="A267" s="99" t="s">
        <v>249</v>
      </c>
      <c r="B267" s="100" t="s">
        <v>136</v>
      </c>
      <c r="C267" s="100" t="s">
        <v>127</v>
      </c>
      <c r="D267" s="101" t="s">
        <v>278</v>
      </c>
      <c r="E267" s="100" t="s">
        <v>151</v>
      </c>
      <c r="F267" s="88"/>
      <c r="G267" s="88"/>
      <c r="H267" s="104"/>
      <c r="I267" s="104"/>
      <c r="J267" s="104"/>
      <c r="K267" s="104"/>
      <c r="L267" s="104"/>
      <c r="M267" s="88"/>
      <c r="N267" s="88"/>
      <c r="O267" s="88"/>
      <c r="P267" s="88"/>
      <c r="Q267" s="88"/>
      <c r="R267" s="75"/>
      <c r="S267" s="75"/>
      <c r="T267" s="88"/>
      <c r="U267" s="88"/>
      <c r="V267" s="75"/>
      <c r="W267" s="75"/>
      <c r="X267" s="88"/>
      <c r="Y267" s="88"/>
      <c r="Z267" s="75"/>
      <c r="AA267" s="89"/>
      <c r="AB267" s="89"/>
      <c r="AC267" s="180"/>
      <c r="AD267" s="180"/>
      <c r="AE267" s="180"/>
      <c r="AF267" s="88"/>
      <c r="AG267" s="75"/>
      <c r="AH267" s="88"/>
      <c r="AI267" s="75"/>
      <c r="AJ267" s="75"/>
      <c r="AK267" s="88"/>
      <c r="AL267" s="88"/>
      <c r="AM267" s="88"/>
      <c r="AN267" s="88">
        <f>AO267-AM267</f>
        <v>12521</v>
      </c>
      <c r="AO267" s="88">
        <v>12521</v>
      </c>
      <c r="AP267" s="88"/>
      <c r="AQ267" s="88">
        <v>7330</v>
      </c>
      <c r="AR267" s="88"/>
      <c r="AS267" s="75"/>
      <c r="AT267" s="88">
        <f>AO267+AR267</f>
        <v>12521</v>
      </c>
      <c r="AU267" s="88">
        <f>AQ267+AS267</f>
        <v>7330</v>
      </c>
      <c r="AV267" s="88">
        <v>1384</v>
      </c>
      <c r="AW267" s="88">
        <v>8013</v>
      </c>
      <c r="AX267" s="88">
        <f>AT267+AV267</f>
        <v>13905</v>
      </c>
      <c r="AY267" s="88">
        <f>AU267+AW267</f>
        <v>15343</v>
      </c>
      <c r="AZ267" s="75"/>
      <c r="BA267" s="75"/>
      <c r="BB267" s="88">
        <f>AX267+AZ267</f>
        <v>13905</v>
      </c>
      <c r="BC267" s="88">
        <f>AY267+BA267</f>
        <v>15343</v>
      </c>
      <c r="BD267" s="75"/>
      <c r="BE267" s="75"/>
      <c r="BF267" s="88">
        <f>BB267+BD267</f>
        <v>13905</v>
      </c>
      <c r="BG267" s="88">
        <f>BC267+BE267</f>
        <v>15343</v>
      </c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</row>
    <row r="268" spans="1:59" ht="15">
      <c r="A268" s="117"/>
      <c r="B268" s="118"/>
      <c r="C268" s="118"/>
      <c r="D268" s="119"/>
      <c r="E268" s="118"/>
      <c r="F268" s="6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67"/>
      <c r="S268" s="67"/>
      <c r="T268" s="67"/>
      <c r="U268" s="67"/>
      <c r="V268" s="67"/>
      <c r="W268" s="67"/>
      <c r="X268" s="67"/>
      <c r="Y268" s="67"/>
      <c r="Z268" s="67"/>
      <c r="AA268" s="68"/>
      <c r="AB268" s="68"/>
      <c r="AC268" s="68"/>
      <c r="AD268" s="68"/>
      <c r="AE268" s="68"/>
      <c r="AF268" s="67"/>
      <c r="AG268" s="67"/>
      <c r="AH268" s="67"/>
      <c r="AI268" s="67"/>
      <c r="AJ268" s="67"/>
      <c r="AK268" s="69"/>
      <c r="AL268" s="69"/>
      <c r="AM268" s="69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</row>
    <row r="269" spans="1:70" s="12" customFormat="1" ht="18.75">
      <c r="A269" s="79" t="s">
        <v>63</v>
      </c>
      <c r="B269" s="81" t="s">
        <v>136</v>
      </c>
      <c r="C269" s="81" t="s">
        <v>128</v>
      </c>
      <c r="D269" s="96"/>
      <c r="E269" s="81"/>
      <c r="F269" s="97">
        <f aca="true" t="shared" si="240" ref="F269:O269">F274+F272+F270</f>
        <v>1107938</v>
      </c>
      <c r="G269" s="97">
        <f t="shared" si="240"/>
        <v>205798</v>
      </c>
      <c r="H269" s="97">
        <f t="shared" si="240"/>
        <v>1313736</v>
      </c>
      <c r="I269" s="97">
        <f t="shared" si="240"/>
        <v>0</v>
      </c>
      <c r="J269" s="97">
        <f t="shared" si="240"/>
        <v>1475986</v>
      </c>
      <c r="K269" s="97">
        <f t="shared" si="240"/>
        <v>-144415</v>
      </c>
      <c r="L269" s="97">
        <f t="shared" si="240"/>
        <v>-157319</v>
      </c>
      <c r="M269" s="97">
        <f t="shared" si="240"/>
        <v>1318667</v>
      </c>
      <c r="N269" s="97">
        <f t="shared" si="240"/>
        <v>-416991</v>
      </c>
      <c r="O269" s="97">
        <f t="shared" si="240"/>
        <v>901676</v>
      </c>
      <c r="P269" s="97">
        <f aca="true" t="shared" si="241" ref="P269:Y269">P274+P272+P270</f>
        <v>0</v>
      </c>
      <c r="Q269" s="97">
        <f t="shared" si="241"/>
        <v>919873</v>
      </c>
      <c r="R269" s="97">
        <f t="shared" si="241"/>
        <v>6490</v>
      </c>
      <c r="S269" s="97">
        <f t="shared" si="241"/>
        <v>6490</v>
      </c>
      <c r="T269" s="97">
        <f t="shared" si="241"/>
        <v>908166</v>
      </c>
      <c r="U269" s="97">
        <f t="shared" si="241"/>
        <v>926363</v>
      </c>
      <c r="V269" s="97">
        <f t="shared" si="241"/>
        <v>2622</v>
      </c>
      <c r="W269" s="97">
        <f t="shared" si="241"/>
        <v>2622</v>
      </c>
      <c r="X269" s="97">
        <f t="shared" si="241"/>
        <v>910788</v>
      </c>
      <c r="Y269" s="97">
        <f t="shared" si="241"/>
        <v>928985</v>
      </c>
      <c r="Z269" s="97">
        <f>Z274+Z272+Z270</f>
        <v>0</v>
      </c>
      <c r="AA269" s="98">
        <f>AA274+AA272+AA270</f>
        <v>910788</v>
      </c>
      <c r="AB269" s="98">
        <f>AB274+AB272+AB270</f>
        <v>928985</v>
      </c>
      <c r="AC269" s="98">
        <f>AC274+AC272+AC270</f>
        <v>0</v>
      </c>
      <c r="AD269" s="98">
        <f>AD274+AD272+AD270</f>
        <v>0</v>
      </c>
      <c r="AE269" s="98"/>
      <c r="AF269" s="97">
        <f aca="true" t="shared" si="242" ref="AF269:AM269">AF274+AF272+AF270</f>
        <v>910788</v>
      </c>
      <c r="AG269" s="97">
        <f t="shared" si="242"/>
        <v>0</v>
      </c>
      <c r="AH269" s="97">
        <f t="shared" si="242"/>
        <v>928985</v>
      </c>
      <c r="AI269" s="97">
        <f t="shared" si="242"/>
        <v>0</v>
      </c>
      <c r="AJ269" s="97">
        <f t="shared" si="242"/>
        <v>0</v>
      </c>
      <c r="AK269" s="97">
        <f t="shared" si="242"/>
        <v>910788</v>
      </c>
      <c r="AL269" s="97">
        <f t="shared" si="242"/>
        <v>0</v>
      </c>
      <c r="AM269" s="97">
        <f t="shared" si="242"/>
        <v>928985</v>
      </c>
      <c r="AN269" s="97">
        <f aca="true" t="shared" si="243" ref="AN269:AV269">AN274+AN272+AN270+AN276</f>
        <v>82064</v>
      </c>
      <c r="AO269" s="97">
        <f t="shared" si="243"/>
        <v>1011049</v>
      </c>
      <c r="AP269" s="97">
        <f t="shared" si="243"/>
        <v>0</v>
      </c>
      <c r="AQ269" s="97">
        <f t="shared" si="243"/>
        <v>1011049</v>
      </c>
      <c r="AR269" s="97">
        <f t="shared" si="243"/>
        <v>0</v>
      </c>
      <c r="AS269" s="97">
        <f t="shared" si="243"/>
        <v>0</v>
      </c>
      <c r="AT269" s="97">
        <f t="shared" si="243"/>
        <v>1011049</v>
      </c>
      <c r="AU269" s="97">
        <f t="shared" si="243"/>
        <v>1011049</v>
      </c>
      <c r="AV269" s="97">
        <f t="shared" si="243"/>
        <v>0</v>
      </c>
      <c r="AW269" s="97">
        <f aca="true" t="shared" si="244" ref="AW269:BC269">AW274+AW272+AW270+AW276</f>
        <v>0</v>
      </c>
      <c r="AX269" s="97">
        <f t="shared" si="244"/>
        <v>1011049</v>
      </c>
      <c r="AY269" s="97">
        <f t="shared" si="244"/>
        <v>1011049</v>
      </c>
      <c r="AZ269" s="97">
        <f t="shared" si="244"/>
        <v>-150</v>
      </c>
      <c r="BA269" s="97">
        <f t="shared" si="244"/>
        <v>0</v>
      </c>
      <c r="BB269" s="97">
        <f t="shared" si="244"/>
        <v>1010899</v>
      </c>
      <c r="BC269" s="97">
        <f t="shared" si="244"/>
        <v>1011049</v>
      </c>
      <c r="BD269" s="85"/>
      <c r="BE269" s="85"/>
      <c r="BF269" s="97">
        <f>BF274+BF272+BF270+BF276</f>
        <v>1010899</v>
      </c>
      <c r="BG269" s="97">
        <f>BG274+BG272+BG270+BG276</f>
        <v>1011049</v>
      </c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</row>
    <row r="270" spans="1:70" s="12" customFormat="1" ht="50.25" customHeight="1" hidden="1">
      <c r="A270" s="99" t="s">
        <v>150</v>
      </c>
      <c r="B270" s="100" t="s">
        <v>136</v>
      </c>
      <c r="C270" s="100" t="s">
        <v>128</v>
      </c>
      <c r="D270" s="101" t="s">
        <v>38</v>
      </c>
      <c r="E270" s="184"/>
      <c r="F270" s="102">
        <f aca="true" t="shared" si="245" ref="F270:AY270">F271</f>
        <v>67263</v>
      </c>
      <c r="G270" s="102">
        <f t="shared" si="245"/>
        <v>13412</v>
      </c>
      <c r="H270" s="102">
        <f t="shared" si="245"/>
        <v>80675</v>
      </c>
      <c r="I270" s="102">
        <f t="shared" si="245"/>
        <v>0</v>
      </c>
      <c r="J270" s="102">
        <f t="shared" si="245"/>
        <v>110207</v>
      </c>
      <c r="K270" s="102">
        <f t="shared" si="245"/>
        <v>0</v>
      </c>
      <c r="L270" s="102">
        <f t="shared" si="245"/>
        <v>0</v>
      </c>
      <c r="M270" s="102">
        <f t="shared" si="245"/>
        <v>110207</v>
      </c>
      <c r="N270" s="102">
        <f t="shared" si="245"/>
        <v>-109607</v>
      </c>
      <c r="O270" s="102">
        <f t="shared" si="245"/>
        <v>600</v>
      </c>
      <c r="P270" s="102">
        <f t="shared" si="245"/>
        <v>0</v>
      </c>
      <c r="Q270" s="102">
        <f t="shared" si="245"/>
        <v>600</v>
      </c>
      <c r="R270" s="102">
        <f t="shared" si="245"/>
        <v>0</v>
      </c>
      <c r="S270" s="102">
        <f t="shared" si="245"/>
        <v>0</v>
      </c>
      <c r="T270" s="102">
        <f t="shared" si="245"/>
        <v>600</v>
      </c>
      <c r="U270" s="102">
        <f t="shared" si="245"/>
        <v>600</v>
      </c>
      <c r="V270" s="102">
        <f t="shared" si="245"/>
        <v>0</v>
      </c>
      <c r="W270" s="102">
        <f t="shared" si="245"/>
        <v>0</v>
      </c>
      <c r="X270" s="102">
        <f t="shared" si="245"/>
        <v>600</v>
      </c>
      <c r="Y270" s="102">
        <f t="shared" si="245"/>
        <v>600</v>
      </c>
      <c r="Z270" s="102">
        <f t="shared" si="245"/>
        <v>0</v>
      </c>
      <c r="AA270" s="103">
        <f t="shared" si="245"/>
        <v>600</v>
      </c>
      <c r="AB270" s="103">
        <f t="shared" si="245"/>
        <v>600</v>
      </c>
      <c r="AC270" s="103">
        <f t="shared" si="245"/>
        <v>0</v>
      </c>
      <c r="AD270" s="103">
        <f t="shared" si="245"/>
        <v>0</v>
      </c>
      <c r="AE270" s="103"/>
      <c r="AF270" s="102">
        <f t="shared" si="245"/>
        <v>600</v>
      </c>
      <c r="AG270" s="102">
        <f t="shared" si="245"/>
        <v>0</v>
      </c>
      <c r="AH270" s="102">
        <f t="shared" si="245"/>
        <v>600</v>
      </c>
      <c r="AI270" s="102">
        <f t="shared" si="245"/>
        <v>0</v>
      </c>
      <c r="AJ270" s="102">
        <f t="shared" si="245"/>
        <v>0</v>
      </c>
      <c r="AK270" s="102">
        <f t="shared" si="245"/>
        <v>600</v>
      </c>
      <c r="AL270" s="102">
        <f t="shared" si="245"/>
        <v>0</v>
      </c>
      <c r="AM270" s="102">
        <f t="shared" si="245"/>
        <v>600</v>
      </c>
      <c r="AN270" s="102">
        <f t="shared" si="245"/>
        <v>-600</v>
      </c>
      <c r="AO270" s="102">
        <f t="shared" si="245"/>
        <v>0</v>
      </c>
      <c r="AP270" s="102">
        <f t="shared" si="245"/>
        <v>0</v>
      </c>
      <c r="AQ270" s="102">
        <f t="shared" si="245"/>
        <v>0</v>
      </c>
      <c r="AR270" s="102">
        <f t="shared" si="245"/>
        <v>0</v>
      </c>
      <c r="AS270" s="102">
        <f t="shared" si="245"/>
        <v>0</v>
      </c>
      <c r="AT270" s="102">
        <f t="shared" si="245"/>
        <v>0</v>
      </c>
      <c r="AU270" s="102">
        <f t="shared" si="245"/>
        <v>0</v>
      </c>
      <c r="AV270" s="102">
        <f t="shared" si="245"/>
        <v>0</v>
      </c>
      <c r="AW270" s="102">
        <f t="shared" si="245"/>
        <v>0</v>
      </c>
      <c r="AX270" s="102">
        <f t="shared" si="245"/>
        <v>0</v>
      </c>
      <c r="AY270" s="102">
        <f t="shared" si="245"/>
        <v>0</v>
      </c>
      <c r="AZ270" s="85"/>
      <c r="BA270" s="85"/>
      <c r="BB270" s="85"/>
      <c r="BC270" s="85"/>
      <c r="BD270" s="85"/>
      <c r="BE270" s="85"/>
      <c r="BF270" s="85"/>
      <c r="BG270" s="85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</row>
    <row r="271" spans="1:70" s="12" customFormat="1" ht="83.25" customHeight="1" hidden="1">
      <c r="A271" s="99" t="s">
        <v>249</v>
      </c>
      <c r="B271" s="100" t="s">
        <v>136</v>
      </c>
      <c r="C271" s="100" t="s">
        <v>128</v>
      </c>
      <c r="D271" s="101" t="s">
        <v>38</v>
      </c>
      <c r="E271" s="100" t="s">
        <v>151</v>
      </c>
      <c r="F271" s="88">
        <v>67263</v>
      </c>
      <c r="G271" s="88">
        <f>H271-F271</f>
        <v>13412</v>
      </c>
      <c r="H271" s="110">
        <v>80675</v>
      </c>
      <c r="I271" s="110"/>
      <c r="J271" s="110">
        <v>110207</v>
      </c>
      <c r="K271" s="186"/>
      <c r="L271" s="186"/>
      <c r="M271" s="88">
        <v>110207</v>
      </c>
      <c r="N271" s="88">
        <f>O271-M271</f>
        <v>-109607</v>
      </c>
      <c r="O271" s="88">
        <v>600</v>
      </c>
      <c r="P271" s="88"/>
      <c r="Q271" s="88">
        <v>600</v>
      </c>
      <c r="R271" s="85"/>
      <c r="S271" s="85"/>
      <c r="T271" s="88">
        <f>O271+R271</f>
        <v>600</v>
      </c>
      <c r="U271" s="88">
        <f>Q271+S271</f>
        <v>600</v>
      </c>
      <c r="V271" s="85"/>
      <c r="W271" s="85"/>
      <c r="X271" s="88">
        <f>T271+V271</f>
        <v>600</v>
      </c>
      <c r="Y271" s="88">
        <f>U271+W271</f>
        <v>600</v>
      </c>
      <c r="Z271" s="85"/>
      <c r="AA271" s="89">
        <f>X271+Z271</f>
        <v>600</v>
      </c>
      <c r="AB271" s="89">
        <f>Y271</f>
        <v>600</v>
      </c>
      <c r="AC271" s="151"/>
      <c r="AD271" s="151"/>
      <c r="AE271" s="151"/>
      <c r="AF271" s="88">
        <f>AA271+AC271</f>
        <v>600</v>
      </c>
      <c r="AG271" s="85"/>
      <c r="AH271" s="88">
        <f>AB271</f>
        <v>600</v>
      </c>
      <c r="AI271" s="85"/>
      <c r="AJ271" s="85"/>
      <c r="AK271" s="88">
        <f>AF271+AI271</f>
        <v>600</v>
      </c>
      <c r="AL271" s="88">
        <f>AG271</f>
        <v>0</v>
      </c>
      <c r="AM271" s="88">
        <f>AH271+AJ271</f>
        <v>600</v>
      </c>
      <c r="AN271" s="88">
        <f>AO271-AM271</f>
        <v>-600</v>
      </c>
      <c r="AO271" s="91"/>
      <c r="AP271" s="91"/>
      <c r="AQ271" s="91"/>
      <c r="AR271" s="91"/>
      <c r="AS271" s="85"/>
      <c r="AT271" s="88">
        <f>AO271+AR271</f>
        <v>0</v>
      </c>
      <c r="AU271" s="88">
        <f>AQ271+AS271</f>
        <v>0</v>
      </c>
      <c r="AV271" s="88">
        <f>AQ271+AT271</f>
        <v>0</v>
      </c>
      <c r="AW271" s="88">
        <f>AR271+AU271</f>
        <v>0</v>
      </c>
      <c r="AX271" s="88">
        <f>AR271+AU271</f>
        <v>0</v>
      </c>
      <c r="AY271" s="88">
        <f>AT271+AV271</f>
        <v>0</v>
      </c>
      <c r="AZ271" s="85"/>
      <c r="BA271" s="85"/>
      <c r="BB271" s="85"/>
      <c r="BC271" s="85"/>
      <c r="BD271" s="85"/>
      <c r="BE271" s="85"/>
      <c r="BF271" s="85"/>
      <c r="BG271" s="85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1:70" s="12" customFormat="1" ht="39.75" customHeight="1">
      <c r="A272" s="99" t="s">
        <v>252</v>
      </c>
      <c r="B272" s="100" t="s">
        <v>136</v>
      </c>
      <c r="C272" s="100" t="s">
        <v>128</v>
      </c>
      <c r="D272" s="101" t="s">
        <v>64</v>
      </c>
      <c r="E272" s="100"/>
      <c r="F272" s="102">
        <f aca="true" t="shared" si="246" ref="F272:BC272">F273</f>
        <v>573526</v>
      </c>
      <c r="G272" s="102">
        <f t="shared" si="246"/>
        <v>82674</v>
      </c>
      <c r="H272" s="102">
        <f t="shared" si="246"/>
        <v>656200</v>
      </c>
      <c r="I272" s="102">
        <f t="shared" si="246"/>
        <v>0</v>
      </c>
      <c r="J272" s="102">
        <f t="shared" si="246"/>
        <v>739716</v>
      </c>
      <c r="K272" s="102">
        <f t="shared" si="246"/>
        <v>-119300</v>
      </c>
      <c r="L272" s="102">
        <f t="shared" si="246"/>
        <v>-130548</v>
      </c>
      <c r="M272" s="102">
        <f t="shared" si="246"/>
        <v>609168</v>
      </c>
      <c r="N272" s="102">
        <f t="shared" si="246"/>
        <v>-146181</v>
      </c>
      <c r="O272" s="102">
        <f t="shared" si="246"/>
        <v>462987</v>
      </c>
      <c r="P272" s="102">
        <f t="shared" si="246"/>
        <v>0</v>
      </c>
      <c r="Q272" s="102">
        <f t="shared" si="246"/>
        <v>481184</v>
      </c>
      <c r="R272" s="102">
        <f t="shared" si="246"/>
        <v>0</v>
      </c>
      <c r="S272" s="102">
        <f t="shared" si="246"/>
        <v>0</v>
      </c>
      <c r="T272" s="102">
        <f t="shared" si="246"/>
        <v>462987</v>
      </c>
      <c r="U272" s="102">
        <f t="shared" si="246"/>
        <v>481184</v>
      </c>
      <c r="V272" s="102">
        <f t="shared" si="246"/>
        <v>2622</v>
      </c>
      <c r="W272" s="102">
        <f t="shared" si="246"/>
        <v>2622</v>
      </c>
      <c r="X272" s="102">
        <f t="shared" si="246"/>
        <v>465609</v>
      </c>
      <c r="Y272" s="102">
        <f t="shared" si="246"/>
        <v>483806</v>
      </c>
      <c r="Z272" s="102">
        <f t="shared" si="246"/>
        <v>0</v>
      </c>
      <c r="AA272" s="103">
        <f t="shared" si="246"/>
        <v>465609</v>
      </c>
      <c r="AB272" s="103">
        <f t="shared" si="246"/>
        <v>483806</v>
      </c>
      <c r="AC272" s="103">
        <f t="shared" si="246"/>
        <v>0</v>
      </c>
      <c r="AD272" s="103">
        <f t="shared" si="246"/>
        <v>0</v>
      </c>
      <c r="AE272" s="103"/>
      <c r="AF272" s="102">
        <f t="shared" si="246"/>
        <v>465609</v>
      </c>
      <c r="AG272" s="102">
        <f t="shared" si="246"/>
        <v>0</v>
      </c>
      <c r="AH272" s="102">
        <f t="shared" si="246"/>
        <v>483806</v>
      </c>
      <c r="AI272" s="102">
        <f t="shared" si="246"/>
        <v>0</v>
      </c>
      <c r="AJ272" s="102">
        <f t="shared" si="246"/>
        <v>0</v>
      </c>
      <c r="AK272" s="102">
        <f t="shared" si="246"/>
        <v>465609</v>
      </c>
      <c r="AL272" s="102">
        <f t="shared" si="246"/>
        <v>0</v>
      </c>
      <c r="AM272" s="102">
        <f t="shared" si="246"/>
        <v>483806</v>
      </c>
      <c r="AN272" s="102">
        <f t="shared" si="246"/>
        <v>15848</v>
      </c>
      <c r="AO272" s="102">
        <f t="shared" si="246"/>
        <v>499654</v>
      </c>
      <c r="AP272" s="102">
        <f t="shared" si="246"/>
        <v>0</v>
      </c>
      <c r="AQ272" s="102">
        <f t="shared" si="246"/>
        <v>499654</v>
      </c>
      <c r="AR272" s="102">
        <f t="shared" si="246"/>
        <v>0</v>
      </c>
      <c r="AS272" s="102">
        <f t="shared" si="246"/>
        <v>0</v>
      </c>
      <c r="AT272" s="102">
        <f t="shared" si="246"/>
        <v>499654</v>
      </c>
      <c r="AU272" s="102">
        <f t="shared" si="246"/>
        <v>499654</v>
      </c>
      <c r="AV272" s="102">
        <f t="shared" si="246"/>
        <v>0</v>
      </c>
      <c r="AW272" s="102">
        <f t="shared" si="246"/>
        <v>0</v>
      </c>
      <c r="AX272" s="102">
        <f t="shared" si="246"/>
        <v>499654</v>
      </c>
      <c r="AY272" s="102">
        <f t="shared" si="246"/>
        <v>499654</v>
      </c>
      <c r="AZ272" s="102">
        <f t="shared" si="246"/>
        <v>0</v>
      </c>
      <c r="BA272" s="102">
        <f t="shared" si="246"/>
        <v>0</v>
      </c>
      <c r="BB272" s="102">
        <f t="shared" si="246"/>
        <v>499654</v>
      </c>
      <c r="BC272" s="102">
        <f t="shared" si="246"/>
        <v>499654</v>
      </c>
      <c r="BD272" s="85"/>
      <c r="BE272" s="85"/>
      <c r="BF272" s="102">
        <f>BF273</f>
        <v>499654</v>
      </c>
      <c r="BG272" s="102">
        <f>BG273</f>
        <v>499654</v>
      </c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</row>
    <row r="273" spans="1:70" s="12" customFormat="1" ht="33.75">
      <c r="A273" s="99" t="s">
        <v>129</v>
      </c>
      <c r="B273" s="100" t="s">
        <v>136</v>
      </c>
      <c r="C273" s="100" t="s">
        <v>128</v>
      </c>
      <c r="D273" s="101" t="s">
        <v>64</v>
      </c>
      <c r="E273" s="100" t="s">
        <v>130</v>
      </c>
      <c r="F273" s="88">
        <v>573526</v>
      </c>
      <c r="G273" s="88">
        <f>H273-F273</f>
        <v>82674</v>
      </c>
      <c r="H273" s="110">
        <f>12408+646284-2492</f>
        <v>656200</v>
      </c>
      <c r="I273" s="110"/>
      <c r="J273" s="110">
        <f>13753+728818-2855</f>
        <v>739716</v>
      </c>
      <c r="K273" s="110">
        <v>-119300</v>
      </c>
      <c r="L273" s="110">
        <v>-130548</v>
      </c>
      <c r="M273" s="88">
        <v>609168</v>
      </c>
      <c r="N273" s="88">
        <f>O273-M273</f>
        <v>-146181</v>
      </c>
      <c r="O273" s="88">
        <f>8854+454133</f>
        <v>462987</v>
      </c>
      <c r="P273" s="88"/>
      <c r="Q273" s="88">
        <f>8854+472330</f>
        <v>481184</v>
      </c>
      <c r="R273" s="85"/>
      <c r="S273" s="85"/>
      <c r="T273" s="88">
        <f>O273+R273</f>
        <v>462987</v>
      </c>
      <c r="U273" s="88">
        <f>Q273+S273</f>
        <v>481184</v>
      </c>
      <c r="V273" s="88">
        <v>2622</v>
      </c>
      <c r="W273" s="88">
        <v>2622</v>
      </c>
      <c r="X273" s="88">
        <f>T273+V273</f>
        <v>465609</v>
      </c>
      <c r="Y273" s="88">
        <f>U273+W273</f>
        <v>483806</v>
      </c>
      <c r="Z273" s="85"/>
      <c r="AA273" s="89">
        <f>X273+Z273</f>
        <v>465609</v>
      </c>
      <c r="AB273" s="89">
        <f>Y273</f>
        <v>483806</v>
      </c>
      <c r="AC273" s="151"/>
      <c r="AD273" s="151"/>
      <c r="AE273" s="151"/>
      <c r="AF273" s="88">
        <f>AA273+AC273</f>
        <v>465609</v>
      </c>
      <c r="AG273" s="85"/>
      <c r="AH273" s="88">
        <f>AB273</f>
        <v>483806</v>
      </c>
      <c r="AI273" s="85"/>
      <c r="AJ273" s="85"/>
      <c r="AK273" s="88">
        <f>AF273+AI273</f>
        <v>465609</v>
      </c>
      <c r="AL273" s="88">
        <f>AG273</f>
        <v>0</v>
      </c>
      <c r="AM273" s="88">
        <f>AH273+AJ273</f>
        <v>483806</v>
      </c>
      <c r="AN273" s="88">
        <f>AO273-AM273</f>
        <v>15848</v>
      </c>
      <c r="AO273" s="88">
        <v>499654</v>
      </c>
      <c r="AP273" s="88"/>
      <c r="AQ273" s="88">
        <v>499654</v>
      </c>
      <c r="AR273" s="88"/>
      <c r="AS273" s="85"/>
      <c r="AT273" s="88">
        <f>AO273+AR273</f>
        <v>499654</v>
      </c>
      <c r="AU273" s="88">
        <f>AQ273+AS273</f>
        <v>499654</v>
      </c>
      <c r="AV273" s="85"/>
      <c r="AW273" s="85"/>
      <c r="AX273" s="88">
        <f>AT273+AV273</f>
        <v>499654</v>
      </c>
      <c r="AY273" s="88">
        <f>AU273</f>
        <v>499654</v>
      </c>
      <c r="AZ273" s="85"/>
      <c r="BA273" s="85"/>
      <c r="BB273" s="88">
        <f>AX273+AZ273</f>
        <v>499654</v>
      </c>
      <c r="BC273" s="88">
        <f>AY273+BA273</f>
        <v>499654</v>
      </c>
      <c r="BD273" s="85"/>
      <c r="BE273" s="85"/>
      <c r="BF273" s="88">
        <f>BB273+BD273</f>
        <v>499654</v>
      </c>
      <c r="BG273" s="88">
        <f>BC273+BE273</f>
        <v>499654</v>
      </c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</row>
    <row r="274" spans="1:70" s="12" customFormat="1" ht="21.75" customHeight="1">
      <c r="A274" s="99" t="s">
        <v>65</v>
      </c>
      <c r="B274" s="100" t="s">
        <v>136</v>
      </c>
      <c r="C274" s="100" t="s">
        <v>128</v>
      </c>
      <c r="D274" s="101" t="s">
        <v>66</v>
      </c>
      <c r="E274" s="100"/>
      <c r="F274" s="102">
        <f aca="true" t="shared" si="247" ref="F274:BC274">F275</f>
        <v>467149</v>
      </c>
      <c r="G274" s="102">
        <f t="shared" si="247"/>
        <v>109712</v>
      </c>
      <c r="H274" s="102">
        <f t="shared" si="247"/>
        <v>576861</v>
      </c>
      <c r="I274" s="102">
        <f t="shared" si="247"/>
        <v>0</v>
      </c>
      <c r="J274" s="102">
        <f t="shared" si="247"/>
        <v>626063</v>
      </c>
      <c r="K274" s="102">
        <f t="shared" si="247"/>
        <v>-25115</v>
      </c>
      <c r="L274" s="102">
        <f t="shared" si="247"/>
        <v>-26771</v>
      </c>
      <c r="M274" s="102">
        <f t="shared" si="247"/>
        <v>599292</v>
      </c>
      <c r="N274" s="102">
        <f t="shared" si="247"/>
        <v>-161203</v>
      </c>
      <c r="O274" s="102">
        <f t="shared" si="247"/>
        <v>438089</v>
      </c>
      <c r="P274" s="102">
        <f t="shared" si="247"/>
        <v>0</v>
      </c>
      <c r="Q274" s="102">
        <f t="shared" si="247"/>
        <v>438089</v>
      </c>
      <c r="R274" s="102">
        <f t="shared" si="247"/>
        <v>6490</v>
      </c>
      <c r="S274" s="102">
        <f t="shared" si="247"/>
        <v>6490</v>
      </c>
      <c r="T274" s="102">
        <f t="shared" si="247"/>
        <v>444579</v>
      </c>
      <c r="U274" s="102">
        <f t="shared" si="247"/>
        <v>444579</v>
      </c>
      <c r="V274" s="102">
        <f t="shared" si="247"/>
        <v>0</v>
      </c>
      <c r="W274" s="102">
        <f t="shared" si="247"/>
        <v>0</v>
      </c>
      <c r="X274" s="102">
        <f t="shared" si="247"/>
        <v>444579</v>
      </c>
      <c r="Y274" s="102">
        <f t="shared" si="247"/>
        <v>444579</v>
      </c>
      <c r="Z274" s="102">
        <f t="shared" si="247"/>
        <v>0</v>
      </c>
      <c r="AA274" s="103">
        <f t="shared" si="247"/>
        <v>444579</v>
      </c>
      <c r="AB274" s="103">
        <f t="shared" si="247"/>
        <v>444579</v>
      </c>
      <c r="AC274" s="103">
        <f t="shared" si="247"/>
        <v>0</v>
      </c>
      <c r="AD274" s="103">
        <f t="shared" si="247"/>
        <v>0</v>
      </c>
      <c r="AE274" s="103"/>
      <c r="AF274" s="102">
        <f t="shared" si="247"/>
        <v>444579</v>
      </c>
      <c r="AG274" s="102">
        <f t="shared" si="247"/>
        <v>0</v>
      </c>
      <c r="AH274" s="102">
        <f t="shared" si="247"/>
        <v>444579</v>
      </c>
      <c r="AI274" s="102">
        <f t="shared" si="247"/>
        <v>0</v>
      </c>
      <c r="AJ274" s="102">
        <f t="shared" si="247"/>
        <v>0</v>
      </c>
      <c r="AK274" s="102">
        <f t="shared" si="247"/>
        <v>444579</v>
      </c>
      <c r="AL274" s="102">
        <f t="shared" si="247"/>
        <v>0</v>
      </c>
      <c r="AM274" s="102">
        <f t="shared" si="247"/>
        <v>444579</v>
      </c>
      <c r="AN274" s="102">
        <f t="shared" si="247"/>
        <v>66216</v>
      </c>
      <c r="AO274" s="102">
        <f t="shared" si="247"/>
        <v>510795</v>
      </c>
      <c r="AP274" s="102">
        <f t="shared" si="247"/>
        <v>0</v>
      </c>
      <c r="AQ274" s="102">
        <f t="shared" si="247"/>
        <v>510795</v>
      </c>
      <c r="AR274" s="102">
        <f t="shared" si="247"/>
        <v>0</v>
      </c>
      <c r="AS274" s="102">
        <f t="shared" si="247"/>
        <v>0</v>
      </c>
      <c r="AT274" s="102">
        <f t="shared" si="247"/>
        <v>510795</v>
      </c>
      <c r="AU274" s="102">
        <f t="shared" si="247"/>
        <v>510795</v>
      </c>
      <c r="AV274" s="102">
        <f t="shared" si="247"/>
        <v>0</v>
      </c>
      <c r="AW274" s="102">
        <f t="shared" si="247"/>
        <v>0</v>
      </c>
      <c r="AX274" s="102">
        <f t="shared" si="247"/>
        <v>510795</v>
      </c>
      <c r="AY274" s="102">
        <f t="shared" si="247"/>
        <v>510795</v>
      </c>
      <c r="AZ274" s="102">
        <f t="shared" si="247"/>
        <v>-150</v>
      </c>
      <c r="BA274" s="102">
        <f t="shared" si="247"/>
        <v>0</v>
      </c>
      <c r="BB274" s="102">
        <f t="shared" si="247"/>
        <v>510645</v>
      </c>
      <c r="BC274" s="102">
        <f t="shared" si="247"/>
        <v>510795</v>
      </c>
      <c r="BD274" s="85"/>
      <c r="BE274" s="85"/>
      <c r="BF274" s="102">
        <f>BF275</f>
        <v>510645</v>
      </c>
      <c r="BG274" s="102">
        <f>BG275</f>
        <v>510795</v>
      </c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</row>
    <row r="275" spans="1:70" s="14" customFormat="1" ht="33">
      <c r="A275" s="99" t="s">
        <v>129</v>
      </c>
      <c r="B275" s="100" t="s">
        <v>136</v>
      </c>
      <c r="C275" s="100" t="s">
        <v>128</v>
      </c>
      <c r="D275" s="101" t="s">
        <v>66</v>
      </c>
      <c r="E275" s="100" t="s">
        <v>130</v>
      </c>
      <c r="F275" s="88">
        <v>467149</v>
      </c>
      <c r="G275" s="88">
        <f>H275-F275</f>
        <v>109712</v>
      </c>
      <c r="H275" s="110">
        <f>159786+117293+300978-1196</f>
        <v>576861</v>
      </c>
      <c r="I275" s="110"/>
      <c r="J275" s="110">
        <f>172674+129187+325385-1183</f>
        <v>626063</v>
      </c>
      <c r="K275" s="110">
        <v>-25115</v>
      </c>
      <c r="L275" s="110">
        <v>-26771</v>
      </c>
      <c r="M275" s="88">
        <v>599292</v>
      </c>
      <c r="N275" s="88">
        <f>O275-M275</f>
        <v>-161203</v>
      </c>
      <c r="O275" s="88">
        <f>92234+213685+132170</f>
        <v>438089</v>
      </c>
      <c r="P275" s="88"/>
      <c r="Q275" s="88">
        <f>92234+213685+132170</f>
        <v>438089</v>
      </c>
      <c r="R275" s="88">
        <v>6490</v>
      </c>
      <c r="S275" s="88">
        <v>6490</v>
      </c>
      <c r="T275" s="88">
        <f>O275+R275</f>
        <v>444579</v>
      </c>
      <c r="U275" s="88">
        <f>Q275+S275</f>
        <v>444579</v>
      </c>
      <c r="V275" s="90"/>
      <c r="W275" s="90"/>
      <c r="X275" s="88">
        <f>T275+V275</f>
        <v>444579</v>
      </c>
      <c r="Y275" s="88">
        <f>U275+W275</f>
        <v>444579</v>
      </c>
      <c r="Z275" s="90"/>
      <c r="AA275" s="89">
        <f>X275+Z275</f>
        <v>444579</v>
      </c>
      <c r="AB275" s="89">
        <f>Y275</f>
        <v>444579</v>
      </c>
      <c r="AC275" s="153"/>
      <c r="AD275" s="153"/>
      <c r="AE275" s="153"/>
      <c r="AF275" s="88">
        <f>AA275+AC275</f>
        <v>444579</v>
      </c>
      <c r="AG275" s="90"/>
      <c r="AH275" s="88">
        <f>AB275</f>
        <v>444579</v>
      </c>
      <c r="AI275" s="90"/>
      <c r="AJ275" s="90"/>
      <c r="AK275" s="88">
        <f>AF275+AI275</f>
        <v>444579</v>
      </c>
      <c r="AL275" s="88">
        <f>AG275</f>
        <v>0</v>
      </c>
      <c r="AM275" s="88">
        <f>AH275+AJ275</f>
        <v>444579</v>
      </c>
      <c r="AN275" s="88">
        <f>AO275-AM275</f>
        <v>66216</v>
      </c>
      <c r="AO275" s="88">
        <f>194021+159775+156999</f>
        <v>510795</v>
      </c>
      <c r="AP275" s="88"/>
      <c r="AQ275" s="88">
        <f>194021+159775+156999</f>
        <v>510795</v>
      </c>
      <c r="AR275" s="88"/>
      <c r="AS275" s="90"/>
      <c r="AT275" s="88">
        <f>AO275+AR275</f>
        <v>510795</v>
      </c>
      <c r="AU275" s="88">
        <f>AQ275+AS275</f>
        <v>510795</v>
      </c>
      <c r="AV275" s="90"/>
      <c r="AW275" s="90"/>
      <c r="AX275" s="88">
        <f>AT275+AV275</f>
        <v>510795</v>
      </c>
      <c r="AY275" s="88">
        <f>AU275</f>
        <v>510795</v>
      </c>
      <c r="AZ275" s="91">
        <v>-150</v>
      </c>
      <c r="BA275" s="90"/>
      <c r="BB275" s="88">
        <f>AX275+AZ275</f>
        <v>510645</v>
      </c>
      <c r="BC275" s="88">
        <f>AY275+BA275</f>
        <v>510795</v>
      </c>
      <c r="BD275" s="90"/>
      <c r="BE275" s="90"/>
      <c r="BF275" s="88">
        <f>BB275+BD275</f>
        <v>510645</v>
      </c>
      <c r="BG275" s="88">
        <f>BC275+BE275</f>
        <v>510795</v>
      </c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</row>
    <row r="276" spans="1:70" s="14" customFormat="1" ht="24.75" customHeight="1">
      <c r="A276" s="99" t="s">
        <v>121</v>
      </c>
      <c r="B276" s="100" t="s">
        <v>136</v>
      </c>
      <c r="C276" s="100" t="s">
        <v>128</v>
      </c>
      <c r="D276" s="101" t="s">
        <v>122</v>
      </c>
      <c r="E276" s="100"/>
      <c r="F276" s="88"/>
      <c r="G276" s="88"/>
      <c r="H276" s="110"/>
      <c r="I276" s="110"/>
      <c r="J276" s="110"/>
      <c r="K276" s="110"/>
      <c r="L276" s="110"/>
      <c r="M276" s="88"/>
      <c r="N276" s="88"/>
      <c r="O276" s="88"/>
      <c r="P276" s="88"/>
      <c r="Q276" s="88"/>
      <c r="R276" s="88"/>
      <c r="S276" s="88"/>
      <c r="T276" s="88"/>
      <c r="U276" s="88"/>
      <c r="V276" s="90"/>
      <c r="W276" s="90"/>
      <c r="X276" s="88"/>
      <c r="Y276" s="88"/>
      <c r="Z276" s="90"/>
      <c r="AA276" s="89"/>
      <c r="AB276" s="89"/>
      <c r="AC276" s="153"/>
      <c r="AD276" s="153"/>
      <c r="AE276" s="153"/>
      <c r="AF276" s="88"/>
      <c r="AG276" s="90"/>
      <c r="AH276" s="88"/>
      <c r="AI276" s="90"/>
      <c r="AJ276" s="90"/>
      <c r="AK276" s="88"/>
      <c r="AL276" s="88"/>
      <c r="AM276" s="88"/>
      <c r="AN276" s="88">
        <f aca="true" t="shared" si="248" ref="AN276:BC277">AN277</f>
        <v>600</v>
      </c>
      <c r="AO276" s="88">
        <f t="shared" si="248"/>
        <v>600</v>
      </c>
      <c r="AP276" s="88">
        <f t="shared" si="248"/>
        <v>0</v>
      </c>
      <c r="AQ276" s="88">
        <f t="shared" si="248"/>
        <v>600</v>
      </c>
      <c r="AR276" s="88">
        <f t="shared" si="248"/>
        <v>0</v>
      </c>
      <c r="AS276" s="88">
        <f t="shared" si="248"/>
        <v>0</v>
      </c>
      <c r="AT276" s="88">
        <f t="shared" si="248"/>
        <v>600</v>
      </c>
      <c r="AU276" s="88">
        <f t="shared" si="248"/>
        <v>600</v>
      </c>
      <c r="AV276" s="88">
        <f t="shared" si="248"/>
        <v>0</v>
      </c>
      <c r="AW276" s="88">
        <f t="shared" si="248"/>
        <v>0</v>
      </c>
      <c r="AX276" s="88">
        <f t="shared" si="248"/>
        <v>600</v>
      </c>
      <c r="AY276" s="88">
        <f t="shared" si="248"/>
        <v>600</v>
      </c>
      <c r="AZ276" s="88">
        <f t="shared" si="248"/>
        <v>0</v>
      </c>
      <c r="BA276" s="88">
        <f t="shared" si="248"/>
        <v>0</v>
      </c>
      <c r="BB276" s="88">
        <f t="shared" si="248"/>
        <v>600</v>
      </c>
      <c r="BC276" s="88">
        <f t="shared" si="248"/>
        <v>600</v>
      </c>
      <c r="BD276" s="90"/>
      <c r="BE276" s="90"/>
      <c r="BF276" s="88">
        <f>BF277</f>
        <v>600</v>
      </c>
      <c r="BG276" s="88">
        <f>BG277</f>
        <v>600</v>
      </c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</row>
    <row r="277" spans="1:70" s="14" customFormat="1" ht="40.5" customHeight="1">
      <c r="A277" s="99" t="s">
        <v>322</v>
      </c>
      <c r="B277" s="100" t="s">
        <v>136</v>
      </c>
      <c r="C277" s="100" t="s">
        <v>128</v>
      </c>
      <c r="D277" s="101" t="s">
        <v>278</v>
      </c>
      <c r="E277" s="100"/>
      <c r="F277" s="88"/>
      <c r="G277" s="88"/>
      <c r="H277" s="110"/>
      <c r="I277" s="110"/>
      <c r="J277" s="110"/>
      <c r="K277" s="110"/>
      <c r="L277" s="110"/>
      <c r="M277" s="88"/>
      <c r="N277" s="88"/>
      <c r="O277" s="88"/>
      <c r="P277" s="88"/>
      <c r="Q277" s="88"/>
      <c r="R277" s="88"/>
      <c r="S277" s="88"/>
      <c r="T277" s="88"/>
      <c r="U277" s="88"/>
      <c r="V277" s="90"/>
      <c r="W277" s="90"/>
      <c r="X277" s="88"/>
      <c r="Y277" s="88"/>
      <c r="Z277" s="90"/>
      <c r="AA277" s="89"/>
      <c r="AB277" s="89"/>
      <c r="AC277" s="153"/>
      <c r="AD277" s="153"/>
      <c r="AE277" s="153"/>
      <c r="AF277" s="88"/>
      <c r="AG277" s="90"/>
      <c r="AH277" s="88"/>
      <c r="AI277" s="90"/>
      <c r="AJ277" s="90"/>
      <c r="AK277" s="88"/>
      <c r="AL277" s="88"/>
      <c r="AM277" s="88"/>
      <c r="AN277" s="88">
        <f t="shared" si="248"/>
        <v>600</v>
      </c>
      <c r="AO277" s="88">
        <f t="shared" si="248"/>
        <v>600</v>
      </c>
      <c r="AP277" s="88">
        <f t="shared" si="248"/>
        <v>0</v>
      </c>
      <c r="AQ277" s="88">
        <f t="shared" si="248"/>
        <v>600</v>
      </c>
      <c r="AR277" s="88">
        <f t="shared" si="248"/>
        <v>0</v>
      </c>
      <c r="AS277" s="88">
        <f t="shared" si="248"/>
        <v>0</v>
      </c>
      <c r="AT277" s="88">
        <f t="shared" si="248"/>
        <v>600</v>
      </c>
      <c r="AU277" s="88">
        <f t="shared" si="248"/>
        <v>600</v>
      </c>
      <c r="AV277" s="88">
        <f t="shared" si="248"/>
        <v>0</v>
      </c>
      <c r="AW277" s="88">
        <f t="shared" si="248"/>
        <v>0</v>
      </c>
      <c r="AX277" s="88">
        <f t="shared" si="248"/>
        <v>600</v>
      </c>
      <c r="AY277" s="88">
        <f t="shared" si="248"/>
        <v>600</v>
      </c>
      <c r="AZ277" s="88">
        <f t="shared" si="248"/>
        <v>0</v>
      </c>
      <c r="BA277" s="88">
        <f t="shared" si="248"/>
        <v>0</v>
      </c>
      <c r="BB277" s="88">
        <f t="shared" si="248"/>
        <v>600</v>
      </c>
      <c r="BC277" s="88">
        <f t="shared" si="248"/>
        <v>600</v>
      </c>
      <c r="BD277" s="90"/>
      <c r="BE277" s="90"/>
      <c r="BF277" s="88">
        <f>BF278</f>
        <v>600</v>
      </c>
      <c r="BG277" s="88">
        <f>BG278</f>
        <v>600</v>
      </c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</row>
    <row r="278" spans="1:70" s="14" customFormat="1" ht="91.5" customHeight="1">
      <c r="A278" s="99" t="s">
        <v>249</v>
      </c>
      <c r="B278" s="100" t="s">
        <v>136</v>
      </c>
      <c r="C278" s="100" t="s">
        <v>128</v>
      </c>
      <c r="D278" s="101" t="s">
        <v>278</v>
      </c>
      <c r="E278" s="100" t="s">
        <v>151</v>
      </c>
      <c r="F278" s="88"/>
      <c r="G278" s="88"/>
      <c r="H278" s="110"/>
      <c r="I278" s="110"/>
      <c r="J278" s="110"/>
      <c r="K278" s="110"/>
      <c r="L278" s="110"/>
      <c r="M278" s="88"/>
      <c r="N278" s="88"/>
      <c r="O278" s="88"/>
      <c r="P278" s="88"/>
      <c r="Q278" s="88"/>
      <c r="R278" s="88"/>
      <c r="S278" s="88"/>
      <c r="T278" s="88"/>
      <c r="U278" s="88"/>
      <c r="V278" s="90"/>
      <c r="W278" s="90"/>
      <c r="X278" s="88"/>
      <c r="Y278" s="88"/>
      <c r="Z278" s="90"/>
      <c r="AA278" s="89"/>
      <c r="AB278" s="89"/>
      <c r="AC278" s="153"/>
      <c r="AD278" s="153"/>
      <c r="AE278" s="153"/>
      <c r="AF278" s="88"/>
      <c r="AG278" s="90"/>
      <c r="AH278" s="88"/>
      <c r="AI278" s="90"/>
      <c r="AJ278" s="90"/>
      <c r="AK278" s="88"/>
      <c r="AL278" s="88"/>
      <c r="AM278" s="88"/>
      <c r="AN278" s="88">
        <f>AO278-AM278</f>
        <v>600</v>
      </c>
      <c r="AO278" s="88">
        <v>600</v>
      </c>
      <c r="AP278" s="88"/>
      <c r="AQ278" s="88">
        <v>600</v>
      </c>
      <c r="AR278" s="88"/>
      <c r="AS278" s="90"/>
      <c r="AT278" s="88">
        <f>AO278+AR278</f>
        <v>600</v>
      </c>
      <c r="AU278" s="88">
        <f>AQ278+AS278</f>
        <v>600</v>
      </c>
      <c r="AV278" s="90"/>
      <c r="AW278" s="90"/>
      <c r="AX278" s="88">
        <f>AT278+AV278</f>
        <v>600</v>
      </c>
      <c r="AY278" s="88">
        <f>AU278</f>
        <v>600</v>
      </c>
      <c r="AZ278" s="90"/>
      <c r="BA278" s="90"/>
      <c r="BB278" s="88">
        <f>AX278+AZ278</f>
        <v>600</v>
      </c>
      <c r="BC278" s="88">
        <f>AY278+BA278</f>
        <v>600</v>
      </c>
      <c r="BD278" s="90"/>
      <c r="BE278" s="90"/>
      <c r="BF278" s="88">
        <f>BB278+BD278</f>
        <v>600</v>
      </c>
      <c r="BG278" s="88">
        <f>BC278+BE278</f>
        <v>600</v>
      </c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</row>
    <row r="279" spans="1:70" s="16" customFormat="1" ht="16.5">
      <c r="A279" s="99"/>
      <c r="B279" s="100"/>
      <c r="C279" s="100"/>
      <c r="D279" s="167"/>
      <c r="E279" s="100"/>
      <c r="F279" s="187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92"/>
      <c r="S279" s="92"/>
      <c r="T279" s="92"/>
      <c r="U279" s="92"/>
      <c r="V279" s="92"/>
      <c r="W279" s="92"/>
      <c r="X279" s="92"/>
      <c r="Y279" s="92"/>
      <c r="Z279" s="92"/>
      <c r="AA279" s="93"/>
      <c r="AB279" s="93"/>
      <c r="AC279" s="93"/>
      <c r="AD279" s="93"/>
      <c r="AE279" s="93"/>
      <c r="AF279" s="92"/>
      <c r="AG279" s="92"/>
      <c r="AH279" s="92"/>
      <c r="AI279" s="92"/>
      <c r="AJ279" s="92"/>
      <c r="AK279" s="88"/>
      <c r="AL279" s="88"/>
      <c r="AM279" s="88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</row>
    <row r="280" spans="1:70" s="16" customFormat="1" ht="56.25">
      <c r="A280" s="79" t="s">
        <v>165</v>
      </c>
      <c r="B280" s="81" t="s">
        <v>136</v>
      </c>
      <c r="C280" s="81" t="s">
        <v>157</v>
      </c>
      <c r="D280" s="96"/>
      <c r="E280" s="81"/>
      <c r="F280" s="83">
        <f aca="true" t="shared" si="249" ref="F280:V281">F281</f>
        <v>4930</v>
      </c>
      <c r="G280" s="83">
        <f t="shared" si="249"/>
        <v>417</v>
      </c>
      <c r="H280" s="83">
        <f t="shared" si="249"/>
        <v>5347</v>
      </c>
      <c r="I280" s="83">
        <f t="shared" si="249"/>
        <v>0</v>
      </c>
      <c r="J280" s="83">
        <f t="shared" si="249"/>
        <v>5745</v>
      </c>
      <c r="K280" s="83">
        <f t="shared" si="249"/>
        <v>0</v>
      </c>
      <c r="L280" s="83">
        <f t="shared" si="249"/>
        <v>0</v>
      </c>
      <c r="M280" s="83">
        <f t="shared" si="249"/>
        <v>5745</v>
      </c>
      <c r="N280" s="83">
        <f t="shared" si="249"/>
        <v>-1209</v>
      </c>
      <c r="O280" s="83">
        <f t="shared" si="249"/>
        <v>4536</v>
      </c>
      <c r="P280" s="83">
        <f t="shared" si="249"/>
        <v>0</v>
      </c>
      <c r="Q280" s="83">
        <f t="shared" si="249"/>
        <v>4536</v>
      </c>
      <c r="R280" s="83">
        <f t="shared" si="249"/>
        <v>0</v>
      </c>
      <c r="S280" s="83">
        <f t="shared" si="249"/>
        <v>0</v>
      </c>
      <c r="T280" s="83">
        <f t="shared" si="249"/>
        <v>4536</v>
      </c>
      <c r="U280" s="83">
        <f t="shared" si="249"/>
        <v>4536</v>
      </c>
      <c r="V280" s="83">
        <f t="shared" si="249"/>
        <v>0</v>
      </c>
      <c r="W280" s="83">
        <f aca="true" t="shared" si="250" ref="W280:AL281">W281</f>
        <v>0</v>
      </c>
      <c r="X280" s="83">
        <f t="shared" si="250"/>
        <v>4536</v>
      </c>
      <c r="Y280" s="83">
        <f t="shared" si="250"/>
        <v>4536</v>
      </c>
      <c r="Z280" s="83">
        <f t="shared" si="250"/>
        <v>0</v>
      </c>
      <c r="AA280" s="84">
        <f t="shared" si="250"/>
        <v>4536</v>
      </c>
      <c r="AB280" s="84">
        <f t="shared" si="250"/>
        <v>4536</v>
      </c>
      <c r="AC280" s="84">
        <f t="shared" si="250"/>
        <v>0</v>
      </c>
      <c r="AD280" s="84">
        <f t="shared" si="250"/>
        <v>0</v>
      </c>
      <c r="AE280" s="84"/>
      <c r="AF280" s="83">
        <f t="shared" si="250"/>
        <v>4536</v>
      </c>
      <c r="AG280" s="83">
        <f t="shared" si="250"/>
        <v>0</v>
      </c>
      <c r="AH280" s="83">
        <f t="shared" si="250"/>
        <v>4536</v>
      </c>
      <c r="AI280" s="83">
        <f t="shared" si="250"/>
        <v>0</v>
      </c>
      <c r="AJ280" s="83">
        <f t="shared" si="250"/>
        <v>0</v>
      </c>
      <c r="AK280" s="83">
        <f t="shared" si="250"/>
        <v>4536</v>
      </c>
      <c r="AL280" s="83">
        <f t="shared" si="250"/>
        <v>0</v>
      </c>
      <c r="AM280" s="83">
        <f aca="true" t="shared" si="251" ref="AI280:AZ281">AM281</f>
        <v>4536</v>
      </c>
      <c r="AN280" s="83">
        <f t="shared" si="251"/>
        <v>1952</v>
      </c>
      <c r="AO280" s="83">
        <f t="shared" si="251"/>
        <v>6488</v>
      </c>
      <c r="AP280" s="83">
        <f t="shared" si="251"/>
        <v>0</v>
      </c>
      <c r="AQ280" s="83">
        <f t="shared" si="251"/>
        <v>6488</v>
      </c>
      <c r="AR280" s="83">
        <f t="shared" si="251"/>
        <v>0</v>
      </c>
      <c r="AS280" s="83">
        <f t="shared" si="251"/>
        <v>0</v>
      </c>
      <c r="AT280" s="83">
        <f t="shared" si="251"/>
        <v>6488</v>
      </c>
      <c r="AU280" s="83">
        <f t="shared" si="251"/>
        <v>6488</v>
      </c>
      <c r="AV280" s="83">
        <f t="shared" si="251"/>
        <v>0</v>
      </c>
      <c r="AW280" s="83">
        <f t="shared" si="251"/>
        <v>0</v>
      </c>
      <c r="AX280" s="83">
        <f t="shared" si="251"/>
        <v>6488</v>
      </c>
      <c r="AY280" s="83">
        <f t="shared" si="251"/>
        <v>6488</v>
      </c>
      <c r="AZ280" s="83">
        <f t="shared" si="251"/>
        <v>0</v>
      </c>
      <c r="BA280" s="83">
        <f aca="true" t="shared" si="252" ref="AZ280:BC281">BA281</f>
        <v>0</v>
      </c>
      <c r="BB280" s="83">
        <f t="shared" si="252"/>
        <v>6488</v>
      </c>
      <c r="BC280" s="83">
        <f t="shared" si="252"/>
        <v>6488</v>
      </c>
      <c r="BD280" s="92"/>
      <c r="BE280" s="92"/>
      <c r="BF280" s="83">
        <f>BF281</f>
        <v>6488</v>
      </c>
      <c r="BG280" s="83">
        <f>BG281</f>
        <v>6488</v>
      </c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</row>
    <row r="281" spans="1:70" s="10" customFormat="1" ht="33">
      <c r="A281" s="99" t="s">
        <v>67</v>
      </c>
      <c r="B281" s="100" t="s">
        <v>136</v>
      </c>
      <c r="C281" s="100" t="s">
        <v>157</v>
      </c>
      <c r="D281" s="101" t="s">
        <v>68</v>
      </c>
      <c r="E281" s="100"/>
      <c r="F281" s="88">
        <f t="shared" si="249"/>
        <v>4930</v>
      </c>
      <c r="G281" s="88">
        <f t="shared" si="249"/>
        <v>417</v>
      </c>
      <c r="H281" s="88">
        <f t="shared" si="249"/>
        <v>5347</v>
      </c>
      <c r="I281" s="88">
        <f t="shared" si="249"/>
        <v>0</v>
      </c>
      <c r="J281" s="88">
        <f t="shared" si="249"/>
        <v>5745</v>
      </c>
      <c r="K281" s="88">
        <f t="shared" si="249"/>
        <v>0</v>
      </c>
      <c r="L281" s="88">
        <f t="shared" si="249"/>
        <v>0</v>
      </c>
      <c r="M281" s="88">
        <f t="shared" si="249"/>
        <v>5745</v>
      </c>
      <c r="N281" s="88">
        <f t="shared" si="249"/>
        <v>-1209</v>
      </c>
      <c r="O281" s="88">
        <f t="shared" si="249"/>
        <v>4536</v>
      </c>
      <c r="P281" s="88">
        <f t="shared" si="249"/>
        <v>0</v>
      </c>
      <c r="Q281" s="88">
        <f t="shared" si="249"/>
        <v>4536</v>
      </c>
      <c r="R281" s="88">
        <f t="shared" si="249"/>
        <v>0</v>
      </c>
      <c r="S281" s="88">
        <f t="shared" si="249"/>
        <v>0</v>
      </c>
      <c r="T281" s="88">
        <f t="shared" si="249"/>
        <v>4536</v>
      </c>
      <c r="U281" s="88">
        <f t="shared" si="249"/>
        <v>4536</v>
      </c>
      <c r="V281" s="88">
        <f t="shared" si="249"/>
        <v>0</v>
      </c>
      <c r="W281" s="88">
        <f t="shared" si="250"/>
        <v>0</v>
      </c>
      <c r="X281" s="88">
        <f t="shared" si="250"/>
        <v>4536</v>
      </c>
      <c r="Y281" s="88">
        <f t="shared" si="250"/>
        <v>4536</v>
      </c>
      <c r="Z281" s="88">
        <f t="shared" si="250"/>
        <v>0</v>
      </c>
      <c r="AA281" s="89">
        <f t="shared" si="250"/>
        <v>4536</v>
      </c>
      <c r="AB281" s="89">
        <f t="shared" si="250"/>
        <v>4536</v>
      </c>
      <c r="AC281" s="89">
        <f t="shared" si="250"/>
        <v>0</v>
      </c>
      <c r="AD281" s="89">
        <f t="shared" si="250"/>
        <v>0</v>
      </c>
      <c r="AE281" s="89"/>
      <c r="AF281" s="88">
        <f t="shared" si="250"/>
        <v>4536</v>
      </c>
      <c r="AG281" s="88">
        <f t="shared" si="250"/>
        <v>0</v>
      </c>
      <c r="AH281" s="88">
        <f t="shared" si="250"/>
        <v>4536</v>
      </c>
      <c r="AI281" s="88">
        <f t="shared" si="251"/>
        <v>0</v>
      </c>
      <c r="AJ281" s="88">
        <f t="shared" si="251"/>
        <v>0</v>
      </c>
      <c r="AK281" s="88">
        <f t="shared" si="251"/>
        <v>4536</v>
      </c>
      <c r="AL281" s="88">
        <f t="shared" si="251"/>
        <v>0</v>
      </c>
      <c r="AM281" s="88">
        <f t="shared" si="251"/>
        <v>4536</v>
      </c>
      <c r="AN281" s="88">
        <f t="shared" si="251"/>
        <v>1952</v>
      </c>
      <c r="AO281" s="88">
        <f t="shared" si="251"/>
        <v>6488</v>
      </c>
      <c r="AP281" s="88">
        <f t="shared" si="251"/>
        <v>0</v>
      </c>
      <c r="AQ281" s="88">
        <f t="shared" si="251"/>
        <v>6488</v>
      </c>
      <c r="AR281" s="88">
        <f t="shared" si="251"/>
        <v>0</v>
      </c>
      <c r="AS281" s="88">
        <f t="shared" si="251"/>
        <v>0</v>
      </c>
      <c r="AT281" s="88">
        <f t="shared" si="251"/>
        <v>6488</v>
      </c>
      <c r="AU281" s="88">
        <f t="shared" si="251"/>
        <v>6488</v>
      </c>
      <c r="AV281" s="88">
        <f t="shared" si="251"/>
        <v>0</v>
      </c>
      <c r="AW281" s="88">
        <f t="shared" si="251"/>
        <v>0</v>
      </c>
      <c r="AX281" s="88">
        <f t="shared" si="251"/>
        <v>6488</v>
      </c>
      <c r="AY281" s="88">
        <f t="shared" si="251"/>
        <v>6488</v>
      </c>
      <c r="AZ281" s="88">
        <f t="shared" si="252"/>
        <v>0</v>
      </c>
      <c r="BA281" s="88">
        <f t="shared" si="252"/>
        <v>0</v>
      </c>
      <c r="BB281" s="88">
        <f t="shared" si="252"/>
        <v>6488</v>
      </c>
      <c r="BC281" s="88">
        <f t="shared" si="252"/>
        <v>6488</v>
      </c>
      <c r="BD281" s="77"/>
      <c r="BE281" s="77"/>
      <c r="BF281" s="88">
        <f>BF282</f>
        <v>6488</v>
      </c>
      <c r="BG281" s="88">
        <f>BG282</f>
        <v>6488</v>
      </c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</row>
    <row r="282" spans="1:70" s="24" customFormat="1" ht="40.5" customHeight="1">
      <c r="A282" s="99" t="s">
        <v>129</v>
      </c>
      <c r="B282" s="100" t="s">
        <v>136</v>
      </c>
      <c r="C282" s="100" t="s">
        <v>157</v>
      </c>
      <c r="D282" s="101" t="s">
        <v>68</v>
      </c>
      <c r="E282" s="100" t="s">
        <v>130</v>
      </c>
      <c r="F282" s="88">
        <v>4930</v>
      </c>
      <c r="G282" s="88">
        <f>H282-F282</f>
        <v>417</v>
      </c>
      <c r="H282" s="110">
        <f>2681+2666</f>
        <v>5347</v>
      </c>
      <c r="I282" s="110"/>
      <c r="J282" s="110">
        <f>2890+2855</f>
        <v>5745</v>
      </c>
      <c r="K282" s="188"/>
      <c r="L282" s="188"/>
      <c r="M282" s="88">
        <v>5745</v>
      </c>
      <c r="N282" s="88">
        <f>O282-M282</f>
        <v>-1209</v>
      </c>
      <c r="O282" s="88">
        <f>2350+2186</f>
        <v>4536</v>
      </c>
      <c r="P282" s="88"/>
      <c r="Q282" s="88">
        <f>2350+2186</f>
        <v>4536</v>
      </c>
      <c r="R282" s="161"/>
      <c r="S282" s="161"/>
      <c r="T282" s="88">
        <f>O282+R282</f>
        <v>4536</v>
      </c>
      <c r="U282" s="88">
        <f>Q282+S282</f>
        <v>4536</v>
      </c>
      <c r="V282" s="161"/>
      <c r="W282" s="161"/>
      <c r="X282" s="88">
        <f>T282+V282</f>
        <v>4536</v>
      </c>
      <c r="Y282" s="88">
        <f>U282+W282</f>
        <v>4536</v>
      </c>
      <c r="Z282" s="161"/>
      <c r="AA282" s="89">
        <f>X282+Z282</f>
        <v>4536</v>
      </c>
      <c r="AB282" s="89">
        <f>Y282</f>
        <v>4536</v>
      </c>
      <c r="AC282" s="162"/>
      <c r="AD282" s="162"/>
      <c r="AE282" s="162"/>
      <c r="AF282" s="88">
        <f>AA282+AC282</f>
        <v>4536</v>
      </c>
      <c r="AG282" s="161"/>
      <c r="AH282" s="88">
        <f>AB282</f>
        <v>4536</v>
      </c>
      <c r="AI282" s="161"/>
      <c r="AJ282" s="161"/>
      <c r="AK282" s="88">
        <f>AF282+AI282</f>
        <v>4536</v>
      </c>
      <c r="AL282" s="88">
        <f>AG282</f>
        <v>0</v>
      </c>
      <c r="AM282" s="88">
        <f>AH282+AJ282</f>
        <v>4536</v>
      </c>
      <c r="AN282" s="88">
        <f>AO282-AM282</f>
        <v>1952</v>
      </c>
      <c r="AO282" s="88">
        <f>3318+3170</f>
        <v>6488</v>
      </c>
      <c r="AP282" s="88"/>
      <c r="AQ282" s="88">
        <f>3318+3170</f>
        <v>6488</v>
      </c>
      <c r="AR282" s="88"/>
      <c r="AS282" s="161"/>
      <c r="AT282" s="88">
        <f>AO282+AR282</f>
        <v>6488</v>
      </c>
      <c r="AU282" s="88">
        <f>AQ282+AS282</f>
        <v>6488</v>
      </c>
      <c r="AV282" s="161"/>
      <c r="AW282" s="161"/>
      <c r="AX282" s="88">
        <f>AT282+AV282</f>
        <v>6488</v>
      </c>
      <c r="AY282" s="88">
        <f>AU282</f>
        <v>6488</v>
      </c>
      <c r="AZ282" s="161"/>
      <c r="BA282" s="161"/>
      <c r="BB282" s="88">
        <f>AX282+AZ282</f>
        <v>6488</v>
      </c>
      <c r="BC282" s="88">
        <f>AY282+BA282</f>
        <v>6488</v>
      </c>
      <c r="BD282" s="161"/>
      <c r="BE282" s="161"/>
      <c r="BF282" s="88">
        <f>BB282+BD282</f>
        <v>6488</v>
      </c>
      <c r="BG282" s="88">
        <f>BC282+BE282</f>
        <v>6488</v>
      </c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</row>
    <row r="283" spans="1:70" s="24" customFormat="1" ht="18" customHeight="1">
      <c r="A283" s="99"/>
      <c r="B283" s="100"/>
      <c r="C283" s="100"/>
      <c r="D283" s="101"/>
      <c r="E283" s="100"/>
      <c r="F283" s="189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2"/>
      <c r="AB283" s="162"/>
      <c r="AC283" s="162"/>
      <c r="AD283" s="162"/>
      <c r="AE283" s="162"/>
      <c r="AF283" s="161"/>
      <c r="AG283" s="161"/>
      <c r="AH283" s="161"/>
      <c r="AI283" s="161"/>
      <c r="AJ283" s="161"/>
      <c r="AK283" s="163"/>
      <c r="AL283" s="163"/>
      <c r="AM283" s="163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</row>
    <row r="284" spans="1:70" s="24" customFormat="1" ht="37.5">
      <c r="A284" s="79" t="s">
        <v>167</v>
      </c>
      <c r="B284" s="81" t="s">
        <v>136</v>
      </c>
      <c r="C284" s="81" t="s">
        <v>149</v>
      </c>
      <c r="D284" s="96"/>
      <c r="E284" s="81"/>
      <c r="F284" s="97">
        <f aca="true" t="shared" si="253" ref="F284:V285">F285</f>
        <v>43777</v>
      </c>
      <c r="G284" s="97">
        <f t="shared" si="253"/>
        <v>674</v>
      </c>
      <c r="H284" s="97">
        <f t="shared" si="253"/>
        <v>44451</v>
      </c>
      <c r="I284" s="97">
        <f t="shared" si="253"/>
        <v>0</v>
      </c>
      <c r="J284" s="97">
        <f t="shared" si="253"/>
        <v>50448</v>
      </c>
      <c r="K284" s="97">
        <f t="shared" si="253"/>
        <v>0</v>
      </c>
      <c r="L284" s="97">
        <f t="shared" si="253"/>
        <v>0</v>
      </c>
      <c r="M284" s="97">
        <f t="shared" si="253"/>
        <v>50448</v>
      </c>
      <c r="N284" s="97">
        <f t="shared" si="253"/>
        <v>-13658</v>
      </c>
      <c r="O284" s="97">
        <f t="shared" si="253"/>
        <v>36790</v>
      </c>
      <c r="P284" s="97">
        <f t="shared" si="253"/>
        <v>0</v>
      </c>
      <c r="Q284" s="97">
        <f t="shared" si="253"/>
        <v>36790</v>
      </c>
      <c r="R284" s="97">
        <f t="shared" si="253"/>
        <v>0</v>
      </c>
      <c r="S284" s="97">
        <f t="shared" si="253"/>
        <v>0</v>
      </c>
      <c r="T284" s="97">
        <f t="shared" si="253"/>
        <v>36790</v>
      </c>
      <c r="U284" s="97">
        <f t="shared" si="253"/>
        <v>36790</v>
      </c>
      <c r="V284" s="97">
        <f t="shared" si="253"/>
        <v>0</v>
      </c>
      <c r="W284" s="97">
        <f aca="true" t="shared" si="254" ref="W284:AL285">W285</f>
        <v>0</v>
      </c>
      <c r="X284" s="97">
        <f t="shared" si="254"/>
        <v>36790</v>
      </c>
      <c r="Y284" s="97">
        <f t="shared" si="254"/>
        <v>36790</v>
      </c>
      <c r="Z284" s="97">
        <f t="shared" si="254"/>
        <v>0</v>
      </c>
      <c r="AA284" s="98">
        <f t="shared" si="254"/>
        <v>36790</v>
      </c>
      <c r="AB284" s="98">
        <f t="shared" si="254"/>
        <v>36790</v>
      </c>
      <c r="AC284" s="98">
        <f t="shared" si="254"/>
        <v>0</v>
      </c>
      <c r="AD284" s="98">
        <f t="shared" si="254"/>
        <v>0</v>
      </c>
      <c r="AE284" s="98"/>
      <c r="AF284" s="97">
        <f t="shared" si="254"/>
        <v>36790</v>
      </c>
      <c r="AG284" s="97">
        <f t="shared" si="254"/>
        <v>0</v>
      </c>
      <c r="AH284" s="97">
        <f t="shared" si="254"/>
        <v>36790</v>
      </c>
      <c r="AI284" s="97">
        <f t="shared" si="254"/>
        <v>0</v>
      </c>
      <c r="AJ284" s="97">
        <f t="shared" si="254"/>
        <v>0</v>
      </c>
      <c r="AK284" s="97">
        <f t="shared" si="254"/>
        <v>36790</v>
      </c>
      <c r="AL284" s="97">
        <f t="shared" si="254"/>
        <v>0</v>
      </c>
      <c r="AM284" s="97">
        <f aca="true" t="shared" si="255" ref="AI284:AZ285">AM285</f>
        <v>36790</v>
      </c>
      <c r="AN284" s="97">
        <f t="shared" si="255"/>
        <v>5811</v>
      </c>
      <c r="AO284" s="97">
        <f t="shared" si="255"/>
        <v>42601</v>
      </c>
      <c r="AP284" s="97">
        <f t="shared" si="255"/>
        <v>0</v>
      </c>
      <c r="AQ284" s="97">
        <f t="shared" si="255"/>
        <v>42601</v>
      </c>
      <c r="AR284" s="97">
        <f t="shared" si="255"/>
        <v>0</v>
      </c>
      <c r="AS284" s="97">
        <f t="shared" si="255"/>
        <v>0</v>
      </c>
      <c r="AT284" s="97">
        <f t="shared" si="255"/>
        <v>42601</v>
      </c>
      <c r="AU284" s="97">
        <f t="shared" si="255"/>
        <v>42601</v>
      </c>
      <c r="AV284" s="97">
        <f t="shared" si="255"/>
        <v>0</v>
      </c>
      <c r="AW284" s="97">
        <f t="shared" si="255"/>
        <v>0</v>
      </c>
      <c r="AX284" s="97">
        <f t="shared" si="255"/>
        <v>42601</v>
      </c>
      <c r="AY284" s="97">
        <f t="shared" si="255"/>
        <v>42601</v>
      </c>
      <c r="AZ284" s="97">
        <f t="shared" si="255"/>
        <v>0</v>
      </c>
      <c r="BA284" s="97">
        <f aca="true" t="shared" si="256" ref="AZ284:BC285">BA285</f>
        <v>0</v>
      </c>
      <c r="BB284" s="97">
        <f t="shared" si="256"/>
        <v>42601</v>
      </c>
      <c r="BC284" s="97">
        <f t="shared" si="256"/>
        <v>42601</v>
      </c>
      <c r="BD284" s="161"/>
      <c r="BE284" s="161"/>
      <c r="BF284" s="97">
        <f>BF285</f>
        <v>42601</v>
      </c>
      <c r="BG284" s="97">
        <f>BG285</f>
        <v>42601</v>
      </c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</row>
    <row r="285" spans="1:70" s="24" customFormat="1" ht="21" customHeight="1">
      <c r="A285" s="99" t="s">
        <v>69</v>
      </c>
      <c r="B285" s="100" t="s">
        <v>136</v>
      </c>
      <c r="C285" s="100" t="s">
        <v>149</v>
      </c>
      <c r="D285" s="101" t="s">
        <v>70</v>
      </c>
      <c r="E285" s="100"/>
      <c r="F285" s="102">
        <f t="shared" si="253"/>
        <v>43777</v>
      </c>
      <c r="G285" s="102">
        <f t="shared" si="253"/>
        <v>674</v>
      </c>
      <c r="H285" s="102">
        <f t="shared" si="253"/>
        <v>44451</v>
      </c>
      <c r="I285" s="102">
        <f t="shared" si="253"/>
        <v>0</v>
      </c>
      <c r="J285" s="102">
        <f t="shared" si="253"/>
        <v>50448</v>
      </c>
      <c r="K285" s="102">
        <f t="shared" si="253"/>
        <v>0</v>
      </c>
      <c r="L285" s="102">
        <f t="shared" si="253"/>
        <v>0</v>
      </c>
      <c r="M285" s="102">
        <f t="shared" si="253"/>
        <v>50448</v>
      </c>
      <c r="N285" s="102">
        <f t="shared" si="253"/>
        <v>-13658</v>
      </c>
      <c r="O285" s="102">
        <f t="shared" si="253"/>
        <v>36790</v>
      </c>
      <c r="P285" s="102">
        <f t="shared" si="253"/>
        <v>0</v>
      </c>
      <c r="Q285" s="102">
        <f t="shared" si="253"/>
        <v>36790</v>
      </c>
      <c r="R285" s="102">
        <f t="shared" si="253"/>
        <v>0</v>
      </c>
      <c r="S285" s="102">
        <f t="shared" si="253"/>
        <v>0</v>
      </c>
      <c r="T285" s="102">
        <f t="shared" si="253"/>
        <v>36790</v>
      </c>
      <c r="U285" s="102">
        <f t="shared" si="253"/>
        <v>36790</v>
      </c>
      <c r="V285" s="102">
        <f t="shared" si="253"/>
        <v>0</v>
      </c>
      <c r="W285" s="102">
        <f t="shared" si="254"/>
        <v>0</v>
      </c>
      <c r="X285" s="102">
        <f t="shared" si="254"/>
        <v>36790</v>
      </c>
      <c r="Y285" s="102">
        <f t="shared" si="254"/>
        <v>36790</v>
      </c>
      <c r="Z285" s="102">
        <f t="shared" si="254"/>
        <v>0</v>
      </c>
      <c r="AA285" s="103">
        <f t="shared" si="254"/>
        <v>36790</v>
      </c>
      <c r="AB285" s="103">
        <f t="shared" si="254"/>
        <v>36790</v>
      </c>
      <c r="AC285" s="103">
        <f t="shared" si="254"/>
        <v>0</v>
      </c>
      <c r="AD285" s="103">
        <f t="shared" si="254"/>
        <v>0</v>
      </c>
      <c r="AE285" s="103"/>
      <c r="AF285" s="102">
        <f t="shared" si="254"/>
        <v>36790</v>
      </c>
      <c r="AG285" s="102">
        <f t="shared" si="254"/>
        <v>0</v>
      </c>
      <c r="AH285" s="102">
        <f t="shared" si="254"/>
        <v>36790</v>
      </c>
      <c r="AI285" s="102">
        <f t="shared" si="255"/>
        <v>0</v>
      </c>
      <c r="AJ285" s="102">
        <f t="shared" si="255"/>
        <v>0</v>
      </c>
      <c r="AK285" s="102">
        <f t="shared" si="255"/>
        <v>36790</v>
      </c>
      <c r="AL285" s="102">
        <f t="shared" si="255"/>
        <v>0</v>
      </c>
      <c r="AM285" s="102">
        <f t="shared" si="255"/>
        <v>36790</v>
      </c>
      <c r="AN285" s="102">
        <f t="shared" si="255"/>
        <v>5811</v>
      </c>
      <c r="AO285" s="102">
        <f t="shared" si="255"/>
        <v>42601</v>
      </c>
      <c r="AP285" s="102">
        <f t="shared" si="255"/>
        <v>0</v>
      </c>
      <c r="AQ285" s="102">
        <f t="shared" si="255"/>
        <v>42601</v>
      </c>
      <c r="AR285" s="102">
        <f t="shared" si="255"/>
        <v>0</v>
      </c>
      <c r="AS285" s="102">
        <f t="shared" si="255"/>
        <v>0</v>
      </c>
      <c r="AT285" s="102">
        <f t="shared" si="255"/>
        <v>42601</v>
      </c>
      <c r="AU285" s="102">
        <f t="shared" si="255"/>
        <v>42601</v>
      </c>
      <c r="AV285" s="102">
        <f t="shared" si="255"/>
        <v>0</v>
      </c>
      <c r="AW285" s="102">
        <f t="shared" si="255"/>
        <v>0</v>
      </c>
      <c r="AX285" s="102">
        <f t="shared" si="255"/>
        <v>42601</v>
      </c>
      <c r="AY285" s="102">
        <f t="shared" si="255"/>
        <v>42601</v>
      </c>
      <c r="AZ285" s="102">
        <f t="shared" si="256"/>
        <v>0</v>
      </c>
      <c r="BA285" s="102">
        <f t="shared" si="256"/>
        <v>0</v>
      </c>
      <c r="BB285" s="102">
        <f t="shared" si="256"/>
        <v>42601</v>
      </c>
      <c r="BC285" s="102">
        <f t="shared" si="256"/>
        <v>42601</v>
      </c>
      <c r="BD285" s="161"/>
      <c r="BE285" s="161"/>
      <c r="BF285" s="102">
        <f>BF286</f>
        <v>42601</v>
      </c>
      <c r="BG285" s="102">
        <f>BG286</f>
        <v>42601</v>
      </c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</row>
    <row r="286" spans="1:70" s="24" customFormat="1" ht="32.25" customHeight="1">
      <c r="A286" s="99" t="s">
        <v>129</v>
      </c>
      <c r="B286" s="100" t="s">
        <v>136</v>
      </c>
      <c r="C286" s="100" t="s">
        <v>149</v>
      </c>
      <c r="D286" s="101" t="s">
        <v>70</v>
      </c>
      <c r="E286" s="100" t="s">
        <v>130</v>
      </c>
      <c r="F286" s="88">
        <v>43777</v>
      </c>
      <c r="G286" s="88">
        <f>H286-F286</f>
        <v>674</v>
      </c>
      <c r="H286" s="110">
        <v>44451</v>
      </c>
      <c r="I286" s="110"/>
      <c r="J286" s="110">
        <v>50448</v>
      </c>
      <c r="K286" s="188"/>
      <c r="L286" s="188"/>
      <c r="M286" s="88">
        <v>50448</v>
      </c>
      <c r="N286" s="88">
        <f>O286-M286</f>
        <v>-13658</v>
      </c>
      <c r="O286" s="88">
        <v>36790</v>
      </c>
      <c r="P286" s="88"/>
      <c r="Q286" s="88">
        <v>36790</v>
      </c>
      <c r="R286" s="161"/>
      <c r="S286" s="161"/>
      <c r="T286" s="88">
        <f>O286+R286</f>
        <v>36790</v>
      </c>
      <c r="U286" s="88">
        <f>Q286+S286</f>
        <v>36790</v>
      </c>
      <c r="V286" s="161"/>
      <c r="W286" s="161"/>
      <c r="X286" s="88">
        <f>T286+V286</f>
        <v>36790</v>
      </c>
      <c r="Y286" s="88">
        <f>U286+W286</f>
        <v>36790</v>
      </c>
      <c r="Z286" s="161"/>
      <c r="AA286" s="89">
        <f>X286+Z286</f>
        <v>36790</v>
      </c>
      <c r="AB286" s="89">
        <f>Y286</f>
        <v>36790</v>
      </c>
      <c r="AC286" s="162"/>
      <c r="AD286" s="162"/>
      <c r="AE286" s="162"/>
      <c r="AF286" s="88">
        <f>AA286+AC286</f>
        <v>36790</v>
      </c>
      <c r="AG286" s="161"/>
      <c r="AH286" s="88">
        <f>AB286</f>
        <v>36790</v>
      </c>
      <c r="AI286" s="161"/>
      <c r="AJ286" s="161"/>
      <c r="AK286" s="88">
        <f>AF286+AI286</f>
        <v>36790</v>
      </c>
      <c r="AL286" s="88">
        <f>AG286</f>
        <v>0</v>
      </c>
      <c r="AM286" s="88">
        <f>AH286+AJ286</f>
        <v>36790</v>
      </c>
      <c r="AN286" s="88">
        <f>AO286-AM286</f>
        <v>5811</v>
      </c>
      <c r="AO286" s="88">
        <v>42601</v>
      </c>
      <c r="AP286" s="88"/>
      <c r="AQ286" s="88">
        <v>42601</v>
      </c>
      <c r="AR286" s="88"/>
      <c r="AS286" s="161"/>
      <c r="AT286" s="88">
        <f>AO286+AR286</f>
        <v>42601</v>
      </c>
      <c r="AU286" s="88">
        <f>AQ286+AS286</f>
        <v>42601</v>
      </c>
      <c r="AV286" s="161"/>
      <c r="AW286" s="161"/>
      <c r="AX286" s="88">
        <f>AT286+AV286</f>
        <v>42601</v>
      </c>
      <c r="AY286" s="88">
        <f>AU286</f>
        <v>42601</v>
      </c>
      <c r="AZ286" s="161"/>
      <c r="BA286" s="161"/>
      <c r="BB286" s="88">
        <f>AX286+AZ286</f>
        <v>42601</v>
      </c>
      <c r="BC286" s="88">
        <f>AY286+BA286</f>
        <v>42601</v>
      </c>
      <c r="BD286" s="161"/>
      <c r="BE286" s="161"/>
      <c r="BF286" s="88">
        <f>BB286+BD286</f>
        <v>42601</v>
      </c>
      <c r="BG286" s="88">
        <f>BC286+BE286</f>
        <v>42601</v>
      </c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</row>
    <row r="287" spans="1:70" s="24" customFormat="1" ht="16.5">
      <c r="A287" s="99"/>
      <c r="B287" s="100"/>
      <c r="C287" s="100"/>
      <c r="D287" s="101"/>
      <c r="E287" s="100"/>
      <c r="F287" s="189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2"/>
      <c r="AB287" s="162"/>
      <c r="AC287" s="162"/>
      <c r="AD287" s="162"/>
      <c r="AE287" s="162"/>
      <c r="AF287" s="161"/>
      <c r="AG287" s="161"/>
      <c r="AH287" s="161"/>
      <c r="AI287" s="161"/>
      <c r="AJ287" s="161"/>
      <c r="AK287" s="163"/>
      <c r="AL287" s="163"/>
      <c r="AM287" s="163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</row>
    <row r="288" spans="1:70" s="24" customFormat="1" ht="37.5">
      <c r="A288" s="79" t="s">
        <v>71</v>
      </c>
      <c r="B288" s="81" t="s">
        <v>136</v>
      </c>
      <c r="C288" s="81" t="s">
        <v>136</v>
      </c>
      <c r="D288" s="96"/>
      <c r="E288" s="81"/>
      <c r="F288" s="97">
        <f aca="true" t="shared" si="257" ref="F288:O288">F294+F289+F296</f>
        <v>44527</v>
      </c>
      <c r="G288" s="97">
        <f t="shared" si="257"/>
        <v>21442</v>
      </c>
      <c r="H288" s="97">
        <f t="shared" si="257"/>
        <v>65969</v>
      </c>
      <c r="I288" s="97">
        <f t="shared" si="257"/>
        <v>0</v>
      </c>
      <c r="J288" s="97">
        <f t="shared" si="257"/>
        <v>70787</v>
      </c>
      <c r="K288" s="97">
        <f t="shared" si="257"/>
        <v>0</v>
      </c>
      <c r="L288" s="97">
        <f t="shared" si="257"/>
        <v>0</v>
      </c>
      <c r="M288" s="97">
        <f t="shared" si="257"/>
        <v>70787</v>
      </c>
      <c r="N288" s="97">
        <f t="shared" si="257"/>
        <v>-35039</v>
      </c>
      <c r="O288" s="97">
        <f t="shared" si="257"/>
        <v>35748</v>
      </c>
      <c r="P288" s="97">
        <f aca="true" t="shared" si="258" ref="P288:U288">P294+P289+P296</f>
        <v>4971</v>
      </c>
      <c r="Q288" s="97">
        <f t="shared" si="258"/>
        <v>35748</v>
      </c>
      <c r="R288" s="97">
        <f t="shared" si="258"/>
        <v>0</v>
      </c>
      <c r="S288" s="97">
        <f t="shared" si="258"/>
        <v>0</v>
      </c>
      <c r="T288" s="97">
        <f t="shared" si="258"/>
        <v>35748</v>
      </c>
      <c r="U288" s="97">
        <f t="shared" si="258"/>
        <v>35748</v>
      </c>
      <c r="V288" s="97">
        <f aca="true" t="shared" si="259" ref="V288:AB288">V294+V289+V296</f>
        <v>0</v>
      </c>
      <c r="W288" s="97">
        <f t="shared" si="259"/>
        <v>0</v>
      </c>
      <c r="X288" s="97">
        <f t="shared" si="259"/>
        <v>35748</v>
      </c>
      <c r="Y288" s="97">
        <f t="shared" si="259"/>
        <v>35748</v>
      </c>
      <c r="Z288" s="97">
        <f t="shared" si="259"/>
        <v>0</v>
      </c>
      <c r="AA288" s="98">
        <f t="shared" si="259"/>
        <v>35748</v>
      </c>
      <c r="AB288" s="98">
        <f t="shared" si="259"/>
        <v>35748</v>
      </c>
      <c r="AC288" s="98">
        <f>AC294+AC289+AC296</f>
        <v>-830</v>
      </c>
      <c r="AD288" s="98">
        <f>AD294+AD289+AD296</f>
        <v>0</v>
      </c>
      <c r="AE288" s="98"/>
      <c r="AF288" s="97">
        <f aca="true" t="shared" si="260" ref="AF288:AM288">AF294+AF289+AF296</f>
        <v>34918</v>
      </c>
      <c r="AG288" s="97">
        <f t="shared" si="260"/>
        <v>0</v>
      </c>
      <c r="AH288" s="97">
        <f t="shared" si="260"/>
        <v>34918</v>
      </c>
      <c r="AI288" s="97">
        <f t="shared" si="260"/>
        <v>0</v>
      </c>
      <c r="AJ288" s="97">
        <f t="shared" si="260"/>
        <v>0</v>
      </c>
      <c r="AK288" s="97">
        <f t="shared" si="260"/>
        <v>34918</v>
      </c>
      <c r="AL288" s="97">
        <f t="shared" si="260"/>
        <v>0</v>
      </c>
      <c r="AM288" s="97">
        <f t="shared" si="260"/>
        <v>34918</v>
      </c>
      <c r="AN288" s="97">
        <f aca="true" t="shared" si="261" ref="AN288:AV288">AN294+AN289+AN296</f>
        <v>209</v>
      </c>
      <c r="AO288" s="97">
        <f t="shared" si="261"/>
        <v>35127</v>
      </c>
      <c r="AP288" s="97">
        <f t="shared" si="261"/>
        <v>0</v>
      </c>
      <c r="AQ288" s="97">
        <f t="shared" si="261"/>
        <v>35127</v>
      </c>
      <c r="AR288" s="97">
        <f t="shared" si="261"/>
        <v>0</v>
      </c>
      <c r="AS288" s="97">
        <f t="shared" si="261"/>
        <v>0</v>
      </c>
      <c r="AT288" s="97">
        <f t="shared" si="261"/>
        <v>35127</v>
      </c>
      <c r="AU288" s="97">
        <f t="shared" si="261"/>
        <v>35127</v>
      </c>
      <c r="AV288" s="97">
        <f t="shared" si="261"/>
        <v>0</v>
      </c>
      <c r="AW288" s="97">
        <f aca="true" t="shared" si="262" ref="AW288:BC288">AW294+AW289+AW296</f>
        <v>0</v>
      </c>
      <c r="AX288" s="97">
        <f t="shared" si="262"/>
        <v>35127</v>
      </c>
      <c r="AY288" s="97">
        <f t="shared" si="262"/>
        <v>35127</v>
      </c>
      <c r="AZ288" s="97">
        <f t="shared" si="262"/>
        <v>0</v>
      </c>
      <c r="BA288" s="97">
        <f t="shared" si="262"/>
        <v>0</v>
      </c>
      <c r="BB288" s="97">
        <f t="shared" si="262"/>
        <v>35127</v>
      </c>
      <c r="BC288" s="97">
        <f t="shared" si="262"/>
        <v>35127</v>
      </c>
      <c r="BD288" s="161"/>
      <c r="BE288" s="161"/>
      <c r="BF288" s="97">
        <f>BF294+BF289+BF296</f>
        <v>35127</v>
      </c>
      <c r="BG288" s="97">
        <f>BG294+BG289+BG296</f>
        <v>35127</v>
      </c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</row>
    <row r="289" spans="1:70" s="24" customFormat="1" ht="33">
      <c r="A289" s="99" t="s">
        <v>72</v>
      </c>
      <c r="B289" s="100" t="s">
        <v>136</v>
      </c>
      <c r="C289" s="100" t="s">
        <v>136</v>
      </c>
      <c r="D289" s="101" t="s">
        <v>73</v>
      </c>
      <c r="E289" s="100"/>
      <c r="F289" s="88">
        <f>F290+F293</f>
        <v>26550</v>
      </c>
      <c r="G289" s="88">
        <f aca="true" t="shared" si="263" ref="G289:O289">G290+G292</f>
        <v>4147</v>
      </c>
      <c r="H289" s="88">
        <f t="shared" si="263"/>
        <v>30697</v>
      </c>
      <c r="I289" s="88">
        <f t="shared" si="263"/>
        <v>0</v>
      </c>
      <c r="J289" s="88">
        <f t="shared" si="263"/>
        <v>33007</v>
      </c>
      <c r="K289" s="88">
        <f t="shared" si="263"/>
        <v>-489</v>
      </c>
      <c r="L289" s="88">
        <f t="shared" si="263"/>
        <v>-524</v>
      </c>
      <c r="M289" s="88">
        <f t="shared" si="263"/>
        <v>32483</v>
      </c>
      <c r="N289" s="88">
        <f t="shared" si="263"/>
        <v>-10003</v>
      </c>
      <c r="O289" s="88">
        <f t="shared" si="263"/>
        <v>22480</v>
      </c>
      <c r="P289" s="88">
        <f aca="true" t="shared" si="264" ref="P289:U289">P290+P292</f>
        <v>0</v>
      </c>
      <c r="Q289" s="88">
        <f t="shared" si="264"/>
        <v>23114</v>
      </c>
      <c r="R289" s="88">
        <f t="shared" si="264"/>
        <v>0</v>
      </c>
      <c r="S289" s="88">
        <f t="shared" si="264"/>
        <v>0</v>
      </c>
      <c r="T289" s="88">
        <f t="shared" si="264"/>
        <v>22480</v>
      </c>
      <c r="U289" s="88">
        <f t="shared" si="264"/>
        <v>23114</v>
      </c>
      <c r="V289" s="88">
        <f aca="true" t="shared" si="265" ref="V289:AB289">V290+V292</f>
        <v>0</v>
      </c>
      <c r="W289" s="88">
        <f t="shared" si="265"/>
        <v>0</v>
      </c>
      <c r="X289" s="88">
        <f t="shared" si="265"/>
        <v>22480</v>
      </c>
      <c r="Y289" s="88">
        <f t="shared" si="265"/>
        <v>23114</v>
      </c>
      <c r="Z289" s="88">
        <f t="shared" si="265"/>
        <v>0</v>
      </c>
      <c r="AA289" s="89">
        <f t="shared" si="265"/>
        <v>22480</v>
      </c>
      <c r="AB289" s="89">
        <f t="shared" si="265"/>
        <v>23114</v>
      </c>
      <c r="AC289" s="89">
        <f>AC290+AC292</f>
        <v>0</v>
      </c>
      <c r="AD289" s="89">
        <f>AD290+AD292</f>
        <v>0</v>
      </c>
      <c r="AE289" s="89"/>
      <c r="AF289" s="88">
        <f aca="true" t="shared" si="266" ref="AF289:AM289">AF290+AF292</f>
        <v>22480</v>
      </c>
      <c r="AG289" s="88">
        <f t="shared" si="266"/>
        <v>0</v>
      </c>
      <c r="AH289" s="88">
        <f t="shared" si="266"/>
        <v>23114</v>
      </c>
      <c r="AI289" s="88">
        <f t="shared" si="266"/>
        <v>0</v>
      </c>
      <c r="AJ289" s="88">
        <f t="shared" si="266"/>
        <v>0</v>
      </c>
      <c r="AK289" s="88">
        <f t="shared" si="266"/>
        <v>22480</v>
      </c>
      <c r="AL289" s="88">
        <f t="shared" si="266"/>
        <v>0</v>
      </c>
      <c r="AM289" s="88">
        <f t="shared" si="266"/>
        <v>23114</v>
      </c>
      <c r="AN289" s="88">
        <f aca="true" t="shared" si="267" ref="AN289:AV289">AN290+AN291+AN292</f>
        <v>2762</v>
      </c>
      <c r="AO289" s="88">
        <f t="shared" si="267"/>
        <v>25876</v>
      </c>
      <c r="AP289" s="88">
        <f t="shared" si="267"/>
        <v>0</v>
      </c>
      <c r="AQ289" s="88">
        <f t="shared" si="267"/>
        <v>25876</v>
      </c>
      <c r="AR289" s="88">
        <f t="shared" si="267"/>
        <v>0</v>
      </c>
      <c r="AS289" s="88">
        <f t="shared" si="267"/>
        <v>0</v>
      </c>
      <c r="AT289" s="88">
        <f t="shared" si="267"/>
        <v>25876</v>
      </c>
      <c r="AU289" s="88">
        <f t="shared" si="267"/>
        <v>25876</v>
      </c>
      <c r="AV289" s="88">
        <f t="shared" si="267"/>
        <v>0</v>
      </c>
      <c r="AW289" s="88">
        <f aca="true" t="shared" si="268" ref="AW289:BC289">AW290+AW291+AW292</f>
        <v>0</v>
      </c>
      <c r="AX289" s="88">
        <f t="shared" si="268"/>
        <v>25876</v>
      </c>
      <c r="AY289" s="88">
        <f t="shared" si="268"/>
        <v>25876</v>
      </c>
      <c r="AZ289" s="88">
        <f t="shared" si="268"/>
        <v>0</v>
      </c>
      <c r="BA289" s="88">
        <f t="shared" si="268"/>
        <v>0</v>
      </c>
      <c r="BB289" s="88">
        <f t="shared" si="268"/>
        <v>25876</v>
      </c>
      <c r="BC289" s="88">
        <f t="shared" si="268"/>
        <v>25876</v>
      </c>
      <c r="BD289" s="161"/>
      <c r="BE289" s="161"/>
      <c r="BF289" s="88">
        <f>BF290+BF291+BF292</f>
        <v>25876</v>
      </c>
      <c r="BG289" s="88">
        <f>BG290+BG291+BG292</f>
        <v>25876</v>
      </c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</row>
    <row r="290" spans="1:70" s="24" customFormat="1" ht="35.25" customHeight="1">
      <c r="A290" s="99" t="s">
        <v>129</v>
      </c>
      <c r="B290" s="100" t="s">
        <v>136</v>
      </c>
      <c r="C290" s="100" t="s">
        <v>136</v>
      </c>
      <c r="D290" s="101" t="s">
        <v>73</v>
      </c>
      <c r="E290" s="100" t="s">
        <v>130</v>
      </c>
      <c r="F290" s="88">
        <v>26550</v>
      </c>
      <c r="G290" s="88">
        <f>H290-F290</f>
        <v>4147</v>
      </c>
      <c r="H290" s="110">
        <f>30697</f>
        <v>30697</v>
      </c>
      <c r="I290" s="110"/>
      <c r="J290" s="110">
        <f>33007</f>
        <v>33007</v>
      </c>
      <c r="K290" s="110">
        <v>-489</v>
      </c>
      <c r="L290" s="110">
        <v>-524</v>
      </c>
      <c r="M290" s="88">
        <v>32483</v>
      </c>
      <c r="N290" s="88">
        <f>O290-M290</f>
        <v>-10003</v>
      </c>
      <c r="O290" s="88">
        <v>22480</v>
      </c>
      <c r="P290" s="88"/>
      <c r="Q290" s="88">
        <v>23114</v>
      </c>
      <c r="R290" s="161"/>
      <c r="S290" s="161"/>
      <c r="T290" s="88">
        <f>O290+R290</f>
        <v>22480</v>
      </c>
      <c r="U290" s="88">
        <f>Q290+S290</f>
        <v>23114</v>
      </c>
      <c r="V290" s="161"/>
      <c r="W290" s="161"/>
      <c r="X290" s="88">
        <f>T290+V290</f>
        <v>22480</v>
      </c>
      <c r="Y290" s="88">
        <f>U290+W290</f>
        <v>23114</v>
      </c>
      <c r="Z290" s="161"/>
      <c r="AA290" s="89">
        <f>X290+Z290</f>
        <v>22480</v>
      </c>
      <c r="AB290" s="89">
        <f>Y290</f>
        <v>23114</v>
      </c>
      <c r="AC290" s="162"/>
      <c r="AD290" s="162"/>
      <c r="AE290" s="162"/>
      <c r="AF290" s="88">
        <f>AA290+AC290</f>
        <v>22480</v>
      </c>
      <c r="AG290" s="161"/>
      <c r="AH290" s="88">
        <f>AB290</f>
        <v>23114</v>
      </c>
      <c r="AI290" s="161"/>
      <c r="AJ290" s="161"/>
      <c r="AK290" s="88">
        <f>AF290+AI290</f>
        <v>22480</v>
      </c>
      <c r="AL290" s="88">
        <f>AG290</f>
        <v>0</v>
      </c>
      <c r="AM290" s="88">
        <f>AH290+AJ290</f>
        <v>23114</v>
      </c>
      <c r="AN290" s="88">
        <f>AO290-AM290</f>
        <v>262</v>
      </c>
      <c r="AO290" s="88">
        <f>23376</f>
        <v>23376</v>
      </c>
      <c r="AP290" s="88"/>
      <c r="AQ290" s="88">
        <f>23376</f>
        <v>23376</v>
      </c>
      <c r="AR290" s="88"/>
      <c r="AS290" s="161"/>
      <c r="AT290" s="88">
        <f>AO290+AR290</f>
        <v>23376</v>
      </c>
      <c r="AU290" s="88">
        <f>AQ290+AS290</f>
        <v>23376</v>
      </c>
      <c r="AV290" s="161"/>
      <c r="AW290" s="161"/>
      <c r="AX290" s="88">
        <f>AT290+AV290</f>
        <v>23376</v>
      </c>
      <c r="AY290" s="88">
        <f>AU290</f>
        <v>23376</v>
      </c>
      <c r="AZ290" s="161"/>
      <c r="BA290" s="161"/>
      <c r="BB290" s="88">
        <f>AX290+AZ290</f>
        <v>23376</v>
      </c>
      <c r="BC290" s="88">
        <f>AY290+BA290</f>
        <v>23376</v>
      </c>
      <c r="BD290" s="161"/>
      <c r="BE290" s="161"/>
      <c r="BF290" s="88">
        <f>BB290+BD290</f>
        <v>23376</v>
      </c>
      <c r="BG290" s="88">
        <f>BC290+BE290</f>
        <v>23376</v>
      </c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</row>
    <row r="291" spans="1:70" s="24" customFormat="1" ht="81" customHeight="1">
      <c r="A291" s="133" t="s">
        <v>235</v>
      </c>
      <c r="B291" s="100" t="s">
        <v>136</v>
      </c>
      <c r="C291" s="100" t="s">
        <v>136</v>
      </c>
      <c r="D291" s="101" t="s">
        <v>73</v>
      </c>
      <c r="E291" s="100" t="s">
        <v>236</v>
      </c>
      <c r="F291" s="88"/>
      <c r="G291" s="88"/>
      <c r="H291" s="110"/>
      <c r="I291" s="110"/>
      <c r="J291" s="110"/>
      <c r="K291" s="110"/>
      <c r="L291" s="110"/>
      <c r="M291" s="88"/>
      <c r="N291" s="88"/>
      <c r="O291" s="88"/>
      <c r="P291" s="88"/>
      <c r="Q291" s="88"/>
      <c r="R291" s="161"/>
      <c r="S291" s="161"/>
      <c r="T291" s="88"/>
      <c r="U291" s="88"/>
      <c r="V291" s="161"/>
      <c r="W291" s="161"/>
      <c r="X291" s="88"/>
      <c r="Y291" s="88"/>
      <c r="Z291" s="161"/>
      <c r="AA291" s="89"/>
      <c r="AB291" s="89"/>
      <c r="AC291" s="162"/>
      <c r="AD291" s="162"/>
      <c r="AE291" s="162"/>
      <c r="AF291" s="88"/>
      <c r="AG291" s="161"/>
      <c r="AH291" s="88"/>
      <c r="AI291" s="161"/>
      <c r="AJ291" s="161"/>
      <c r="AK291" s="88"/>
      <c r="AL291" s="88"/>
      <c r="AM291" s="88"/>
      <c r="AN291" s="88">
        <f>AO291-AM291</f>
        <v>2500</v>
      </c>
      <c r="AO291" s="88">
        <v>2500</v>
      </c>
      <c r="AP291" s="88"/>
      <c r="AQ291" s="88">
        <v>2500</v>
      </c>
      <c r="AR291" s="88"/>
      <c r="AS291" s="161"/>
      <c r="AT291" s="88">
        <f>AO291+AR291</f>
        <v>2500</v>
      </c>
      <c r="AU291" s="88">
        <f>AQ291+AS291</f>
        <v>2500</v>
      </c>
      <c r="AV291" s="161"/>
      <c r="AW291" s="161"/>
      <c r="AX291" s="88">
        <f>AT291+AV291</f>
        <v>2500</v>
      </c>
      <c r="AY291" s="88">
        <f>AU291</f>
        <v>2500</v>
      </c>
      <c r="AZ291" s="161"/>
      <c r="BA291" s="161"/>
      <c r="BB291" s="88">
        <f>AX291+AZ291</f>
        <v>2500</v>
      </c>
      <c r="BC291" s="88">
        <f>AY291+BA291</f>
        <v>2500</v>
      </c>
      <c r="BD291" s="161"/>
      <c r="BE291" s="161"/>
      <c r="BF291" s="88">
        <f>BB291+BD291</f>
        <v>2500</v>
      </c>
      <c r="BG291" s="88">
        <f>BC291+BE291</f>
        <v>2500</v>
      </c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</row>
    <row r="292" spans="1:70" s="24" customFormat="1" ht="33" hidden="1">
      <c r="A292" s="100" t="s">
        <v>136</v>
      </c>
      <c r="B292" s="100" t="s">
        <v>136</v>
      </c>
      <c r="C292" s="101" t="s">
        <v>73</v>
      </c>
      <c r="D292" s="101" t="s">
        <v>233</v>
      </c>
      <c r="E292" s="100"/>
      <c r="F292" s="88"/>
      <c r="G292" s="88">
        <f>G293</f>
        <v>0</v>
      </c>
      <c r="H292" s="88">
        <f>H293</f>
        <v>0</v>
      </c>
      <c r="I292" s="88">
        <f>I293</f>
        <v>0</v>
      </c>
      <c r="J292" s="88">
        <f>J293</f>
        <v>0</v>
      </c>
      <c r="K292" s="188"/>
      <c r="L292" s="188"/>
      <c r="M292" s="188"/>
      <c r="N292" s="188"/>
      <c r="O292" s="188"/>
      <c r="P292" s="188"/>
      <c r="Q292" s="188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2"/>
      <c r="AB292" s="162"/>
      <c r="AC292" s="162"/>
      <c r="AD292" s="162"/>
      <c r="AE292" s="162"/>
      <c r="AF292" s="161"/>
      <c r="AG292" s="161"/>
      <c r="AH292" s="161"/>
      <c r="AI292" s="161"/>
      <c r="AJ292" s="161"/>
      <c r="AK292" s="163"/>
      <c r="AL292" s="163"/>
      <c r="AM292" s="163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</row>
    <row r="293" spans="1:70" s="24" customFormat="1" ht="82.5" hidden="1">
      <c r="A293" s="133" t="s">
        <v>235</v>
      </c>
      <c r="B293" s="100" t="s">
        <v>136</v>
      </c>
      <c r="C293" s="100" t="s">
        <v>136</v>
      </c>
      <c r="D293" s="101" t="s">
        <v>233</v>
      </c>
      <c r="E293" s="100" t="s">
        <v>236</v>
      </c>
      <c r="F293" s="88"/>
      <c r="G293" s="88">
        <f>H293-F293</f>
        <v>0</v>
      </c>
      <c r="H293" s="110">
        <f>5989-5989</f>
        <v>0</v>
      </c>
      <c r="I293" s="110"/>
      <c r="J293" s="110">
        <f>6414-6414</f>
        <v>0</v>
      </c>
      <c r="K293" s="188"/>
      <c r="L293" s="188"/>
      <c r="M293" s="188"/>
      <c r="N293" s="188"/>
      <c r="O293" s="188"/>
      <c r="P293" s="188"/>
      <c r="Q293" s="188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2"/>
      <c r="AB293" s="162"/>
      <c r="AC293" s="162"/>
      <c r="AD293" s="162"/>
      <c r="AE293" s="162"/>
      <c r="AF293" s="161"/>
      <c r="AG293" s="161"/>
      <c r="AH293" s="161"/>
      <c r="AI293" s="161"/>
      <c r="AJ293" s="161"/>
      <c r="AK293" s="163"/>
      <c r="AL293" s="163"/>
      <c r="AM293" s="163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</row>
    <row r="294" spans="1:70" s="24" customFormat="1" ht="33" customHeight="1">
      <c r="A294" s="99" t="s">
        <v>74</v>
      </c>
      <c r="B294" s="100" t="s">
        <v>136</v>
      </c>
      <c r="C294" s="100" t="s">
        <v>136</v>
      </c>
      <c r="D294" s="101" t="s">
        <v>75</v>
      </c>
      <c r="E294" s="100"/>
      <c r="F294" s="102">
        <f aca="true" t="shared" si="269" ref="F294:BC294">F295</f>
        <v>5192</v>
      </c>
      <c r="G294" s="102">
        <f t="shared" si="269"/>
        <v>8701</v>
      </c>
      <c r="H294" s="102">
        <f t="shared" si="269"/>
        <v>13893</v>
      </c>
      <c r="I294" s="102">
        <f t="shared" si="269"/>
        <v>0</v>
      </c>
      <c r="J294" s="102">
        <f t="shared" si="269"/>
        <v>14880</v>
      </c>
      <c r="K294" s="102">
        <f t="shared" si="269"/>
        <v>0</v>
      </c>
      <c r="L294" s="102">
        <f t="shared" si="269"/>
        <v>0</v>
      </c>
      <c r="M294" s="102">
        <f t="shared" si="269"/>
        <v>14880</v>
      </c>
      <c r="N294" s="102">
        <f t="shared" si="269"/>
        <v>-9909</v>
      </c>
      <c r="O294" s="102">
        <f t="shared" si="269"/>
        <v>4971</v>
      </c>
      <c r="P294" s="102">
        <f t="shared" si="269"/>
        <v>4971</v>
      </c>
      <c r="Q294" s="102">
        <f t="shared" si="269"/>
        <v>4971</v>
      </c>
      <c r="R294" s="102">
        <f t="shared" si="269"/>
        <v>0</v>
      </c>
      <c r="S294" s="102">
        <f t="shared" si="269"/>
        <v>0</v>
      </c>
      <c r="T294" s="102">
        <f t="shared" si="269"/>
        <v>4971</v>
      </c>
      <c r="U294" s="102">
        <f t="shared" si="269"/>
        <v>4971</v>
      </c>
      <c r="V294" s="102">
        <f t="shared" si="269"/>
        <v>0</v>
      </c>
      <c r="W294" s="102">
        <f t="shared" si="269"/>
        <v>0</v>
      </c>
      <c r="X294" s="102">
        <f t="shared" si="269"/>
        <v>4971</v>
      </c>
      <c r="Y294" s="102">
        <f t="shared" si="269"/>
        <v>4971</v>
      </c>
      <c r="Z294" s="102">
        <f t="shared" si="269"/>
        <v>0</v>
      </c>
      <c r="AA294" s="103">
        <f t="shared" si="269"/>
        <v>4971</v>
      </c>
      <c r="AB294" s="103">
        <f t="shared" si="269"/>
        <v>4971</v>
      </c>
      <c r="AC294" s="103">
        <f t="shared" si="269"/>
        <v>0</v>
      </c>
      <c r="AD294" s="103">
        <f t="shared" si="269"/>
        <v>0</v>
      </c>
      <c r="AE294" s="103"/>
      <c r="AF294" s="102">
        <f t="shared" si="269"/>
        <v>4971</v>
      </c>
      <c r="AG294" s="102">
        <f t="shared" si="269"/>
        <v>0</v>
      </c>
      <c r="AH294" s="102">
        <f t="shared" si="269"/>
        <v>4971</v>
      </c>
      <c r="AI294" s="102">
        <f t="shared" si="269"/>
        <v>0</v>
      </c>
      <c r="AJ294" s="102">
        <f t="shared" si="269"/>
        <v>0</v>
      </c>
      <c r="AK294" s="102">
        <f t="shared" si="269"/>
        <v>4971</v>
      </c>
      <c r="AL294" s="102">
        <f t="shared" si="269"/>
        <v>0</v>
      </c>
      <c r="AM294" s="102">
        <f t="shared" si="269"/>
        <v>4971</v>
      </c>
      <c r="AN294" s="102">
        <f t="shared" si="269"/>
        <v>4280</v>
      </c>
      <c r="AO294" s="102">
        <f t="shared" si="269"/>
        <v>9251</v>
      </c>
      <c r="AP294" s="102">
        <f t="shared" si="269"/>
        <v>0</v>
      </c>
      <c r="AQ294" s="102">
        <f t="shared" si="269"/>
        <v>9251</v>
      </c>
      <c r="AR294" s="102">
        <f t="shared" si="269"/>
        <v>0</v>
      </c>
      <c r="AS294" s="102">
        <f t="shared" si="269"/>
        <v>0</v>
      </c>
      <c r="AT294" s="102">
        <f t="shared" si="269"/>
        <v>9251</v>
      </c>
      <c r="AU294" s="102">
        <f t="shared" si="269"/>
        <v>9251</v>
      </c>
      <c r="AV294" s="102">
        <f t="shared" si="269"/>
        <v>0</v>
      </c>
      <c r="AW294" s="102">
        <f t="shared" si="269"/>
        <v>0</v>
      </c>
      <c r="AX294" s="102">
        <f t="shared" si="269"/>
        <v>9251</v>
      </c>
      <c r="AY294" s="102">
        <f t="shared" si="269"/>
        <v>9251</v>
      </c>
      <c r="AZ294" s="102">
        <f t="shared" si="269"/>
        <v>0</v>
      </c>
      <c r="BA294" s="102">
        <f t="shared" si="269"/>
        <v>0</v>
      </c>
      <c r="BB294" s="102">
        <f t="shared" si="269"/>
        <v>9251</v>
      </c>
      <c r="BC294" s="102">
        <f t="shared" si="269"/>
        <v>9251</v>
      </c>
      <c r="BD294" s="161"/>
      <c r="BE294" s="161"/>
      <c r="BF294" s="102">
        <f>BF295</f>
        <v>9251</v>
      </c>
      <c r="BG294" s="102">
        <f>BG295</f>
        <v>9251</v>
      </c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</row>
    <row r="295" spans="1:70" s="24" customFormat="1" ht="50.25" customHeight="1">
      <c r="A295" s="99" t="s">
        <v>137</v>
      </c>
      <c r="B295" s="100" t="s">
        <v>136</v>
      </c>
      <c r="C295" s="100" t="s">
        <v>136</v>
      </c>
      <c r="D295" s="101" t="s">
        <v>75</v>
      </c>
      <c r="E295" s="100" t="s">
        <v>138</v>
      </c>
      <c r="F295" s="88">
        <v>5192</v>
      </c>
      <c r="G295" s="88">
        <f>H295-F295</f>
        <v>8701</v>
      </c>
      <c r="H295" s="110">
        <v>13893</v>
      </c>
      <c r="I295" s="110"/>
      <c r="J295" s="110">
        <v>14880</v>
      </c>
      <c r="K295" s="188"/>
      <c r="L295" s="188"/>
      <c r="M295" s="88">
        <v>14880</v>
      </c>
      <c r="N295" s="88">
        <f>O295-M295</f>
        <v>-9909</v>
      </c>
      <c r="O295" s="88">
        <v>4971</v>
      </c>
      <c r="P295" s="88">
        <v>4971</v>
      </c>
      <c r="Q295" s="88">
        <v>4971</v>
      </c>
      <c r="R295" s="161"/>
      <c r="S295" s="161"/>
      <c r="T295" s="88">
        <f>O295+R295</f>
        <v>4971</v>
      </c>
      <c r="U295" s="88">
        <f>Q295+S295</f>
        <v>4971</v>
      </c>
      <c r="V295" s="161"/>
      <c r="W295" s="161"/>
      <c r="X295" s="88">
        <f>T295+V295</f>
        <v>4971</v>
      </c>
      <c r="Y295" s="88">
        <f>U295+W295</f>
        <v>4971</v>
      </c>
      <c r="Z295" s="161"/>
      <c r="AA295" s="89">
        <f>X295+Z295</f>
        <v>4971</v>
      </c>
      <c r="AB295" s="89">
        <f>Y295</f>
        <v>4971</v>
      </c>
      <c r="AC295" s="162"/>
      <c r="AD295" s="162"/>
      <c r="AE295" s="162"/>
      <c r="AF295" s="88">
        <f>AA295+AC295</f>
        <v>4971</v>
      </c>
      <c r="AG295" s="161"/>
      <c r="AH295" s="88">
        <f>AB295</f>
        <v>4971</v>
      </c>
      <c r="AI295" s="161"/>
      <c r="AJ295" s="161"/>
      <c r="AK295" s="88">
        <f>AF295+AI295</f>
        <v>4971</v>
      </c>
      <c r="AL295" s="88">
        <f>AG295</f>
        <v>0</v>
      </c>
      <c r="AM295" s="88">
        <f>AH295+AJ295</f>
        <v>4971</v>
      </c>
      <c r="AN295" s="88">
        <f>AO295-AM295</f>
        <v>4280</v>
      </c>
      <c r="AO295" s="88">
        <v>9251</v>
      </c>
      <c r="AP295" s="88"/>
      <c r="AQ295" s="88">
        <v>9251</v>
      </c>
      <c r="AR295" s="88"/>
      <c r="AS295" s="161"/>
      <c r="AT295" s="88">
        <f>AO295+AR295</f>
        <v>9251</v>
      </c>
      <c r="AU295" s="88">
        <f>AQ295+AS295</f>
        <v>9251</v>
      </c>
      <c r="AV295" s="161"/>
      <c r="AW295" s="161"/>
      <c r="AX295" s="88">
        <f>AT295+AV295</f>
        <v>9251</v>
      </c>
      <c r="AY295" s="88">
        <f>AU295</f>
        <v>9251</v>
      </c>
      <c r="AZ295" s="161"/>
      <c r="BA295" s="161"/>
      <c r="BB295" s="88">
        <f>AX295+AZ295</f>
        <v>9251</v>
      </c>
      <c r="BC295" s="88">
        <f>AY295+BA295</f>
        <v>9251</v>
      </c>
      <c r="BD295" s="161"/>
      <c r="BE295" s="161"/>
      <c r="BF295" s="88">
        <f>BB295+BD295</f>
        <v>9251</v>
      </c>
      <c r="BG295" s="88">
        <f>BC295+BE295</f>
        <v>9251</v>
      </c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</row>
    <row r="296" spans="1:70" s="24" customFormat="1" ht="33" customHeight="1" hidden="1">
      <c r="A296" s="99" t="s">
        <v>121</v>
      </c>
      <c r="B296" s="100" t="s">
        <v>136</v>
      </c>
      <c r="C296" s="100" t="s">
        <v>136</v>
      </c>
      <c r="D296" s="101" t="s">
        <v>122</v>
      </c>
      <c r="E296" s="100"/>
      <c r="F296" s="88">
        <f>F297</f>
        <v>12785</v>
      </c>
      <c r="G296" s="88">
        <f aca="true" t="shared" si="270" ref="G296:M296">G297+G298</f>
        <v>8594</v>
      </c>
      <c r="H296" s="88">
        <f t="shared" si="270"/>
        <v>21379</v>
      </c>
      <c r="I296" s="88">
        <f t="shared" si="270"/>
        <v>0</v>
      </c>
      <c r="J296" s="88">
        <f t="shared" si="270"/>
        <v>22900</v>
      </c>
      <c r="K296" s="88">
        <f t="shared" si="270"/>
        <v>489</v>
      </c>
      <c r="L296" s="88">
        <f t="shared" si="270"/>
        <v>524</v>
      </c>
      <c r="M296" s="88">
        <f t="shared" si="270"/>
        <v>23424</v>
      </c>
      <c r="N296" s="88">
        <f aca="true" t="shared" si="271" ref="N296:Y296">N297+N298+N300+N309+N305</f>
        <v>-15127</v>
      </c>
      <c r="O296" s="88">
        <f t="shared" si="271"/>
        <v>8297</v>
      </c>
      <c r="P296" s="88">
        <f t="shared" si="271"/>
        <v>0</v>
      </c>
      <c r="Q296" s="88">
        <f t="shared" si="271"/>
        <v>7663</v>
      </c>
      <c r="R296" s="88">
        <f t="shared" si="271"/>
        <v>0</v>
      </c>
      <c r="S296" s="88">
        <f t="shared" si="271"/>
        <v>0</v>
      </c>
      <c r="T296" s="88">
        <f t="shared" si="271"/>
        <v>8297</v>
      </c>
      <c r="U296" s="88">
        <f t="shared" si="271"/>
        <v>7663</v>
      </c>
      <c r="V296" s="88">
        <f t="shared" si="271"/>
        <v>0</v>
      </c>
      <c r="W296" s="88">
        <f t="shared" si="271"/>
        <v>0</v>
      </c>
      <c r="X296" s="88">
        <f t="shared" si="271"/>
        <v>8297</v>
      </c>
      <c r="Y296" s="88">
        <f t="shared" si="271"/>
        <v>7663</v>
      </c>
      <c r="Z296" s="88">
        <f>Z297+Z298+Z300+Z309+Z305</f>
        <v>0</v>
      </c>
      <c r="AA296" s="89">
        <f>AA297+AA298+AA300+AA309+AA305</f>
        <v>8297</v>
      </c>
      <c r="AB296" s="89">
        <f>AB297+AB298+AB300+AB309+AB305</f>
        <v>7663</v>
      </c>
      <c r="AC296" s="89">
        <f>AC297+AC298+AC300+AC309+AC305</f>
        <v>-830</v>
      </c>
      <c r="AD296" s="89">
        <f>AD297+AD298+AD300+AD309+AD305</f>
        <v>0</v>
      </c>
      <c r="AE296" s="89"/>
      <c r="AF296" s="88">
        <f aca="true" t="shared" si="272" ref="AF296:AU296">AF297+AF298+AF300+AF309+AF305</f>
        <v>7467</v>
      </c>
      <c r="AG296" s="88">
        <f t="shared" si="272"/>
        <v>0</v>
      </c>
      <c r="AH296" s="88">
        <f t="shared" si="272"/>
        <v>6833</v>
      </c>
      <c r="AI296" s="88">
        <f t="shared" si="272"/>
        <v>0</v>
      </c>
      <c r="AJ296" s="88">
        <f t="shared" si="272"/>
        <v>0</v>
      </c>
      <c r="AK296" s="88">
        <f t="shared" si="272"/>
        <v>7467</v>
      </c>
      <c r="AL296" s="88">
        <f t="shared" si="272"/>
        <v>0</v>
      </c>
      <c r="AM296" s="88">
        <f t="shared" si="272"/>
        <v>6833</v>
      </c>
      <c r="AN296" s="88">
        <f t="shared" si="272"/>
        <v>-6833</v>
      </c>
      <c r="AO296" s="88">
        <f t="shared" si="272"/>
        <v>0</v>
      </c>
      <c r="AP296" s="88">
        <f t="shared" si="272"/>
        <v>0</v>
      </c>
      <c r="AQ296" s="88">
        <f t="shared" si="272"/>
        <v>0</v>
      </c>
      <c r="AR296" s="88">
        <f t="shared" si="272"/>
        <v>0</v>
      </c>
      <c r="AS296" s="88">
        <f t="shared" si="272"/>
        <v>0</v>
      </c>
      <c r="AT296" s="88">
        <f t="shared" si="272"/>
        <v>0</v>
      </c>
      <c r="AU296" s="88">
        <f t="shared" si="272"/>
        <v>0</v>
      </c>
      <c r="AV296" s="161"/>
      <c r="AW296" s="161"/>
      <c r="AX296" s="88">
        <f>AX297+AX298+AX300+AX309+AX305</f>
        <v>0</v>
      </c>
      <c r="AY296" s="88">
        <f>AY297+AY298+AY300+AY309+AY305</f>
        <v>0</v>
      </c>
      <c r="AZ296" s="161"/>
      <c r="BA296" s="161"/>
      <c r="BB296" s="161"/>
      <c r="BC296" s="161"/>
      <c r="BD296" s="161"/>
      <c r="BE296" s="161"/>
      <c r="BF296" s="161"/>
      <c r="BG296" s="161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</row>
    <row r="297" spans="1:70" s="24" customFormat="1" ht="66" customHeight="1" hidden="1">
      <c r="A297" s="99" t="s">
        <v>137</v>
      </c>
      <c r="B297" s="100" t="s">
        <v>136</v>
      </c>
      <c r="C297" s="100" t="s">
        <v>136</v>
      </c>
      <c r="D297" s="101" t="s">
        <v>122</v>
      </c>
      <c r="E297" s="100" t="s">
        <v>138</v>
      </c>
      <c r="F297" s="88">
        <v>12785</v>
      </c>
      <c r="G297" s="88">
        <f>H297-F297</f>
        <v>3461</v>
      </c>
      <c r="H297" s="110">
        <f>10599+5647</f>
        <v>16246</v>
      </c>
      <c r="I297" s="110"/>
      <c r="J297" s="110">
        <f>11352+6051</f>
        <v>17403</v>
      </c>
      <c r="K297" s="110">
        <v>489</v>
      </c>
      <c r="L297" s="110">
        <v>524</v>
      </c>
      <c r="M297" s="88">
        <v>17927</v>
      </c>
      <c r="N297" s="88">
        <f>O297-M297</f>
        <v>-17927</v>
      </c>
      <c r="O297" s="88"/>
      <c r="P297" s="88"/>
      <c r="Q297" s="88"/>
      <c r="R297" s="88"/>
      <c r="S297" s="88"/>
      <c r="T297" s="88"/>
      <c r="U297" s="88"/>
      <c r="V297" s="161"/>
      <c r="W297" s="161"/>
      <c r="X297" s="161"/>
      <c r="Y297" s="161"/>
      <c r="Z297" s="161"/>
      <c r="AA297" s="162"/>
      <c r="AB297" s="162"/>
      <c r="AC297" s="162"/>
      <c r="AD297" s="162"/>
      <c r="AE297" s="162"/>
      <c r="AF297" s="161"/>
      <c r="AG297" s="161"/>
      <c r="AH297" s="161"/>
      <c r="AI297" s="161"/>
      <c r="AJ297" s="161"/>
      <c r="AK297" s="163"/>
      <c r="AL297" s="163"/>
      <c r="AM297" s="163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</row>
    <row r="298" spans="1:70" s="24" customFormat="1" ht="66" customHeight="1" hidden="1">
      <c r="A298" s="99" t="s">
        <v>234</v>
      </c>
      <c r="B298" s="100" t="s">
        <v>136</v>
      </c>
      <c r="C298" s="100" t="s">
        <v>136</v>
      </c>
      <c r="D298" s="101" t="s">
        <v>243</v>
      </c>
      <c r="E298" s="100"/>
      <c r="F298" s="88"/>
      <c r="G298" s="88">
        <f aca="true" t="shared" si="273" ref="G298:U298">G299</f>
        <v>5133</v>
      </c>
      <c r="H298" s="88">
        <f t="shared" si="273"/>
        <v>5133</v>
      </c>
      <c r="I298" s="88">
        <f t="shared" si="273"/>
        <v>0</v>
      </c>
      <c r="J298" s="88">
        <f t="shared" si="273"/>
        <v>5497</v>
      </c>
      <c r="K298" s="88">
        <f t="shared" si="273"/>
        <v>0</v>
      </c>
      <c r="L298" s="88">
        <f t="shared" si="273"/>
        <v>0</v>
      </c>
      <c r="M298" s="88">
        <f t="shared" si="273"/>
        <v>5497</v>
      </c>
      <c r="N298" s="88">
        <f t="shared" si="273"/>
        <v>-5497</v>
      </c>
      <c r="O298" s="88">
        <f t="shared" si="273"/>
        <v>0</v>
      </c>
      <c r="P298" s="88">
        <f t="shared" si="273"/>
        <v>0</v>
      </c>
      <c r="Q298" s="88">
        <f t="shared" si="273"/>
        <v>0</v>
      </c>
      <c r="R298" s="88">
        <f t="shared" si="273"/>
        <v>0</v>
      </c>
      <c r="S298" s="88">
        <f t="shared" si="273"/>
        <v>0</v>
      </c>
      <c r="T298" s="88">
        <f t="shared" si="273"/>
        <v>0</v>
      </c>
      <c r="U298" s="88">
        <f t="shared" si="273"/>
        <v>0</v>
      </c>
      <c r="V298" s="161"/>
      <c r="W298" s="161"/>
      <c r="X298" s="161"/>
      <c r="Y298" s="161"/>
      <c r="Z298" s="161"/>
      <c r="AA298" s="162"/>
      <c r="AB298" s="162"/>
      <c r="AC298" s="162"/>
      <c r="AD298" s="162"/>
      <c r="AE298" s="162"/>
      <c r="AF298" s="161"/>
      <c r="AG298" s="161"/>
      <c r="AH298" s="161"/>
      <c r="AI298" s="161"/>
      <c r="AJ298" s="161"/>
      <c r="AK298" s="163"/>
      <c r="AL298" s="163"/>
      <c r="AM298" s="163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</row>
    <row r="299" spans="1:70" s="24" customFormat="1" ht="82.5" customHeight="1" hidden="1">
      <c r="A299" s="99" t="s">
        <v>295</v>
      </c>
      <c r="B299" s="100" t="s">
        <v>136</v>
      </c>
      <c r="C299" s="100" t="s">
        <v>136</v>
      </c>
      <c r="D299" s="101" t="s">
        <v>243</v>
      </c>
      <c r="E299" s="100" t="s">
        <v>236</v>
      </c>
      <c r="F299" s="88"/>
      <c r="G299" s="88">
        <f>H299-F299</f>
        <v>5133</v>
      </c>
      <c r="H299" s="110">
        <v>5133</v>
      </c>
      <c r="I299" s="110"/>
      <c r="J299" s="110">
        <v>5497</v>
      </c>
      <c r="K299" s="188"/>
      <c r="L299" s="188"/>
      <c r="M299" s="88">
        <v>5497</v>
      </c>
      <c r="N299" s="88">
        <f>O299-M299</f>
        <v>-5497</v>
      </c>
      <c r="O299" s="88"/>
      <c r="P299" s="88"/>
      <c r="Q299" s="88"/>
      <c r="R299" s="88"/>
      <c r="S299" s="88"/>
      <c r="T299" s="88"/>
      <c r="U299" s="88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62"/>
      <c r="AF299" s="161"/>
      <c r="AG299" s="161"/>
      <c r="AH299" s="161"/>
      <c r="AI299" s="161"/>
      <c r="AJ299" s="161"/>
      <c r="AK299" s="163"/>
      <c r="AL299" s="163"/>
      <c r="AM299" s="163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</row>
    <row r="300" spans="1:70" s="24" customFormat="1" ht="66" customHeight="1" hidden="1">
      <c r="A300" s="133" t="s">
        <v>298</v>
      </c>
      <c r="B300" s="100" t="s">
        <v>136</v>
      </c>
      <c r="C300" s="100" t="s">
        <v>136</v>
      </c>
      <c r="D300" s="101" t="s">
        <v>281</v>
      </c>
      <c r="E300" s="100"/>
      <c r="F300" s="88"/>
      <c r="G300" s="88"/>
      <c r="H300" s="110"/>
      <c r="I300" s="110"/>
      <c r="J300" s="110"/>
      <c r="K300" s="188"/>
      <c r="L300" s="188"/>
      <c r="M300" s="88"/>
      <c r="N300" s="88">
        <f aca="true" t="shared" si="274" ref="N300:U300">N301+N303</f>
        <v>3728</v>
      </c>
      <c r="O300" s="88">
        <f t="shared" si="274"/>
        <v>3728</v>
      </c>
      <c r="P300" s="88">
        <f t="shared" si="274"/>
        <v>0</v>
      </c>
      <c r="Q300" s="88">
        <f t="shared" si="274"/>
        <v>3583</v>
      </c>
      <c r="R300" s="88">
        <f t="shared" si="274"/>
        <v>0</v>
      </c>
      <c r="S300" s="88">
        <f t="shared" si="274"/>
        <v>0</v>
      </c>
      <c r="T300" s="88">
        <f t="shared" si="274"/>
        <v>3728</v>
      </c>
      <c r="U300" s="88">
        <f t="shared" si="274"/>
        <v>3583</v>
      </c>
      <c r="V300" s="88">
        <f aca="true" t="shared" si="275" ref="V300:AB300">V301+V303</f>
        <v>0</v>
      </c>
      <c r="W300" s="88">
        <f t="shared" si="275"/>
        <v>0</v>
      </c>
      <c r="X300" s="88">
        <f t="shared" si="275"/>
        <v>3728</v>
      </c>
      <c r="Y300" s="88">
        <f t="shared" si="275"/>
        <v>3583</v>
      </c>
      <c r="Z300" s="88">
        <f t="shared" si="275"/>
        <v>0</v>
      </c>
      <c r="AA300" s="89">
        <f t="shared" si="275"/>
        <v>3728</v>
      </c>
      <c r="AB300" s="89">
        <f t="shared" si="275"/>
        <v>3583</v>
      </c>
      <c r="AC300" s="89">
        <f>AC301+AC303</f>
        <v>-830</v>
      </c>
      <c r="AD300" s="89">
        <f>AD301+AD303</f>
        <v>0</v>
      </c>
      <c r="AE300" s="89"/>
      <c r="AF300" s="88">
        <f aca="true" t="shared" si="276" ref="AF300:AM300">AF301+AF303</f>
        <v>2898</v>
      </c>
      <c r="AG300" s="88">
        <f t="shared" si="276"/>
        <v>0</v>
      </c>
      <c r="AH300" s="88">
        <f t="shared" si="276"/>
        <v>2753</v>
      </c>
      <c r="AI300" s="88">
        <f t="shared" si="276"/>
        <v>0</v>
      </c>
      <c r="AJ300" s="88">
        <f t="shared" si="276"/>
        <v>0</v>
      </c>
      <c r="AK300" s="88">
        <f t="shared" si="276"/>
        <v>2898</v>
      </c>
      <c r="AL300" s="88">
        <f t="shared" si="276"/>
        <v>0</v>
      </c>
      <c r="AM300" s="88">
        <f t="shared" si="276"/>
        <v>2753</v>
      </c>
      <c r="AN300" s="88">
        <f>AN301+AN303</f>
        <v>-2753</v>
      </c>
      <c r="AO300" s="88">
        <f aca="true" t="shared" si="277" ref="AO300:AU300">AO301+AO303</f>
        <v>0</v>
      </c>
      <c r="AP300" s="88">
        <f t="shared" si="277"/>
        <v>0</v>
      </c>
      <c r="AQ300" s="88">
        <f t="shared" si="277"/>
        <v>0</v>
      </c>
      <c r="AR300" s="88">
        <f t="shared" si="277"/>
        <v>0</v>
      </c>
      <c r="AS300" s="88">
        <f t="shared" si="277"/>
        <v>0</v>
      </c>
      <c r="AT300" s="88">
        <f t="shared" si="277"/>
        <v>0</v>
      </c>
      <c r="AU300" s="88">
        <f t="shared" si="277"/>
        <v>0</v>
      </c>
      <c r="AV300" s="161"/>
      <c r="AW300" s="161"/>
      <c r="AX300" s="88">
        <f>AX301+AX303</f>
        <v>0</v>
      </c>
      <c r="AY300" s="88">
        <f>AY301+AY303</f>
        <v>0</v>
      </c>
      <c r="AZ300" s="161"/>
      <c r="BA300" s="161"/>
      <c r="BB300" s="161"/>
      <c r="BC300" s="161"/>
      <c r="BD300" s="161"/>
      <c r="BE300" s="161"/>
      <c r="BF300" s="161"/>
      <c r="BG300" s="161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</row>
    <row r="301" spans="1:70" s="24" customFormat="1" ht="99" customHeight="1" hidden="1">
      <c r="A301" s="133" t="s">
        <v>304</v>
      </c>
      <c r="B301" s="100" t="s">
        <v>136</v>
      </c>
      <c r="C301" s="100" t="s">
        <v>136</v>
      </c>
      <c r="D301" s="101" t="s">
        <v>283</v>
      </c>
      <c r="E301" s="100"/>
      <c r="F301" s="88"/>
      <c r="G301" s="88"/>
      <c r="H301" s="110"/>
      <c r="I301" s="110"/>
      <c r="J301" s="110"/>
      <c r="K301" s="188"/>
      <c r="L301" s="188"/>
      <c r="M301" s="88"/>
      <c r="N301" s="88">
        <f aca="true" t="shared" si="278" ref="N301:AY301">N302</f>
        <v>1383</v>
      </c>
      <c r="O301" s="88">
        <f t="shared" si="278"/>
        <v>1383</v>
      </c>
      <c r="P301" s="88">
        <f t="shared" si="278"/>
        <v>0</v>
      </c>
      <c r="Q301" s="88">
        <f t="shared" si="278"/>
        <v>1383</v>
      </c>
      <c r="R301" s="88">
        <f t="shared" si="278"/>
        <v>0</v>
      </c>
      <c r="S301" s="88">
        <f t="shared" si="278"/>
        <v>0</v>
      </c>
      <c r="T301" s="88">
        <f t="shared" si="278"/>
        <v>1383</v>
      </c>
      <c r="U301" s="88">
        <f t="shared" si="278"/>
        <v>1383</v>
      </c>
      <c r="V301" s="88">
        <f t="shared" si="278"/>
        <v>0</v>
      </c>
      <c r="W301" s="88">
        <f t="shared" si="278"/>
        <v>0</v>
      </c>
      <c r="X301" s="88">
        <f t="shared" si="278"/>
        <v>1383</v>
      </c>
      <c r="Y301" s="88">
        <f t="shared" si="278"/>
        <v>1383</v>
      </c>
      <c r="Z301" s="88">
        <f t="shared" si="278"/>
        <v>0</v>
      </c>
      <c r="AA301" s="89">
        <f t="shared" si="278"/>
        <v>1383</v>
      </c>
      <c r="AB301" s="89">
        <f t="shared" si="278"/>
        <v>1383</v>
      </c>
      <c r="AC301" s="89">
        <f t="shared" si="278"/>
        <v>-830</v>
      </c>
      <c r="AD301" s="89">
        <f t="shared" si="278"/>
        <v>0</v>
      </c>
      <c r="AE301" s="89"/>
      <c r="AF301" s="88">
        <f t="shared" si="278"/>
        <v>553</v>
      </c>
      <c r="AG301" s="88">
        <f t="shared" si="278"/>
        <v>0</v>
      </c>
      <c r="AH301" s="88">
        <f t="shared" si="278"/>
        <v>553</v>
      </c>
      <c r="AI301" s="88">
        <f t="shared" si="278"/>
        <v>0</v>
      </c>
      <c r="AJ301" s="88">
        <f t="shared" si="278"/>
        <v>0</v>
      </c>
      <c r="AK301" s="88">
        <f t="shared" si="278"/>
        <v>553</v>
      </c>
      <c r="AL301" s="88">
        <f t="shared" si="278"/>
        <v>0</v>
      </c>
      <c r="AM301" s="88">
        <f t="shared" si="278"/>
        <v>553</v>
      </c>
      <c r="AN301" s="88">
        <f t="shared" si="278"/>
        <v>-553</v>
      </c>
      <c r="AO301" s="88">
        <f t="shared" si="278"/>
        <v>0</v>
      </c>
      <c r="AP301" s="88">
        <f t="shared" si="278"/>
        <v>0</v>
      </c>
      <c r="AQ301" s="88">
        <f t="shared" si="278"/>
        <v>0</v>
      </c>
      <c r="AR301" s="88">
        <f t="shared" si="278"/>
        <v>0</v>
      </c>
      <c r="AS301" s="88">
        <f t="shared" si="278"/>
        <v>0</v>
      </c>
      <c r="AT301" s="88">
        <f t="shared" si="278"/>
        <v>0</v>
      </c>
      <c r="AU301" s="88">
        <f t="shared" si="278"/>
        <v>0</v>
      </c>
      <c r="AV301" s="161"/>
      <c r="AW301" s="161"/>
      <c r="AX301" s="88">
        <f t="shared" si="278"/>
        <v>0</v>
      </c>
      <c r="AY301" s="88">
        <f t="shared" si="278"/>
        <v>0</v>
      </c>
      <c r="AZ301" s="161"/>
      <c r="BA301" s="161"/>
      <c r="BB301" s="161"/>
      <c r="BC301" s="161"/>
      <c r="BD301" s="161"/>
      <c r="BE301" s="161"/>
      <c r="BF301" s="161"/>
      <c r="BG301" s="161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</row>
    <row r="302" spans="1:70" s="10" customFormat="1" ht="82.5" customHeight="1" hidden="1">
      <c r="A302" s="99" t="s">
        <v>295</v>
      </c>
      <c r="B302" s="100" t="s">
        <v>136</v>
      </c>
      <c r="C302" s="100" t="s">
        <v>136</v>
      </c>
      <c r="D302" s="101" t="s">
        <v>283</v>
      </c>
      <c r="E302" s="100" t="s">
        <v>236</v>
      </c>
      <c r="F302" s="88"/>
      <c r="G302" s="88"/>
      <c r="H302" s="110"/>
      <c r="I302" s="110"/>
      <c r="J302" s="110"/>
      <c r="K302" s="190"/>
      <c r="L302" s="190"/>
      <c r="M302" s="88"/>
      <c r="N302" s="88">
        <f>O302-M302</f>
        <v>1383</v>
      </c>
      <c r="O302" s="88">
        <v>1383</v>
      </c>
      <c r="P302" s="88"/>
      <c r="Q302" s="88">
        <v>1383</v>
      </c>
      <c r="R302" s="77"/>
      <c r="S302" s="77"/>
      <c r="T302" s="88">
        <f>O302+R302</f>
        <v>1383</v>
      </c>
      <c r="U302" s="88">
        <f>Q302+S302</f>
        <v>1383</v>
      </c>
      <c r="V302" s="77"/>
      <c r="W302" s="77"/>
      <c r="X302" s="88">
        <f>T302+V302</f>
        <v>1383</v>
      </c>
      <c r="Y302" s="88">
        <f>U302+W302</f>
        <v>1383</v>
      </c>
      <c r="Z302" s="77"/>
      <c r="AA302" s="89">
        <f>X302+Z302</f>
        <v>1383</v>
      </c>
      <c r="AB302" s="89">
        <f>Y302</f>
        <v>1383</v>
      </c>
      <c r="AC302" s="78">
        <v>-830</v>
      </c>
      <c r="AD302" s="78"/>
      <c r="AE302" s="78">
        <v>-830</v>
      </c>
      <c r="AF302" s="88">
        <f>AA302+AC302</f>
        <v>553</v>
      </c>
      <c r="AG302" s="77"/>
      <c r="AH302" s="88">
        <f>AB302+AE302</f>
        <v>553</v>
      </c>
      <c r="AI302" s="77"/>
      <c r="AJ302" s="77"/>
      <c r="AK302" s="88">
        <f>AF302+AI302</f>
        <v>553</v>
      </c>
      <c r="AL302" s="88">
        <f>AG302</f>
        <v>0</v>
      </c>
      <c r="AM302" s="88">
        <f>AH302+AJ302</f>
        <v>553</v>
      </c>
      <c r="AN302" s="88">
        <f>AO302-AM302</f>
        <v>-553</v>
      </c>
      <c r="AO302" s="88">
        <f>2500-2500</f>
        <v>0</v>
      </c>
      <c r="AP302" s="88"/>
      <c r="AQ302" s="88">
        <f>2500-2500</f>
        <v>0</v>
      </c>
      <c r="AR302" s="88"/>
      <c r="AS302" s="77"/>
      <c r="AT302" s="88">
        <f>AO302+AR302</f>
        <v>0</v>
      </c>
      <c r="AU302" s="88">
        <f>AQ302+AS302</f>
        <v>0</v>
      </c>
      <c r="AV302" s="77"/>
      <c r="AW302" s="77"/>
      <c r="AX302" s="88">
        <f>AR302+AU302</f>
        <v>0</v>
      </c>
      <c r="AY302" s="88">
        <f>AT302+AV302</f>
        <v>0</v>
      </c>
      <c r="AZ302" s="77"/>
      <c r="BA302" s="77"/>
      <c r="BB302" s="77"/>
      <c r="BC302" s="77"/>
      <c r="BD302" s="77"/>
      <c r="BE302" s="77"/>
      <c r="BF302" s="77"/>
      <c r="BG302" s="77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</row>
    <row r="303" spans="1:70" s="24" customFormat="1" ht="82.5" customHeight="1" hidden="1">
      <c r="A303" s="133" t="s">
        <v>299</v>
      </c>
      <c r="B303" s="100" t="s">
        <v>136</v>
      </c>
      <c r="C303" s="100" t="s">
        <v>136</v>
      </c>
      <c r="D303" s="101" t="s">
        <v>282</v>
      </c>
      <c r="E303" s="100"/>
      <c r="F303" s="88"/>
      <c r="G303" s="88"/>
      <c r="H303" s="110"/>
      <c r="I303" s="110"/>
      <c r="J303" s="110"/>
      <c r="K303" s="188"/>
      <c r="L303" s="188"/>
      <c r="M303" s="88"/>
      <c r="N303" s="88">
        <f aca="true" t="shared" si="279" ref="N303:AY303">N304</f>
        <v>2345</v>
      </c>
      <c r="O303" s="88">
        <f t="shared" si="279"/>
        <v>2345</v>
      </c>
      <c r="P303" s="88">
        <f t="shared" si="279"/>
        <v>0</v>
      </c>
      <c r="Q303" s="88">
        <f t="shared" si="279"/>
        <v>2200</v>
      </c>
      <c r="R303" s="88">
        <f t="shared" si="279"/>
        <v>0</v>
      </c>
      <c r="S303" s="88">
        <f t="shared" si="279"/>
        <v>0</v>
      </c>
      <c r="T303" s="88">
        <f t="shared" si="279"/>
        <v>2345</v>
      </c>
      <c r="U303" s="88">
        <f t="shared" si="279"/>
        <v>2200</v>
      </c>
      <c r="V303" s="88">
        <f t="shared" si="279"/>
        <v>0</v>
      </c>
      <c r="W303" s="88">
        <f t="shared" si="279"/>
        <v>0</v>
      </c>
      <c r="X303" s="88">
        <f t="shared" si="279"/>
        <v>2345</v>
      </c>
      <c r="Y303" s="88">
        <f t="shared" si="279"/>
        <v>2200</v>
      </c>
      <c r="Z303" s="88">
        <f t="shared" si="279"/>
        <v>0</v>
      </c>
      <c r="AA303" s="89">
        <f t="shared" si="279"/>
        <v>2345</v>
      </c>
      <c r="AB303" s="89">
        <f t="shared" si="279"/>
        <v>2200</v>
      </c>
      <c r="AC303" s="89">
        <f t="shared" si="279"/>
        <v>0</v>
      </c>
      <c r="AD303" s="89">
        <f t="shared" si="279"/>
        <v>0</v>
      </c>
      <c r="AE303" s="89"/>
      <c r="AF303" s="88">
        <f t="shared" si="279"/>
        <v>2345</v>
      </c>
      <c r="AG303" s="88">
        <f t="shared" si="279"/>
        <v>0</v>
      </c>
      <c r="AH303" s="88">
        <f t="shared" si="279"/>
        <v>2200</v>
      </c>
      <c r="AI303" s="88">
        <f t="shared" si="279"/>
        <v>0</v>
      </c>
      <c r="AJ303" s="88">
        <f t="shared" si="279"/>
        <v>0</v>
      </c>
      <c r="AK303" s="88">
        <f t="shared" si="279"/>
        <v>2345</v>
      </c>
      <c r="AL303" s="88">
        <f t="shared" si="279"/>
        <v>0</v>
      </c>
      <c r="AM303" s="88">
        <f t="shared" si="279"/>
        <v>2200</v>
      </c>
      <c r="AN303" s="88">
        <f t="shared" si="279"/>
        <v>-2200</v>
      </c>
      <c r="AO303" s="88">
        <f t="shared" si="279"/>
        <v>0</v>
      </c>
      <c r="AP303" s="88">
        <f t="shared" si="279"/>
        <v>0</v>
      </c>
      <c r="AQ303" s="88">
        <f t="shared" si="279"/>
        <v>0</v>
      </c>
      <c r="AR303" s="88">
        <f t="shared" si="279"/>
        <v>0</v>
      </c>
      <c r="AS303" s="88">
        <f t="shared" si="279"/>
        <v>0</v>
      </c>
      <c r="AT303" s="88">
        <f t="shared" si="279"/>
        <v>0</v>
      </c>
      <c r="AU303" s="88">
        <f t="shared" si="279"/>
        <v>0</v>
      </c>
      <c r="AV303" s="161"/>
      <c r="AW303" s="161"/>
      <c r="AX303" s="88">
        <f t="shared" si="279"/>
        <v>0</v>
      </c>
      <c r="AY303" s="88">
        <f t="shared" si="279"/>
        <v>0</v>
      </c>
      <c r="AZ303" s="161"/>
      <c r="BA303" s="161"/>
      <c r="BB303" s="161"/>
      <c r="BC303" s="161"/>
      <c r="BD303" s="161"/>
      <c r="BE303" s="161"/>
      <c r="BF303" s="161"/>
      <c r="BG303" s="161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</row>
    <row r="304" spans="1:70" s="24" customFormat="1" ht="66" customHeight="1" hidden="1">
      <c r="A304" s="99" t="s">
        <v>137</v>
      </c>
      <c r="B304" s="100" t="s">
        <v>136</v>
      </c>
      <c r="C304" s="100" t="s">
        <v>136</v>
      </c>
      <c r="D304" s="101" t="s">
        <v>282</v>
      </c>
      <c r="E304" s="100" t="s">
        <v>138</v>
      </c>
      <c r="F304" s="88"/>
      <c r="G304" s="88"/>
      <c r="H304" s="110"/>
      <c r="I304" s="110"/>
      <c r="J304" s="110"/>
      <c r="K304" s="188"/>
      <c r="L304" s="188"/>
      <c r="M304" s="88"/>
      <c r="N304" s="88">
        <f>O304-M304</f>
        <v>2345</v>
      </c>
      <c r="O304" s="88">
        <v>2345</v>
      </c>
      <c r="P304" s="88"/>
      <c r="Q304" s="88">
        <v>2200</v>
      </c>
      <c r="R304" s="161"/>
      <c r="S304" s="161"/>
      <c r="T304" s="88">
        <f>O304+R304</f>
        <v>2345</v>
      </c>
      <c r="U304" s="88">
        <f>Q304+S304</f>
        <v>2200</v>
      </c>
      <c r="V304" s="161"/>
      <c r="W304" s="161"/>
      <c r="X304" s="88">
        <f>T304+V304</f>
        <v>2345</v>
      </c>
      <c r="Y304" s="88">
        <f>U304+W304</f>
        <v>2200</v>
      </c>
      <c r="Z304" s="161"/>
      <c r="AA304" s="89">
        <f>X304+Z304</f>
        <v>2345</v>
      </c>
      <c r="AB304" s="89">
        <f>Y304</f>
        <v>2200</v>
      </c>
      <c r="AC304" s="162"/>
      <c r="AD304" s="162"/>
      <c r="AE304" s="162"/>
      <c r="AF304" s="88">
        <f>AA304+AC304</f>
        <v>2345</v>
      </c>
      <c r="AG304" s="161"/>
      <c r="AH304" s="88">
        <f>AB304</f>
        <v>2200</v>
      </c>
      <c r="AI304" s="161"/>
      <c r="AJ304" s="161"/>
      <c r="AK304" s="88">
        <f>AF304+AI304</f>
        <v>2345</v>
      </c>
      <c r="AL304" s="88">
        <f>AG304</f>
        <v>0</v>
      </c>
      <c r="AM304" s="88">
        <f>AH304+AJ304</f>
        <v>2200</v>
      </c>
      <c r="AN304" s="88">
        <f>AO304-AM304</f>
        <v>-2200</v>
      </c>
      <c r="AO304" s="161"/>
      <c r="AP304" s="161"/>
      <c r="AQ304" s="161"/>
      <c r="AR304" s="161"/>
      <c r="AS304" s="161"/>
      <c r="AT304" s="88">
        <f>AO304+AR304</f>
        <v>0</v>
      </c>
      <c r="AU304" s="88">
        <f>AQ304+AS304</f>
        <v>0</v>
      </c>
      <c r="AV304" s="161"/>
      <c r="AW304" s="161"/>
      <c r="AX304" s="88">
        <f>AR304+AU304</f>
        <v>0</v>
      </c>
      <c r="AY304" s="88">
        <f>AT304+AV304</f>
        <v>0</v>
      </c>
      <c r="AZ304" s="161"/>
      <c r="BA304" s="161"/>
      <c r="BB304" s="161"/>
      <c r="BC304" s="161"/>
      <c r="BD304" s="161"/>
      <c r="BE304" s="161"/>
      <c r="BF304" s="161"/>
      <c r="BG304" s="161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</row>
    <row r="305" spans="1:70" s="24" customFormat="1" ht="49.5" customHeight="1" hidden="1">
      <c r="A305" s="99" t="s">
        <v>305</v>
      </c>
      <c r="B305" s="100" t="s">
        <v>136</v>
      </c>
      <c r="C305" s="100" t="s">
        <v>136</v>
      </c>
      <c r="D305" s="101" t="s">
        <v>292</v>
      </c>
      <c r="E305" s="100"/>
      <c r="F305" s="88"/>
      <c r="G305" s="88"/>
      <c r="H305" s="110"/>
      <c r="I305" s="110"/>
      <c r="J305" s="110"/>
      <c r="K305" s="188"/>
      <c r="L305" s="188"/>
      <c r="M305" s="88"/>
      <c r="N305" s="88">
        <f aca="true" t="shared" si="280" ref="N305:AM305">N306</f>
        <v>4080</v>
      </c>
      <c r="O305" s="88">
        <f t="shared" si="280"/>
        <v>4080</v>
      </c>
      <c r="P305" s="88">
        <f t="shared" si="280"/>
        <v>0</v>
      </c>
      <c r="Q305" s="88">
        <f t="shared" si="280"/>
        <v>4080</v>
      </c>
      <c r="R305" s="88">
        <f t="shared" si="280"/>
        <v>0</v>
      </c>
      <c r="S305" s="88">
        <f t="shared" si="280"/>
        <v>0</v>
      </c>
      <c r="T305" s="88">
        <f t="shared" si="280"/>
        <v>4080</v>
      </c>
      <c r="U305" s="88">
        <f t="shared" si="280"/>
        <v>4080</v>
      </c>
      <c r="V305" s="88">
        <f t="shared" si="280"/>
        <v>0</v>
      </c>
      <c r="W305" s="88">
        <f t="shared" si="280"/>
        <v>0</v>
      </c>
      <c r="X305" s="88">
        <f t="shared" si="280"/>
        <v>4080</v>
      </c>
      <c r="Y305" s="88">
        <f t="shared" si="280"/>
        <v>4080</v>
      </c>
      <c r="Z305" s="88">
        <f t="shared" si="280"/>
        <v>0</v>
      </c>
      <c r="AA305" s="89">
        <f t="shared" si="280"/>
        <v>4080</v>
      </c>
      <c r="AB305" s="89">
        <f t="shared" si="280"/>
        <v>4080</v>
      </c>
      <c r="AC305" s="89">
        <f t="shared" si="280"/>
        <v>0</v>
      </c>
      <c r="AD305" s="89">
        <f t="shared" si="280"/>
        <v>0</v>
      </c>
      <c r="AE305" s="89"/>
      <c r="AF305" s="88">
        <f t="shared" si="280"/>
        <v>4080</v>
      </c>
      <c r="AG305" s="88">
        <f t="shared" si="280"/>
        <v>0</v>
      </c>
      <c r="AH305" s="88">
        <f t="shared" si="280"/>
        <v>4080</v>
      </c>
      <c r="AI305" s="88">
        <f t="shared" si="280"/>
        <v>0</v>
      </c>
      <c r="AJ305" s="88">
        <f t="shared" si="280"/>
        <v>0</v>
      </c>
      <c r="AK305" s="88">
        <f t="shared" si="280"/>
        <v>4080</v>
      </c>
      <c r="AL305" s="88">
        <f t="shared" si="280"/>
        <v>0</v>
      </c>
      <c r="AM305" s="88">
        <f t="shared" si="280"/>
        <v>4080</v>
      </c>
      <c r="AN305" s="88">
        <f>AN306+AN307</f>
        <v>-4080</v>
      </c>
      <c r="AO305" s="88">
        <f aca="true" t="shared" si="281" ref="AO305:AU305">AO306+AO307</f>
        <v>0</v>
      </c>
      <c r="AP305" s="88">
        <f t="shared" si="281"/>
        <v>0</v>
      </c>
      <c r="AQ305" s="88">
        <f t="shared" si="281"/>
        <v>0</v>
      </c>
      <c r="AR305" s="88">
        <f t="shared" si="281"/>
        <v>0</v>
      </c>
      <c r="AS305" s="88">
        <f t="shared" si="281"/>
        <v>0</v>
      </c>
      <c r="AT305" s="88">
        <f t="shared" si="281"/>
        <v>0</v>
      </c>
      <c r="AU305" s="88">
        <f t="shared" si="281"/>
        <v>0</v>
      </c>
      <c r="AV305" s="161"/>
      <c r="AW305" s="161"/>
      <c r="AX305" s="88">
        <f>AX306+AX307</f>
        <v>0</v>
      </c>
      <c r="AY305" s="88">
        <f>AY306+AY307</f>
        <v>0</v>
      </c>
      <c r="AZ305" s="161"/>
      <c r="BA305" s="161"/>
      <c r="BB305" s="161"/>
      <c r="BC305" s="161"/>
      <c r="BD305" s="161"/>
      <c r="BE305" s="161"/>
      <c r="BF305" s="161"/>
      <c r="BG305" s="161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</row>
    <row r="306" spans="1:70" s="24" customFormat="1" ht="66" customHeight="1" hidden="1">
      <c r="A306" s="99" t="s">
        <v>137</v>
      </c>
      <c r="B306" s="100" t="s">
        <v>136</v>
      </c>
      <c r="C306" s="100" t="s">
        <v>136</v>
      </c>
      <c r="D306" s="101" t="s">
        <v>292</v>
      </c>
      <c r="E306" s="100" t="s">
        <v>138</v>
      </c>
      <c r="F306" s="88"/>
      <c r="G306" s="88"/>
      <c r="H306" s="110"/>
      <c r="I306" s="110"/>
      <c r="J306" s="110"/>
      <c r="K306" s="188"/>
      <c r="L306" s="188"/>
      <c r="M306" s="88"/>
      <c r="N306" s="88">
        <f>O306-M306</f>
        <v>4080</v>
      </c>
      <c r="O306" s="88">
        <v>4080</v>
      </c>
      <c r="P306" s="88"/>
      <c r="Q306" s="88">
        <v>4080</v>
      </c>
      <c r="R306" s="161"/>
      <c r="S306" s="161"/>
      <c r="T306" s="88">
        <f>O306+R306</f>
        <v>4080</v>
      </c>
      <c r="U306" s="88">
        <f>Q306+S306</f>
        <v>4080</v>
      </c>
      <c r="V306" s="161"/>
      <c r="W306" s="161"/>
      <c r="X306" s="88">
        <f>T306+V306</f>
        <v>4080</v>
      </c>
      <c r="Y306" s="88">
        <f>U306+W306</f>
        <v>4080</v>
      </c>
      <c r="Z306" s="161"/>
      <c r="AA306" s="89">
        <f>X306+Z306</f>
        <v>4080</v>
      </c>
      <c r="AB306" s="89">
        <f>Y306</f>
        <v>4080</v>
      </c>
      <c r="AC306" s="162"/>
      <c r="AD306" s="162"/>
      <c r="AE306" s="162"/>
      <c r="AF306" s="88">
        <f>AA306+AC306</f>
        <v>4080</v>
      </c>
      <c r="AG306" s="161"/>
      <c r="AH306" s="88">
        <f>AB306</f>
        <v>4080</v>
      </c>
      <c r="AI306" s="161"/>
      <c r="AJ306" s="161"/>
      <c r="AK306" s="88">
        <f>AF306+AI306</f>
        <v>4080</v>
      </c>
      <c r="AL306" s="88">
        <f>AG306</f>
        <v>0</v>
      </c>
      <c r="AM306" s="88">
        <f>AH306+AJ306</f>
        <v>4080</v>
      </c>
      <c r="AN306" s="88">
        <f>AO306-AM306</f>
        <v>-4080</v>
      </c>
      <c r="AO306" s="161"/>
      <c r="AP306" s="161"/>
      <c r="AQ306" s="161"/>
      <c r="AR306" s="161"/>
      <c r="AS306" s="161"/>
      <c r="AT306" s="88">
        <f>AO306+AR306</f>
        <v>0</v>
      </c>
      <c r="AU306" s="88">
        <f>AQ306+AS306</f>
        <v>0</v>
      </c>
      <c r="AV306" s="161"/>
      <c r="AW306" s="161"/>
      <c r="AX306" s="88">
        <f>AR306+AU306</f>
        <v>0</v>
      </c>
      <c r="AY306" s="88">
        <f>AT306+AV306</f>
        <v>0</v>
      </c>
      <c r="AZ306" s="161"/>
      <c r="BA306" s="161"/>
      <c r="BB306" s="161"/>
      <c r="BC306" s="161"/>
      <c r="BD306" s="161"/>
      <c r="BE306" s="161"/>
      <c r="BF306" s="161"/>
      <c r="BG306" s="161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</row>
    <row r="307" spans="1:70" s="57" customFormat="1" ht="99" customHeight="1" hidden="1">
      <c r="A307" s="126" t="s">
        <v>323</v>
      </c>
      <c r="B307" s="121" t="s">
        <v>136</v>
      </c>
      <c r="C307" s="121" t="s">
        <v>136</v>
      </c>
      <c r="D307" s="127" t="s">
        <v>324</v>
      </c>
      <c r="E307" s="121"/>
      <c r="F307" s="123"/>
      <c r="G307" s="123"/>
      <c r="H307" s="191"/>
      <c r="I307" s="191"/>
      <c r="J307" s="191"/>
      <c r="K307" s="192"/>
      <c r="L307" s="192"/>
      <c r="M307" s="123"/>
      <c r="N307" s="123"/>
      <c r="O307" s="123"/>
      <c r="P307" s="123"/>
      <c r="Q307" s="123"/>
      <c r="R307" s="193"/>
      <c r="S307" s="193"/>
      <c r="T307" s="123"/>
      <c r="U307" s="123"/>
      <c r="V307" s="193"/>
      <c r="W307" s="193"/>
      <c r="X307" s="123"/>
      <c r="Y307" s="123"/>
      <c r="Z307" s="193"/>
      <c r="AA307" s="123"/>
      <c r="AB307" s="123"/>
      <c r="AC307" s="193"/>
      <c r="AD307" s="193"/>
      <c r="AE307" s="193"/>
      <c r="AF307" s="123"/>
      <c r="AG307" s="193"/>
      <c r="AH307" s="123"/>
      <c r="AI307" s="193"/>
      <c r="AJ307" s="193"/>
      <c r="AK307" s="123"/>
      <c r="AL307" s="123"/>
      <c r="AM307" s="123"/>
      <c r="AN307" s="123">
        <f>AN308</f>
        <v>0</v>
      </c>
      <c r="AO307" s="123">
        <f>AO308</f>
        <v>0</v>
      </c>
      <c r="AP307" s="123">
        <f>AP308</f>
        <v>0</v>
      </c>
      <c r="AQ307" s="123">
        <f>AQ308</f>
        <v>0</v>
      </c>
      <c r="AR307" s="123"/>
      <c r="AS307" s="193"/>
      <c r="AT307" s="193"/>
      <c r="AU307" s="193"/>
      <c r="AV307" s="193"/>
      <c r="AW307" s="193"/>
      <c r="AX307" s="193"/>
      <c r="AY307" s="193"/>
      <c r="AZ307" s="193"/>
      <c r="BA307" s="193"/>
      <c r="BB307" s="193"/>
      <c r="BC307" s="193"/>
      <c r="BD307" s="193"/>
      <c r="BE307" s="193"/>
      <c r="BF307" s="193"/>
      <c r="BG307" s="193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</row>
    <row r="308" spans="1:70" s="57" customFormat="1" ht="82.5" customHeight="1" hidden="1">
      <c r="A308" s="120" t="s">
        <v>250</v>
      </c>
      <c r="B308" s="121" t="s">
        <v>136</v>
      </c>
      <c r="C308" s="121" t="s">
        <v>136</v>
      </c>
      <c r="D308" s="127" t="s">
        <v>324</v>
      </c>
      <c r="E308" s="121" t="s">
        <v>143</v>
      </c>
      <c r="F308" s="123"/>
      <c r="G308" s="123"/>
      <c r="H308" s="191"/>
      <c r="I308" s="191"/>
      <c r="J308" s="191"/>
      <c r="K308" s="192"/>
      <c r="L308" s="192"/>
      <c r="M308" s="123"/>
      <c r="N308" s="123"/>
      <c r="O308" s="123"/>
      <c r="P308" s="123"/>
      <c r="Q308" s="123"/>
      <c r="R308" s="193"/>
      <c r="S308" s="193"/>
      <c r="T308" s="123"/>
      <c r="U308" s="123"/>
      <c r="V308" s="193"/>
      <c r="W308" s="193"/>
      <c r="X308" s="123"/>
      <c r="Y308" s="123"/>
      <c r="Z308" s="193"/>
      <c r="AA308" s="123"/>
      <c r="AB308" s="123"/>
      <c r="AC308" s="193"/>
      <c r="AD308" s="193"/>
      <c r="AE308" s="193"/>
      <c r="AF308" s="123"/>
      <c r="AG308" s="193"/>
      <c r="AH308" s="123"/>
      <c r="AI308" s="193"/>
      <c r="AJ308" s="193"/>
      <c r="AK308" s="123"/>
      <c r="AL308" s="123"/>
      <c r="AM308" s="123"/>
      <c r="AN308" s="123">
        <f>AO308-AM308</f>
        <v>0</v>
      </c>
      <c r="AO308" s="123">
        <f>7314-7314</f>
        <v>0</v>
      </c>
      <c r="AP308" s="123"/>
      <c r="AQ308" s="123">
        <f>7314-7314</f>
        <v>0</v>
      </c>
      <c r="AR308" s="123"/>
      <c r="AS308" s="193"/>
      <c r="AT308" s="193"/>
      <c r="AU308" s="193"/>
      <c r="AV308" s="193"/>
      <c r="AW308" s="193"/>
      <c r="AX308" s="193"/>
      <c r="AY308" s="193"/>
      <c r="AZ308" s="193"/>
      <c r="BA308" s="193"/>
      <c r="BB308" s="193"/>
      <c r="BC308" s="193"/>
      <c r="BD308" s="193"/>
      <c r="BE308" s="193"/>
      <c r="BF308" s="193"/>
      <c r="BG308" s="193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</row>
    <row r="309" spans="1:70" s="24" customFormat="1" ht="33" customHeight="1" hidden="1">
      <c r="A309" s="99" t="s">
        <v>300</v>
      </c>
      <c r="B309" s="100" t="s">
        <v>136</v>
      </c>
      <c r="C309" s="100" t="s">
        <v>136</v>
      </c>
      <c r="D309" s="101" t="s">
        <v>279</v>
      </c>
      <c r="E309" s="100"/>
      <c r="F309" s="88"/>
      <c r="G309" s="88"/>
      <c r="H309" s="110"/>
      <c r="I309" s="110"/>
      <c r="J309" s="110"/>
      <c r="K309" s="188"/>
      <c r="L309" s="188"/>
      <c r="M309" s="88"/>
      <c r="N309" s="88">
        <f aca="true" t="shared" si="282" ref="N309:AD310">N310</f>
        <v>489</v>
      </c>
      <c r="O309" s="88">
        <f t="shared" si="282"/>
        <v>489</v>
      </c>
      <c r="P309" s="88">
        <f t="shared" si="282"/>
        <v>0</v>
      </c>
      <c r="Q309" s="88">
        <f t="shared" si="282"/>
        <v>0</v>
      </c>
      <c r="R309" s="88">
        <f t="shared" si="282"/>
        <v>0</v>
      </c>
      <c r="S309" s="88">
        <f t="shared" si="282"/>
        <v>0</v>
      </c>
      <c r="T309" s="88">
        <f t="shared" si="282"/>
        <v>489</v>
      </c>
      <c r="U309" s="88">
        <f t="shared" si="282"/>
        <v>0</v>
      </c>
      <c r="V309" s="88">
        <f t="shared" si="282"/>
        <v>0</v>
      </c>
      <c r="W309" s="88">
        <f t="shared" si="282"/>
        <v>0</v>
      </c>
      <c r="X309" s="88">
        <f t="shared" si="282"/>
        <v>489</v>
      </c>
      <c r="Y309" s="88">
        <f t="shared" si="282"/>
        <v>0</v>
      </c>
      <c r="Z309" s="88">
        <f t="shared" si="282"/>
        <v>0</v>
      </c>
      <c r="AA309" s="89">
        <f t="shared" si="282"/>
        <v>489</v>
      </c>
      <c r="AB309" s="89">
        <f t="shared" si="282"/>
        <v>0</v>
      </c>
      <c r="AC309" s="89">
        <f t="shared" si="282"/>
        <v>0</v>
      </c>
      <c r="AD309" s="89">
        <f t="shared" si="282"/>
        <v>0</v>
      </c>
      <c r="AE309" s="89"/>
      <c r="AF309" s="88">
        <f aca="true" t="shared" si="283" ref="AC309:AQ310">AF310</f>
        <v>489</v>
      </c>
      <c r="AG309" s="88">
        <f t="shared" si="283"/>
        <v>0</v>
      </c>
      <c r="AH309" s="88">
        <f t="shared" si="283"/>
        <v>0</v>
      </c>
      <c r="AI309" s="88">
        <f t="shared" si="283"/>
        <v>0</v>
      </c>
      <c r="AJ309" s="88">
        <f t="shared" si="283"/>
        <v>0</v>
      </c>
      <c r="AK309" s="88">
        <f t="shared" si="283"/>
        <v>489</v>
      </c>
      <c r="AL309" s="88">
        <f t="shared" si="283"/>
        <v>0</v>
      </c>
      <c r="AM309" s="88">
        <f t="shared" si="283"/>
        <v>0</v>
      </c>
      <c r="AN309" s="88">
        <f t="shared" si="283"/>
        <v>0</v>
      </c>
      <c r="AO309" s="88">
        <f t="shared" si="283"/>
        <v>0</v>
      </c>
      <c r="AP309" s="88">
        <f t="shared" si="283"/>
        <v>0</v>
      </c>
      <c r="AQ309" s="88">
        <f t="shared" si="283"/>
        <v>0</v>
      </c>
      <c r="AR309" s="88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</row>
    <row r="310" spans="1:70" s="24" customFormat="1" ht="49.5" customHeight="1" hidden="1">
      <c r="A310" s="99" t="s">
        <v>301</v>
      </c>
      <c r="B310" s="100" t="s">
        <v>136</v>
      </c>
      <c r="C310" s="100" t="s">
        <v>136</v>
      </c>
      <c r="D310" s="101" t="s">
        <v>280</v>
      </c>
      <c r="E310" s="100"/>
      <c r="F310" s="88"/>
      <c r="G310" s="88"/>
      <c r="H310" s="110"/>
      <c r="I310" s="110"/>
      <c r="J310" s="110"/>
      <c r="K310" s="188"/>
      <c r="L310" s="188"/>
      <c r="M310" s="88"/>
      <c r="N310" s="88">
        <f t="shared" si="282"/>
        <v>489</v>
      </c>
      <c r="O310" s="88">
        <f t="shared" si="282"/>
        <v>489</v>
      </c>
      <c r="P310" s="88">
        <f t="shared" si="282"/>
        <v>0</v>
      </c>
      <c r="Q310" s="88">
        <f t="shared" si="282"/>
        <v>0</v>
      </c>
      <c r="R310" s="88">
        <f t="shared" si="282"/>
        <v>0</v>
      </c>
      <c r="S310" s="88">
        <f t="shared" si="282"/>
        <v>0</v>
      </c>
      <c r="T310" s="88">
        <f t="shared" si="282"/>
        <v>489</v>
      </c>
      <c r="U310" s="88">
        <f t="shared" si="282"/>
        <v>0</v>
      </c>
      <c r="V310" s="88">
        <f t="shared" si="282"/>
        <v>0</v>
      </c>
      <c r="W310" s="88">
        <f t="shared" si="282"/>
        <v>0</v>
      </c>
      <c r="X310" s="88">
        <f t="shared" si="282"/>
        <v>489</v>
      </c>
      <c r="Y310" s="88">
        <f t="shared" si="282"/>
        <v>0</v>
      </c>
      <c r="Z310" s="88">
        <f t="shared" si="282"/>
        <v>0</v>
      </c>
      <c r="AA310" s="89">
        <f t="shared" si="282"/>
        <v>489</v>
      </c>
      <c r="AB310" s="89">
        <f t="shared" si="282"/>
        <v>0</v>
      </c>
      <c r="AC310" s="89">
        <f t="shared" si="283"/>
        <v>0</v>
      </c>
      <c r="AD310" s="89">
        <f t="shared" si="283"/>
        <v>0</v>
      </c>
      <c r="AE310" s="89"/>
      <c r="AF310" s="88">
        <f t="shared" si="283"/>
        <v>489</v>
      </c>
      <c r="AG310" s="88">
        <f t="shared" si="283"/>
        <v>0</v>
      </c>
      <c r="AH310" s="88">
        <f t="shared" si="283"/>
        <v>0</v>
      </c>
      <c r="AI310" s="88">
        <f t="shared" si="283"/>
        <v>0</v>
      </c>
      <c r="AJ310" s="88">
        <f t="shared" si="283"/>
        <v>0</v>
      </c>
      <c r="AK310" s="88">
        <f t="shared" si="283"/>
        <v>489</v>
      </c>
      <c r="AL310" s="88">
        <f t="shared" si="283"/>
        <v>0</v>
      </c>
      <c r="AM310" s="88">
        <f t="shared" si="283"/>
        <v>0</v>
      </c>
      <c r="AN310" s="88">
        <f t="shared" si="283"/>
        <v>0</v>
      </c>
      <c r="AO310" s="88">
        <f t="shared" si="283"/>
        <v>0</v>
      </c>
      <c r="AP310" s="88">
        <f t="shared" si="283"/>
        <v>0</v>
      </c>
      <c r="AQ310" s="88">
        <f t="shared" si="283"/>
        <v>0</v>
      </c>
      <c r="AR310" s="88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</row>
    <row r="311" spans="1:70" s="24" customFormat="1" ht="66" customHeight="1" hidden="1">
      <c r="A311" s="99" t="s">
        <v>137</v>
      </c>
      <c r="B311" s="100" t="s">
        <v>136</v>
      </c>
      <c r="C311" s="100" t="s">
        <v>136</v>
      </c>
      <c r="D311" s="101" t="s">
        <v>280</v>
      </c>
      <c r="E311" s="100" t="s">
        <v>138</v>
      </c>
      <c r="F311" s="88"/>
      <c r="G311" s="88"/>
      <c r="H311" s="110"/>
      <c r="I311" s="110"/>
      <c r="J311" s="110"/>
      <c r="K311" s="188"/>
      <c r="L311" s="188"/>
      <c r="M311" s="88"/>
      <c r="N311" s="88">
        <f>O311-M311</f>
        <v>489</v>
      </c>
      <c r="O311" s="88">
        <v>489</v>
      </c>
      <c r="P311" s="88"/>
      <c r="Q311" s="88"/>
      <c r="R311" s="161"/>
      <c r="S311" s="161"/>
      <c r="T311" s="88">
        <f>O311+R311</f>
        <v>489</v>
      </c>
      <c r="U311" s="88">
        <f>Q311+S311</f>
        <v>0</v>
      </c>
      <c r="V311" s="161"/>
      <c r="W311" s="161"/>
      <c r="X311" s="88">
        <f>T311+V311</f>
        <v>489</v>
      </c>
      <c r="Y311" s="88">
        <f>U311+W311</f>
        <v>0</v>
      </c>
      <c r="Z311" s="161"/>
      <c r="AA311" s="89">
        <f>X311+Z311</f>
        <v>489</v>
      </c>
      <c r="AB311" s="89">
        <f>Y311</f>
        <v>0</v>
      </c>
      <c r="AC311" s="162"/>
      <c r="AD311" s="162"/>
      <c r="AE311" s="162"/>
      <c r="AF311" s="88">
        <f>AA311+AC311</f>
        <v>489</v>
      </c>
      <c r="AG311" s="161"/>
      <c r="AH311" s="88">
        <f>AB311</f>
        <v>0</v>
      </c>
      <c r="AI311" s="161"/>
      <c r="AJ311" s="161"/>
      <c r="AK311" s="88">
        <f>AF311+AI311</f>
        <v>489</v>
      </c>
      <c r="AL311" s="88">
        <f>AG311</f>
        <v>0</v>
      </c>
      <c r="AM311" s="88">
        <f>AH311+AJ311</f>
        <v>0</v>
      </c>
      <c r="AN311" s="88">
        <f>AO311-AM311</f>
        <v>0</v>
      </c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</row>
    <row r="312" spans="1:70" s="24" customFormat="1" ht="16.5">
      <c r="A312" s="99"/>
      <c r="B312" s="100"/>
      <c r="C312" s="100"/>
      <c r="D312" s="101"/>
      <c r="E312" s="100"/>
      <c r="F312" s="189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2"/>
      <c r="AB312" s="162"/>
      <c r="AC312" s="162"/>
      <c r="AD312" s="162"/>
      <c r="AE312" s="162"/>
      <c r="AF312" s="161"/>
      <c r="AG312" s="161"/>
      <c r="AH312" s="161"/>
      <c r="AI312" s="161"/>
      <c r="AJ312" s="161"/>
      <c r="AK312" s="163"/>
      <c r="AL312" s="163"/>
      <c r="AM312" s="163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</row>
    <row r="313" spans="1:70" s="24" customFormat="1" ht="27" customHeight="1">
      <c r="A313" s="79" t="s">
        <v>76</v>
      </c>
      <c r="B313" s="81" t="s">
        <v>136</v>
      </c>
      <c r="C313" s="81" t="s">
        <v>146</v>
      </c>
      <c r="D313" s="194"/>
      <c r="E313" s="168"/>
      <c r="F313" s="83">
        <f>F316+F314+F321</f>
        <v>218976</v>
      </c>
      <c r="G313" s="83">
        <f aca="true" t="shared" si="284" ref="G313:O313">G316+G314+G321+G323</f>
        <v>15357</v>
      </c>
      <c r="H313" s="83">
        <f t="shared" si="284"/>
        <v>234333</v>
      </c>
      <c r="I313" s="83">
        <f t="shared" si="284"/>
        <v>0</v>
      </c>
      <c r="J313" s="83">
        <f t="shared" si="284"/>
        <v>123187</v>
      </c>
      <c r="K313" s="83">
        <f t="shared" si="284"/>
        <v>213196</v>
      </c>
      <c r="L313" s="83">
        <f t="shared" si="284"/>
        <v>232384</v>
      </c>
      <c r="M313" s="83">
        <f t="shared" si="284"/>
        <v>355571</v>
      </c>
      <c r="N313" s="83">
        <f t="shared" si="284"/>
        <v>-208894</v>
      </c>
      <c r="O313" s="83">
        <f t="shared" si="284"/>
        <v>146677</v>
      </c>
      <c r="P313" s="83">
        <f aca="true" t="shared" si="285" ref="P313:U313">P316+P314+P321+P323</f>
        <v>63764</v>
      </c>
      <c r="Q313" s="83">
        <f t="shared" si="285"/>
        <v>110283</v>
      </c>
      <c r="R313" s="83">
        <f t="shared" si="285"/>
        <v>-6490</v>
      </c>
      <c r="S313" s="83">
        <f t="shared" si="285"/>
        <v>-6490</v>
      </c>
      <c r="T313" s="83">
        <f t="shared" si="285"/>
        <v>140187</v>
      </c>
      <c r="U313" s="83">
        <f t="shared" si="285"/>
        <v>103793</v>
      </c>
      <c r="V313" s="83">
        <f aca="true" t="shared" si="286" ref="V313:AB313">V316+V314+V321+V323</f>
        <v>-2622</v>
      </c>
      <c r="W313" s="83">
        <f t="shared" si="286"/>
        <v>-2622</v>
      </c>
      <c r="X313" s="83">
        <f t="shared" si="286"/>
        <v>137565</v>
      </c>
      <c r="Y313" s="83">
        <f t="shared" si="286"/>
        <v>101171</v>
      </c>
      <c r="Z313" s="83">
        <f t="shared" si="286"/>
        <v>0</v>
      </c>
      <c r="AA313" s="84">
        <f t="shared" si="286"/>
        <v>137565</v>
      </c>
      <c r="AB313" s="84">
        <f t="shared" si="286"/>
        <v>101171</v>
      </c>
      <c r="AC313" s="84">
        <f>AC316+AC314+AC321+AC323</f>
        <v>0</v>
      </c>
      <c r="AD313" s="84">
        <f>AD316+AD314+AD321+AD323</f>
        <v>0</v>
      </c>
      <c r="AE313" s="84"/>
      <c r="AF313" s="83">
        <f aca="true" t="shared" si="287" ref="AF313:AM313">AF316+AF314+AF321+AF323</f>
        <v>137565</v>
      </c>
      <c r="AG313" s="83">
        <f t="shared" si="287"/>
        <v>0</v>
      </c>
      <c r="AH313" s="83">
        <f t="shared" si="287"/>
        <v>101171</v>
      </c>
      <c r="AI313" s="83">
        <f t="shared" si="287"/>
        <v>0</v>
      </c>
      <c r="AJ313" s="83">
        <f t="shared" si="287"/>
        <v>0</v>
      </c>
      <c r="AK313" s="83">
        <f t="shared" si="287"/>
        <v>137565</v>
      </c>
      <c r="AL313" s="83">
        <f t="shared" si="287"/>
        <v>0</v>
      </c>
      <c r="AM313" s="83">
        <f t="shared" si="287"/>
        <v>101171</v>
      </c>
      <c r="AN313" s="83">
        <f aca="true" t="shared" si="288" ref="AN313:AV313">AN316+AN314+AN321+AN323</f>
        <v>14289</v>
      </c>
      <c r="AO313" s="83">
        <f t="shared" si="288"/>
        <v>115460</v>
      </c>
      <c r="AP313" s="83">
        <f t="shared" si="288"/>
        <v>0</v>
      </c>
      <c r="AQ313" s="83">
        <f t="shared" si="288"/>
        <v>115460</v>
      </c>
      <c r="AR313" s="83">
        <f t="shared" si="288"/>
        <v>0</v>
      </c>
      <c r="AS313" s="83">
        <f t="shared" si="288"/>
        <v>0</v>
      </c>
      <c r="AT313" s="83">
        <f t="shared" si="288"/>
        <v>115460</v>
      </c>
      <c r="AU313" s="83">
        <f t="shared" si="288"/>
        <v>115460</v>
      </c>
      <c r="AV313" s="83">
        <f t="shared" si="288"/>
        <v>0</v>
      </c>
      <c r="AW313" s="83">
        <f aca="true" t="shared" si="289" ref="AW313:BC313">AW316+AW314+AW321+AW323</f>
        <v>0</v>
      </c>
      <c r="AX313" s="83">
        <f t="shared" si="289"/>
        <v>115460</v>
      </c>
      <c r="AY313" s="83">
        <f t="shared" si="289"/>
        <v>115460</v>
      </c>
      <c r="AZ313" s="83">
        <f t="shared" si="289"/>
        <v>150</v>
      </c>
      <c r="BA313" s="83">
        <f t="shared" si="289"/>
        <v>0</v>
      </c>
      <c r="BB313" s="83">
        <f t="shared" si="289"/>
        <v>115610</v>
      </c>
      <c r="BC313" s="83">
        <f t="shared" si="289"/>
        <v>115460</v>
      </c>
      <c r="BD313" s="161"/>
      <c r="BE313" s="161"/>
      <c r="BF313" s="83">
        <f>BF316+BF314+BF321+BF323</f>
        <v>115610</v>
      </c>
      <c r="BG313" s="83">
        <f>BG316+BG314+BG321+BG323</f>
        <v>115460</v>
      </c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</row>
    <row r="314" spans="1:70" s="24" customFormat="1" ht="39" customHeight="1">
      <c r="A314" s="99" t="s">
        <v>77</v>
      </c>
      <c r="B314" s="100" t="s">
        <v>136</v>
      </c>
      <c r="C314" s="100" t="s">
        <v>146</v>
      </c>
      <c r="D314" s="101" t="s">
        <v>78</v>
      </c>
      <c r="E314" s="100"/>
      <c r="F314" s="102">
        <f aca="true" t="shared" si="290" ref="F314:BC314">F315</f>
        <v>85147</v>
      </c>
      <c r="G314" s="102">
        <f t="shared" si="290"/>
        <v>4235</v>
      </c>
      <c r="H314" s="102">
        <f t="shared" si="290"/>
        <v>89382</v>
      </c>
      <c r="I314" s="102">
        <f t="shared" si="290"/>
        <v>0</v>
      </c>
      <c r="J314" s="102">
        <f t="shared" si="290"/>
        <v>95852</v>
      </c>
      <c r="K314" s="102">
        <f t="shared" si="290"/>
        <v>-4021</v>
      </c>
      <c r="L314" s="102">
        <f t="shared" si="290"/>
        <v>-4305</v>
      </c>
      <c r="M314" s="102">
        <f t="shared" si="290"/>
        <v>91547</v>
      </c>
      <c r="N314" s="102">
        <f t="shared" si="290"/>
        <v>-45028</v>
      </c>
      <c r="O314" s="102">
        <f t="shared" si="290"/>
        <v>46519</v>
      </c>
      <c r="P314" s="102">
        <f t="shared" si="290"/>
        <v>0</v>
      </c>
      <c r="Q314" s="102">
        <f t="shared" si="290"/>
        <v>46519</v>
      </c>
      <c r="R314" s="102">
        <f t="shared" si="290"/>
        <v>-6490</v>
      </c>
      <c r="S314" s="102">
        <f t="shared" si="290"/>
        <v>-6490</v>
      </c>
      <c r="T314" s="102">
        <f t="shared" si="290"/>
        <v>40029</v>
      </c>
      <c r="U314" s="102">
        <f t="shared" si="290"/>
        <v>40029</v>
      </c>
      <c r="V314" s="102">
        <f t="shared" si="290"/>
        <v>0</v>
      </c>
      <c r="W314" s="102">
        <f t="shared" si="290"/>
        <v>0</v>
      </c>
      <c r="X314" s="102">
        <f t="shared" si="290"/>
        <v>40029</v>
      </c>
      <c r="Y314" s="102">
        <f t="shared" si="290"/>
        <v>40029</v>
      </c>
      <c r="Z314" s="102">
        <f t="shared" si="290"/>
        <v>0</v>
      </c>
      <c r="AA314" s="103">
        <f t="shared" si="290"/>
        <v>40029</v>
      </c>
      <c r="AB314" s="103">
        <f t="shared" si="290"/>
        <v>40029</v>
      </c>
      <c r="AC314" s="103">
        <f t="shared" si="290"/>
        <v>0</v>
      </c>
      <c r="AD314" s="103">
        <f t="shared" si="290"/>
        <v>0</v>
      </c>
      <c r="AE314" s="103"/>
      <c r="AF314" s="102">
        <f t="shared" si="290"/>
        <v>40029</v>
      </c>
      <c r="AG314" s="102">
        <f t="shared" si="290"/>
        <v>0</v>
      </c>
      <c r="AH314" s="102">
        <f t="shared" si="290"/>
        <v>40029</v>
      </c>
      <c r="AI314" s="102">
        <f t="shared" si="290"/>
        <v>0</v>
      </c>
      <c r="AJ314" s="102">
        <f t="shared" si="290"/>
        <v>0</v>
      </c>
      <c r="AK314" s="102">
        <f t="shared" si="290"/>
        <v>40029</v>
      </c>
      <c r="AL314" s="102">
        <f t="shared" si="290"/>
        <v>0</v>
      </c>
      <c r="AM314" s="102">
        <f t="shared" si="290"/>
        <v>40029</v>
      </c>
      <c r="AN314" s="102">
        <f t="shared" si="290"/>
        <v>2746</v>
      </c>
      <c r="AO314" s="102">
        <f t="shared" si="290"/>
        <v>42775</v>
      </c>
      <c r="AP314" s="102">
        <f t="shared" si="290"/>
        <v>0</v>
      </c>
      <c r="AQ314" s="102">
        <f t="shared" si="290"/>
        <v>42775</v>
      </c>
      <c r="AR314" s="102">
        <f t="shared" si="290"/>
        <v>0</v>
      </c>
      <c r="AS314" s="102">
        <f t="shared" si="290"/>
        <v>0</v>
      </c>
      <c r="AT314" s="102">
        <f t="shared" si="290"/>
        <v>42775</v>
      </c>
      <c r="AU314" s="102">
        <f t="shared" si="290"/>
        <v>42775</v>
      </c>
      <c r="AV314" s="102">
        <f t="shared" si="290"/>
        <v>0</v>
      </c>
      <c r="AW314" s="102">
        <f t="shared" si="290"/>
        <v>0</v>
      </c>
      <c r="AX314" s="102">
        <f t="shared" si="290"/>
        <v>42775</v>
      </c>
      <c r="AY314" s="102">
        <f t="shared" si="290"/>
        <v>42775</v>
      </c>
      <c r="AZ314" s="102">
        <f t="shared" si="290"/>
        <v>0</v>
      </c>
      <c r="BA314" s="102">
        <f t="shared" si="290"/>
        <v>0</v>
      </c>
      <c r="BB314" s="102">
        <f t="shared" si="290"/>
        <v>42775</v>
      </c>
      <c r="BC314" s="102">
        <f t="shared" si="290"/>
        <v>42775</v>
      </c>
      <c r="BD314" s="161"/>
      <c r="BE314" s="161"/>
      <c r="BF314" s="102">
        <f>BF315</f>
        <v>42775</v>
      </c>
      <c r="BG314" s="102">
        <f>BG315</f>
        <v>42775</v>
      </c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</row>
    <row r="315" spans="1:70" s="24" customFormat="1" ht="38.25" customHeight="1">
      <c r="A315" s="99" t="s">
        <v>129</v>
      </c>
      <c r="B315" s="100" t="s">
        <v>136</v>
      </c>
      <c r="C315" s="100" t="s">
        <v>146</v>
      </c>
      <c r="D315" s="101" t="s">
        <v>78</v>
      </c>
      <c r="E315" s="100" t="s">
        <v>130</v>
      </c>
      <c r="F315" s="88">
        <v>85147</v>
      </c>
      <c r="G315" s="88">
        <f>H315-F315</f>
        <v>4235</v>
      </c>
      <c r="H315" s="110">
        <f>20302+69227-147</f>
        <v>89382</v>
      </c>
      <c r="I315" s="110"/>
      <c r="J315" s="110">
        <f>21827+74186-161</f>
        <v>95852</v>
      </c>
      <c r="K315" s="110">
        <v>-4021</v>
      </c>
      <c r="L315" s="110">
        <v>-4305</v>
      </c>
      <c r="M315" s="88">
        <v>91547</v>
      </c>
      <c r="N315" s="88">
        <f>O315-M315</f>
        <v>-45028</v>
      </c>
      <c r="O315" s="88">
        <f>6490+40029</f>
        <v>46519</v>
      </c>
      <c r="P315" s="88"/>
      <c r="Q315" s="88">
        <f>6490+40029</f>
        <v>46519</v>
      </c>
      <c r="R315" s="88">
        <v>-6490</v>
      </c>
      <c r="S315" s="88">
        <v>-6490</v>
      </c>
      <c r="T315" s="88">
        <f>O315+R315</f>
        <v>40029</v>
      </c>
      <c r="U315" s="88">
        <f>Q315+S315</f>
        <v>40029</v>
      </c>
      <c r="V315" s="161"/>
      <c r="W315" s="161"/>
      <c r="X315" s="88">
        <f>T315+V315</f>
        <v>40029</v>
      </c>
      <c r="Y315" s="88">
        <f>U315+W315</f>
        <v>40029</v>
      </c>
      <c r="Z315" s="161"/>
      <c r="AA315" s="89">
        <f>X315+Z315</f>
        <v>40029</v>
      </c>
      <c r="AB315" s="89">
        <f>Y315</f>
        <v>40029</v>
      </c>
      <c r="AC315" s="162"/>
      <c r="AD315" s="162"/>
      <c r="AE315" s="162"/>
      <c r="AF315" s="88">
        <f>AA315+AC315</f>
        <v>40029</v>
      </c>
      <c r="AG315" s="161"/>
      <c r="AH315" s="88">
        <f>AB315</f>
        <v>40029</v>
      </c>
      <c r="AI315" s="161"/>
      <c r="AJ315" s="161"/>
      <c r="AK315" s="88">
        <f>AF315+AI315</f>
        <v>40029</v>
      </c>
      <c r="AL315" s="88">
        <f>AG315</f>
        <v>0</v>
      </c>
      <c r="AM315" s="88">
        <f>AH315+AJ315</f>
        <v>40029</v>
      </c>
      <c r="AN315" s="88">
        <f>AO315-AM315</f>
        <v>2746</v>
      </c>
      <c r="AO315" s="88">
        <v>42775</v>
      </c>
      <c r="AP315" s="88"/>
      <c r="AQ315" s="88">
        <v>42775</v>
      </c>
      <c r="AR315" s="88"/>
      <c r="AS315" s="161"/>
      <c r="AT315" s="88">
        <f>AO315+AR315</f>
        <v>42775</v>
      </c>
      <c r="AU315" s="88">
        <f>AQ315+AS315</f>
        <v>42775</v>
      </c>
      <c r="AV315" s="161"/>
      <c r="AW315" s="161"/>
      <c r="AX315" s="88">
        <f>AT315+AV315</f>
        <v>42775</v>
      </c>
      <c r="AY315" s="88">
        <f>AU315</f>
        <v>42775</v>
      </c>
      <c r="AZ315" s="161"/>
      <c r="BA315" s="161"/>
      <c r="BB315" s="88">
        <f>AX315+AZ315</f>
        <v>42775</v>
      </c>
      <c r="BC315" s="88">
        <f>AY315+BA315</f>
        <v>42775</v>
      </c>
      <c r="BD315" s="161"/>
      <c r="BE315" s="161"/>
      <c r="BF315" s="88">
        <f>BB315+BD315</f>
        <v>42775</v>
      </c>
      <c r="BG315" s="88">
        <f>BC315+BE315</f>
        <v>42775</v>
      </c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</row>
    <row r="316" spans="1:70" s="10" customFormat="1" ht="20.25" customHeight="1">
      <c r="A316" s="99" t="s">
        <v>242</v>
      </c>
      <c r="B316" s="100" t="s">
        <v>136</v>
      </c>
      <c r="C316" s="100" t="s">
        <v>146</v>
      </c>
      <c r="D316" s="101" t="s">
        <v>166</v>
      </c>
      <c r="E316" s="100"/>
      <c r="F316" s="88">
        <f aca="true" t="shared" si="291" ref="F316:O316">F317+F319</f>
        <v>122551</v>
      </c>
      <c r="G316" s="88">
        <f t="shared" si="291"/>
        <v>0</v>
      </c>
      <c r="H316" s="88">
        <f t="shared" si="291"/>
        <v>122551</v>
      </c>
      <c r="I316" s="88">
        <f t="shared" si="291"/>
        <v>0</v>
      </c>
      <c r="J316" s="88">
        <f t="shared" si="291"/>
        <v>2732</v>
      </c>
      <c r="K316" s="88">
        <f t="shared" si="291"/>
        <v>-2551</v>
      </c>
      <c r="L316" s="88">
        <f t="shared" si="291"/>
        <v>-2732</v>
      </c>
      <c r="M316" s="88">
        <f t="shared" si="291"/>
        <v>0</v>
      </c>
      <c r="N316" s="88">
        <f t="shared" si="291"/>
        <v>55792</v>
      </c>
      <c r="O316" s="88">
        <f t="shared" si="291"/>
        <v>55792</v>
      </c>
      <c r="P316" s="88">
        <f aca="true" t="shared" si="292" ref="P316:Y316">P317+P319</f>
        <v>55792</v>
      </c>
      <c r="Q316" s="88">
        <f t="shared" si="292"/>
        <v>55792</v>
      </c>
      <c r="R316" s="88">
        <f t="shared" si="292"/>
        <v>0</v>
      </c>
      <c r="S316" s="88">
        <f t="shared" si="292"/>
        <v>0</v>
      </c>
      <c r="T316" s="88">
        <f t="shared" si="292"/>
        <v>55792</v>
      </c>
      <c r="U316" s="88">
        <f t="shared" si="292"/>
        <v>55792</v>
      </c>
      <c r="V316" s="88">
        <f t="shared" si="292"/>
        <v>0</v>
      </c>
      <c r="W316" s="88">
        <f t="shared" si="292"/>
        <v>0</v>
      </c>
      <c r="X316" s="88">
        <f t="shared" si="292"/>
        <v>55792</v>
      </c>
      <c r="Y316" s="88">
        <f t="shared" si="292"/>
        <v>55792</v>
      </c>
      <c r="Z316" s="88">
        <f>Z317+Z319</f>
        <v>0</v>
      </c>
      <c r="AA316" s="89">
        <f>AA317+AA319</f>
        <v>55792</v>
      </c>
      <c r="AB316" s="89">
        <f>AB317+AB319</f>
        <v>55792</v>
      </c>
      <c r="AC316" s="89">
        <f>AC317+AC319</f>
        <v>0</v>
      </c>
      <c r="AD316" s="89">
        <f>AD317+AD319</f>
        <v>0</v>
      </c>
      <c r="AE316" s="89"/>
      <c r="AF316" s="88">
        <f aca="true" t="shared" si="293" ref="AF316:AV316">AF317+AF319</f>
        <v>55792</v>
      </c>
      <c r="AG316" s="88">
        <f t="shared" si="293"/>
        <v>0</v>
      </c>
      <c r="AH316" s="88">
        <f t="shared" si="293"/>
        <v>55792</v>
      </c>
      <c r="AI316" s="88">
        <f t="shared" si="293"/>
        <v>0</v>
      </c>
      <c r="AJ316" s="88">
        <f t="shared" si="293"/>
        <v>0</v>
      </c>
      <c r="AK316" s="88">
        <f t="shared" si="293"/>
        <v>55792</v>
      </c>
      <c r="AL316" s="88">
        <f t="shared" si="293"/>
        <v>0</v>
      </c>
      <c r="AM316" s="88">
        <f t="shared" si="293"/>
        <v>55792</v>
      </c>
      <c r="AN316" s="88">
        <f t="shared" si="293"/>
        <v>0</v>
      </c>
      <c r="AO316" s="88">
        <f t="shared" si="293"/>
        <v>55792</v>
      </c>
      <c r="AP316" s="88">
        <f t="shared" si="293"/>
        <v>0</v>
      </c>
      <c r="AQ316" s="88">
        <f t="shared" si="293"/>
        <v>55792</v>
      </c>
      <c r="AR316" s="88">
        <f t="shared" si="293"/>
        <v>0</v>
      </c>
      <c r="AS316" s="88">
        <f t="shared" si="293"/>
        <v>0</v>
      </c>
      <c r="AT316" s="88">
        <f t="shared" si="293"/>
        <v>55792</v>
      </c>
      <c r="AU316" s="88">
        <f t="shared" si="293"/>
        <v>55792</v>
      </c>
      <c r="AV316" s="88">
        <f t="shared" si="293"/>
        <v>0</v>
      </c>
      <c r="AW316" s="88">
        <f aca="true" t="shared" si="294" ref="AW316:BC316">AW317+AW319</f>
        <v>0</v>
      </c>
      <c r="AX316" s="88">
        <f t="shared" si="294"/>
        <v>55792</v>
      </c>
      <c r="AY316" s="88">
        <f t="shared" si="294"/>
        <v>55792</v>
      </c>
      <c r="AZ316" s="88">
        <f t="shared" si="294"/>
        <v>0</v>
      </c>
      <c r="BA316" s="88">
        <f t="shared" si="294"/>
        <v>0</v>
      </c>
      <c r="BB316" s="88">
        <f t="shared" si="294"/>
        <v>55792</v>
      </c>
      <c r="BC316" s="88">
        <f t="shared" si="294"/>
        <v>55792</v>
      </c>
      <c r="BD316" s="77"/>
      <c r="BE316" s="77"/>
      <c r="BF316" s="88">
        <f>BF317+BF319</f>
        <v>55792</v>
      </c>
      <c r="BG316" s="88">
        <f>BG317+BG319</f>
        <v>55792</v>
      </c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</row>
    <row r="317" spans="1:70" s="14" customFormat="1" ht="66" customHeight="1" hidden="1">
      <c r="A317" s="99" t="s">
        <v>217</v>
      </c>
      <c r="B317" s="100" t="s">
        <v>136</v>
      </c>
      <c r="C317" s="100" t="s">
        <v>146</v>
      </c>
      <c r="D317" s="101" t="s">
        <v>177</v>
      </c>
      <c r="E317" s="100"/>
      <c r="F317" s="88">
        <f aca="true" t="shared" si="295" ref="F317:U317">F318</f>
        <v>2551</v>
      </c>
      <c r="G317" s="88">
        <f t="shared" si="295"/>
        <v>0</v>
      </c>
      <c r="H317" s="88">
        <f t="shared" si="295"/>
        <v>2551</v>
      </c>
      <c r="I317" s="88">
        <f t="shared" si="295"/>
        <v>0</v>
      </c>
      <c r="J317" s="88">
        <f t="shared" si="295"/>
        <v>2732</v>
      </c>
      <c r="K317" s="88">
        <f t="shared" si="295"/>
        <v>-2551</v>
      </c>
      <c r="L317" s="88">
        <f t="shared" si="295"/>
        <v>-2732</v>
      </c>
      <c r="M317" s="88">
        <f t="shared" si="295"/>
        <v>0</v>
      </c>
      <c r="N317" s="88">
        <f t="shared" si="295"/>
        <v>0</v>
      </c>
      <c r="O317" s="88">
        <f t="shared" si="295"/>
        <v>0</v>
      </c>
      <c r="P317" s="88">
        <f t="shared" si="295"/>
        <v>0</v>
      </c>
      <c r="Q317" s="88">
        <f t="shared" si="295"/>
        <v>0</v>
      </c>
      <c r="R317" s="88">
        <f t="shared" si="295"/>
        <v>0</v>
      </c>
      <c r="S317" s="88">
        <f t="shared" si="295"/>
        <v>0</v>
      </c>
      <c r="T317" s="88">
        <f t="shared" si="295"/>
        <v>0</v>
      </c>
      <c r="U317" s="88">
        <f t="shared" si="295"/>
        <v>0</v>
      </c>
      <c r="V317" s="90"/>
      <c r="W317" s="90"/>
      <c r="X317" s="90"/>
      <c r="Y317" s="90"/>
      <c r="Z317" s="90"/>
      <c r="AA317" s="153"/>
      <c r="AB317" s="153"/>
      <c r="AC317" s="153"/>
      <c r="AD317" s="153"/>
      <c r="AE317" s="153"/>
      <c r="AF317" s="90"/>
      <c r="AG317" s="90"/>
      <c r="AH317" s="90"/>
      <c r="AI317" s="90"/>
      <c r="AJ317" s="90"/>
      <c r="AK317" s="115"/>
      <c r="AL317" s="115"/>
      <c r="AM317" s="115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</row>
    <row r="318" spans="1:70" s="14" customFormat="1" ht="82.5" customHeight="1" hidden="1">
      <c r="A318" s="99" t="s">
        <v>378</v>
      </c>
      <c r="B318" s="100" t="s">
        <v>136</v>
      </c>
      <c r="C318" s="100" t="s">
        <v>146</v>
      </c>
      <c r="D318" s="101" t="s">
        <v>177</v>
      </c>
      <c r="E318" s="100" t="s">
        <v>143</v>
      </c>
      <c r="F318" s="88">
        <v>2551</v>
      </c>
      <c r="G318" s="88">
        <f>H318-F318</f>
        <v>0</v>
      </c>
      <c r="H318" s="110">
        <v>2551</v>
      </c>
      <c r="I318" s="110"/>
      <c r="J318" s="110">
        <v>2732</v>
      </c>
      <c r="K318" s="110">
        <v>-2551</v>
      </c>
      <c r="L318" s="110">
        <v>-2732</v>
      </c>
      <c r="M318" s="88"/>
      <c r="N318" s="91"/>
      <c r="O318" s="88"/>
      <c r="P318" s="88"/>
      <c r="Q318" s="88"/>
      <c r="R318" s="88"/>
      <c r="S318" s="88"/>
      <c r="T318" s="88"/>
      <c r="U318" s="88"/>
      <c r="V318" s="90"/>
      <c r="W318" s="90"/>
      <c r="X318" s="90"/>
      <c r="Y318" s="90"/>
      <c r="Z318" s="90"/>
      <c r="AA318" s="153"/>
      <c r="AB318" s="153"/>
      <c r="AC318" s="153"/>
      <c r="AD318" s="153"/>
      <c r="AE318" s="153"/>
      <c r="AF318" s="90"/>
      <c r="AG318" s="90"/>
      <c r="AH318" s="90"/>
      <c r="AI318" s="90"/>
      <c r="AJ318" s="90"/>
      <c r="AK318" s="115"/>
      <c r="AL318" s="115"/>
      <c r="AM318" s="115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</row>
    <row r="319" spans="1:70" s="16" customFormat="1" ht="68.25" customHeight="1">
      <c r="A319" s="99" t="s">
        <v>277</v>
      </c>
      <c r="B319" s="100" t="s">
        <v>136</v>
      </c>
      <c r="C319" s="100" t="s">
        <v>146</v>
      </c>
      <c r="D319" s="101" t="s">
        <v>178</v>
      </c>
      <c r="E319" s="100"/>
      <c r="F319" s="88">
        <f aca="true" t="shared" si="296" ref="F319:BC319">F320</f>
        <v>120000</v>
      </c>
      <c r="G319" s="88">
        <f t="shared" si="296"/>
        <v>0</v>
      </c>
      <c r="H319" s="88">
        <f t="shared" si="296"/>
        <v>120000</v>
      </c>
      <c r="I319" s="88">
        <f t="shared" si="296"/>
        <v>0</v>
      </c>
      <c r="J319" s="88">
        <f t="shared" si="296"/>
        <v>0</v>
      </c>
      <c r="K319" s="88">
        <f t="shared" si="296"/>
        <v>0</v>
      </c>
      <c r="L319" s="88">
        <f t="shared" si="296"/>
        <v>0</v>
      </c>
      <c r="M319" s="88">
        <f t="shared" si="296"/>
        <v>0</v>
      </c>
      <c r="N319" s="88">
        <f t="shared" si="296"/>
        <v>55792</v>
      </c>
      <c r="O319" s="88">
        <f t="shared" si="296"/>
        <v>55792</v>
      </c>
      <c r="P319" s="88">
        <f t="shared" si="296"/>
        <v>55792</v>
      </c>
      <c r="Q319" s="88">
        <f t="shared" si="296"/>
        <v>55792</v>
      </c>
      <c r="R319" s="88">
        <f t="shared" si="296"/>
        <v>0</v>
      </c>
      <c r="S319" s="88">
        <f t="shared" si="296"/>
        <v>0</v>
      </c>
      <c r="T319" s="88">
        <f t="shared" si="296"/>
        <v>55792</v>
      </c>
      <c r="U319" s="88">
        <f t="shared" si="296"/>
        <v>55792</v>
      </c>
      <c r="V319" s="88">
        <f t="shared" si="296"/>
        <v>0</v>
      </c>
      <c r="W319" s="88">
        <f t="shared" si="296"/>
        <v>0</v>
      </c>
      <c r="X319" s="88">
        <f t="shared" si="296"/>
        <v>55792</v>
      </c>
      <c r="Y319" s="88">
        <f t="shared" si="296"/>
        <v>55792</v>
      </c>
      <c r="Z319" s="88">
        <f t="shared" si="296"/>
        <v>0</v>
      </c>
      <c r="AA319" s="89">
        <f t="shared" si="296"/>
        <v>55792</v>
      </c>
      <c r="AB319" s="89">
        <f t="shared" si="296"/>
        <v>55792</v>
      </c>
      <c r="AC319" s="89">
        <f t="shared" si="296"/>
        <v>0</v>
      </c>
      <c r="AD319" s="89">
        <f t="shared" si="296"/>
        <v>0</v>
      </c>
      <c r="AE319" s="89"/>
      <c r="AF319" s="88">
        <f t="shared" si="296"/>
        <v>55792</v>
      </c>
      <c r="AG319" s="88">
        <f t="shared" si="296"/>
        <v>0</v>
      </c>
      <c r="AH319" s="88">
        <f t="shared" si="296"/>
        <v>55792</v>
      </c>
      <c r="AI319" s="88">
        <f t="shared" si="296"/>
        <v>0</v>
      </c>
      <c r="AJ319" s="88">
        <f t="shared" si="296"/>
        <v>0</v>
      </c>
      <c r="AK319" s="88">
        <f t="shared" si="296"/>
        <v>55792</v>
      </c>
      <c r="AL319" s="88">
        <f t="shared" si="296"/>
        <v>0</v>
      </c>
      <c r="AM319" s="88">
        <f t="shared" si="296"/>
        <v>55792</v>
      </c>
      <c r="AN319" s="88">
        <f t="shared" si="296"/>
        <v>0</v>
      </c>
      <c r="AO319" s="88">
        <f t="shared" si="296"/>
        <v>55792</v>
      </c>
      <c r="AP319" s="88">
        <f t="shared" si="296"/>
        <v>0</v>
      </c>
      <c r="AQ319" s="88">
        <f t="shared" si="296"/>
        <v>55792</v>
      </c>
      <c r="AR319" s="88">
        <f t="shared" si="296"/>
        <v>0</v>
      </c>
      <c r="AS319" s="88">
        <f t="shared" si="296"/>
        <v>0</v>
      </c>
      <c r="AT319" s="88">
        <f t="shared" si="296"/>
        <v>55792</v>
      </c>
      <c r="AU319" s="88">
        <f t="shared" si="296"/>
        <v>55792</v>
      </c>
      <c r="AV319" s="88">
        <f t="shared" si="296"/>
        <v>0</v>
      </c>
      <c r="AW319" s="88">
        <f t="shared" si="296"/>
        <v>0</v>
      </c>
      <c r="AX319" s="88">
        <f t="shared" si="296"/>
        <v>55792</v>
      </c>
      <c r="AY319" s="88">
        <f t="shared" si="296"/>
        <v>55792</v>
      </c>
      <c r="AZ319" s="88">
        <f t="shared" si="296"/>
        <v>0</v>
      </c>
      <c r="BA319" s="88">
        <f t="shared" si="296"/>
        <v>0</v>
      </c>
      <c r="BB319" s="88">
        <f t="shared" si="296"/>
        <v>55792</v>
      </c>
      <c r="BC319" s="88">
        <f t="shared" si="296"/>
        <v>55792</v>
      </c>
      <c r="BD319" s="92"/>
      <c r="BE319" s="92"/>
      <c r="BF319" s="88">
        <f>BF320</f>
        <v>55792</v>
      </c>
      <c r="BG319" s="88">
        <f>BG320</f>
        <v>55792</v>
      </c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</row>
    <row r="320" spans="1:70" s="16" customFormat="1" ht="84" customHeight="1">
      <c r="A320" s="99" t="s">
        <v>250</v>
      </c>
      <c r="B320" s="100" t="s">
        <v>136</v>
      </c>
      <c r="C320" s="100" t="s">
        <v>146</v>
      </c>
      <c r="D320" s="101" t="s">
        <v>178</v>
      </c>
      <c r="E320" s="100" t="s">
        <v>143</v>
      </c>
      <c r="F320" s="88">
        <v>120000</v>
      </c>
      <c r="G320" s="88">
        <f>H320-F320</f>
        <v>0</v>
      </c>
      <c r="H320" s="110">
        <v>120000</v>
      </c>
      <c r="I320" s="110"/>
      <c r="J320" s="110"/>
      <c r="K320" s="111"/>
      <c r="L320" s="111"/>
      <c r="M320" s="88"/>
      <c r="N320" s="88">
        <f>O320-M320</f>
        <v>55792</v>
      </c>
      <c r="O320" s="88">
        <v>55792</v>
      </c>
      <c r="P320" s="88">
        <v>55792</v>
      </c>
      <c r="Q320" s="88">
        <v>55792</v>
      </c>
      <c r="R320" s="92"/>
      <c r="S320" s="92"/>
      <c r="T320" s="88">
        <f>O320+R320</f>
        <v>55792</v>
      </c>
      <c r="U320" s="88">
        <f>Q320+S320</f>
        <v>55792</v>
      </c>
      <c r="V320" s="92"/>
      <c r="W320" s="92"/>
      <c r="X320" s="88">
        <f>T320+V320</f>
        <v>55792</v>
      </c>
      <c r="Y320" s="88">
        <f>U320+W320</f>
        <v>55792</v>
      </c>
      <c r="Z320" s="92"/>
      <c r="AA320" s="89">
        <f>X320+Z320</f>
        <v>55792</v>
      </c>
      <c r="AB320" s="89">
        <f>Y320</f>
        <v>55792</v>
      </c>
      <c r="AC320" s="93"/>
      <c r="AD320" s="93"/>
      <c r="AE320" s="93"/>
      <c r="AF320" s="88">
        <f>AA320+AC320</f>
        <v>55792</v>
      </c>
      <c r="AG320" s="92"/>
      <c r="AH320" s="88">
        <f>AB320</f>
        <v>55792</v>
      </c>
      <c r="AI320" s="92"/>
      <c r="AJ320" s="92"/>
      <c r="AK320" s="88">
        <f>AF320+AI320</f>
        <v>55792</v>
      </c>
      <c r="AL320" s="88">
        <f>AG320</f>
        <v>0</v>
      </c>
      <c r="AM320" s="88">
        <f>AH320+AJ320</f>
        <v>55792</v>
      </c>
      <c r="AN320" s="88">
        <f>AO320-AM320</f>
        <v>0</v>
      </c>
      <c r="AO320" s="88">
        <v>55792</v>
      </c>
      <c r="AP320" s="88"/>
      <c r="AQ320" s="88">
        <v>55792</v>
      </c>
      <c r="AR320" s="88"/>
      <c r="AS320" s="92"/>
      <c r="AT320" s="88">
        <f>AO320+AR320</f>
        <v>55792</v>
      </c>
      <c r="AU320" s="88">
        <f>AQ320+AS320</f>
        <v>55792</v>
      </c>
      <c r="AV320" s="92"/>
      <c r="AW320" s="92"/>
      <c r="AX320" s="88">
        <f>AT320+AV320</f>
        <v>55792</v>
      </c>
      <c r="AY320" s="88">
        <f>AU320</f>
        <v>55792</v>
      </c>
      <c r="AZ320" s="92"/>
      <c r="BA320" s="92"/>
      <c r="BB320" s="88">
        <f>AX320+AZ320</f>
        <v>55792</v>
      </c>
      <c r="BC320" s="88">
        <f>AY320+BA320</f>
        <v>55792</v>
      </c>
      <c r="BD320" s="92"/>
      <c r="BE320" s="92"/>
      <c r="BF320" s="88">
        <f>BB320+BD320</f>
        <v>55792</v>
      </c>
      <c r="BG320" s="88">
        <f>BC320+BE320</f>
        <v>55792</v>
      </c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</row>
    <row r="321" spans="1:70" s="24" customFormat="1" ht="99.75" customHeight="1">
      <c r="A321" s="99" t="s">
        <v>79</v>
      </c>
      <c r="B321" s="100" t="s">
        <v>136</v>
      </c>
      <c r="C321" s="100" t="s">
        <v>146</v>
      </c>
      <c r="D321" s="101" t="s">
        <v>80</v>
      </c>
      <c r="E321" s="100"/>
      <c r="F321" s="102">
        <f aca="true" t="shared" si="297" ref="F321:BC321">F322</f>
        <v>11278</v>
      </c>
      <c r="G321" s="102">
        <f t="shared" si="297"/>
        <v>1062</v>
      </c>
      <c r="H321" s="102">
        <f t="shared" si="297"/>
        <v>12340</v>
      </c>
      <c r="I321" s="102">
        <f t="shared" si="297"/>
        <v>0</v>
      </c>
      <c r="J321" s="102">
        <f t="shared" si="297"/>
        <v>13287</v>
      </c>
      <c r="K321" s="102">
        <f t="shared" si="297"/>
        <v>-646</v>
      </c>
      <c r="L321" s="102">
        <f t="shared" si="297"/>
        <v>-692</v>
      </c>
      <c r="M321" s="102">
        <f t="shared" si="297"/>
        <v>12595</v>
      </c>
      <c r="N321" s="102">
        <f t="shared" si="297"/>
        <v>-4623</v>
      </c>
      <c r="O321" s="102">
        <f t="shared" si="297"/>
        <v>7972</v>
      </c>
      <c r="P321" s="102">
        <f t="shared" si="297"/>
        <v>7972</v>
      </c>
      <c r="Q321" s="102">
        <f t="shared" si="297"/>
        <v>7972</v>
      </c>
      <c r="R321" s="102">
        <f t="shared" si="297"/>
        <v>0</v>
      </c>
      <c r="S321" s="102">
        <f t="shared" si="297"/>
        <v>0</v>
      </c>
      <c r="T321" s="102">
        <f t="shared" si="297"/>
        <v>7972</v>
      </c>
      <c r="U321" s="102">
        <f t="shared" si="297"/>
        <v>7972</v>
      </c>
      <c r="V321" s="102">
        <f t="shared" si="297"/>
        <v>-2622</v>
      </c>
      <c r="W321" s="102">
        <f t="shared" si="297"/>
        <v>-2622</v>
      </c>
      <c r="X321" s="102">
        <f t="shared" si="297"/>
        <v>5350</v>
      </c>
      <c r="Y321" s="102">
        <f t="shared" si="297"/>
        <v>5350</v>
      </c>
      <c r="Z321" s="102">
        <f t="shared" si="297"/>
        <v>0</v>
      </c>
      <c r="AA321" s="103">
        <f t="shared" si="297"/>
        <v>5350</v>
      </c>
      <c r="AB321" s="103">
        <f t="shared" si="297"/>
        <v>5350</v>
      </c>
      <c r="AC321" s="103">
        <f t="shared" si="297"/>
        <v>0</v>
      </c>
      <c r="AD321" s="103">
        <f t="shared" si="297"/>
        <v>0</v>
      </c>
      <c r="AE321" s="103"/>
      <c r="AF321" s="102">
        <f t="shared" si="297"/>
        <v>5350</v>
      </c>
      <c r="AG321" s="102">
        <f t="shared" si="297"/>
        <v>0</v>
      </c>
      <c r="AH321" s="102">
        <f t="shared" si="297"/>
        <v>5350</v>
      </c>
      <c r="AI321" s="102">
        <f t="shared" si="297"/>
        <v>0</v>
      </c>
      <c r="AJ321" s="102">
        <f t="shared" si="297"/>
        <v>0</v>
      </c>
      <c r="AK321" s="102">
        <f t="shared" si="297"/>
        <v>5350</v>
      </c>
      <c r="AL321" s="102">
        <f t="shared" si="297"/>
        <v>0</v>
      </c>
      <c r="AM321" s="102">
        <f t="shared" si="297"/>
        <v>5350</v>
      </c>
      <c r="AN321" s="102">
        <f t="shared" si="297"/>
        <v>1120</v>
      </c>
      <c r="AO321" s="102">
        <f t="shared" si="297"/>
        <v>6470</v>
      </c>
      <c r="AP321" s="102">
        <f t="shared" si="297"/>
        <v>0</v>
      </c>
      <c r="AQ321" s="102">
        <f t="shared" si="297"/>
        <v>6470</v>
      </c>
      <c r="AR321" s="102">
        <f t="shared" si="297"/>
        <v>0</v>
      </c>
      <c r="AS321" s="102">
        <f t="shared" si="297"/>
        <v>0</v>
      </c>
      <c r="AT321" s="102">
        <f t="shared" si="297"/>
        <v>6470</v>
      </c>
      <c r="AU321" s="102">
        <f t="shared" si="297"/>
        <v>6470</v>
      </c>
      <c r="AV321" s="102">
        <f t="shared" si="297"/>
        <v>0</v>
      </c>
      <c r="AW321" s="102">
        <f t="shared" si="297"/>
        <v>0</v>
      </c>
      <c r="AX321" s="102">
        <f t="shared" si="297"/>
        <v>6470</v>
      </c>
      <c r="AY321" s="102">
        <f t="shared" si="297"/>
        <v>6470</v>
      </c>
      <c r="AZ321" s="102">
        <f t="shared" si="297"/>
        <v>0</v>
      </c>
      <c r="BA321" s="102">
        <f t="shared" si="297"/>
        <v>0</v>
      </c>
      <c r="BB321" s="102">
        <f t="shared" si="297"/>
        <v>6470</v>
      </c>
      <c r="BC321" s="102">
        <f t="shared" si="297"/>
        <v>6470</v>
      </c>
      <c r="BD321" s="161"/>
      <c r="BE321" s="161"/>
      <c r="BF321" s="102">
        <f>BF322</f>
        <v>6470</v>
      </c>
      <c r="BG321" s="102">
        <f>BG322</f>
        <v>6470</v>
      </c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</row>
    <row r="322" spans="1:70" s="24" customFormat="1" ht="33.75" customHeight="1">
      <c r="A322" s="99" t="s">
        <v>129</v>
      </c>
      <c r="B322" s="100" t="s">
        <v>136</v>
      </c>
      <c r="C322" s="100" t="s">
        <v>146</v>
      </c>
      <c r="D322" s="101" t="s">
        <v>80</v>
      </c>
      <c r="E322" s="100" t="s">
        <v>130</v>
      </c>
      <c r="F322" s="88">
        <v>11278</v>
      </c>
      <c r="G322" s="88">
        <f>H322-F322</f>
        <v>1062</v>
      </c>
      <c r="H322" s="110">
        <f>12383-43</f>
        <v>12340</v>
      </c>
      <c r="I322" s="110"/>
      <c r="J322" s="110">
        <f>13341-54</f>
        <v>13287</v>
      </c>
      <c r="K322" s="110">
        <v>-646</v>
      </c>
      <c r="L322" s="110">
        <v>-692</v>
      </c>
      <c r="M322" s="88">
        <v>12595</v>
      </c>
      <c r="N322" s="88">
        <f>O322-M322</f>
        <v>-4623</v>
      </c>
      <c r="O322" s="88">
        <v>7972</v>
      </c>
      <c r="P322" s="88">
        <v>7972</v>
      </c>
      <c r="Q322" s="88">
        <v>7972</v>
      </c>
      <c r="R322" s="161"/>
      <c r="S322" s="161"/>
      <c r="T322" s="88">
        <f>O322+R322</f>
        <v>7972</v>
      </c>
      <c r="U322" s="88">
        <f>Q322+S322</f>
        <v>7972</v>
      </c>
      <c r="V322" s="88">
        <v>-2622</v>
      </c>
      <c r="W322" s="88">
        <v>-2622</v>
      </c>
      <c r="X322" s="88">
        <f>T322+V322</f>
        <v>5350</v>
      </c>
      <c r="Y322" s="88">
        <f>U322+W322</f>
        <v>5350</v>
      </c>
      <c r="Z322" s="161"/>
      <c r="AA322" s="89">
        <f>X322+Z322</f>
        <v>5350</v>
      </c>
      <c r="AB322" s="89">
        <f>Y322</f>
        <v>5350</v>
      </c>
      <c r="AC322" s="162"/>
      <c r="AD322" s="162"/>
      <c r="AE322" s="162"/>
      <c r="AF322" s="88">
        <f>AA322+AC322</f>
        <v>5350</v>
      </c>
      <c r="AG322" s="161"/>
      <c r="AH322" s="88">
        <f>AB322</f>
        <v>5350</v>
      </c>
      <c r="AI322" s="161"/>
      <c r="AJ322" s="161"/>
      <c r="AK322" s="88">
        <f>AF322+AI322</f>
        <v>5350</v>
      </c>
      <c r="AL322" s="88">
        <f>AG322</f>
        <v>0</v>
      </c>
      <c r="AM322" s="88">
        <f>AH322+AJ322</f>
        <v>5350</v>
      </c>
      <c r="AN322" s="88">
        <f>AO322-AM322</f>
        <v>1120</v>
      </c>
      <c r="AO322" s="88">
        <v>6470</v>
      </c>
      <c r="AP322" s="88"/>
      <c r="AQ322" s="88">
        <v>6470</v>
      </c>
      <c r="AR322" s="88"/>
      <c r="AS322" s="161"/>
      <c r="AT322" s="88">
        <f>AO322+AR322</f>
        <v>6470</v>
      </c>
      <c r="AU322" s="88">
        <f>AQ322+AS322</f>
        <v>6470</v>
      </c>
      <c r="AV322" s="161"/>
      <c r="AW322" s="161"/>
      <c r="AX322" s="88">
        <f>AT322+AV322</f>
        <v>6470</v>
      </c>
      <c r="AY322" s="88">
        <f>AU322</f>
        <v>6470</v>
      </c>
      <c r="AZ322" s="161"/>
      <c r="BA322" s="161"/>
      <c r="BB322" s="88">
        <f>AX322+AZ322</f>
        <v>6470</v>
      </c>
      <c r="BC322" s="88">
        <f>AY322+BA322</f>
        <v>6470</v>
      </c>
      <c r="BD322" s="161"/>
      <c r="BE322" s="161"/>
      <c r="BF322" s="88">
        <f>BB322+BD322</f>
        <v>6470</v>
      </c>
      <c r="BG322" s="88">
        <f>BC322+BE322</f>
        <v>6470</v>
      </c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</row>
    <row r="323" spans="1:70" s="24" customFormat="1" ht="16.5">
      <c r="A323" s="99" t="s">
        <v>121</v>
      </c>
      <c r="B323" s="100" t="s">
        <v>136</v>
      </c>
      <c r="C323" s="100" t="s">
        <v>146</v>
      </c>
      <c r="D323" s="101" t="s">
        <v>122</v>
      </c>
      <c r="E323" s="100"/>
      <c r="F323" s="88"/>
      <c r="G323" s="88">
        <f>G324</f>
        <v>10060</v>
      </c>
      <c r="H323" s="88">
        <f>H324</f>
        <v>10060</v>
      </c>
      <c r="I323" s="88">
        <f>I324</f>
        <v>0</v>
      </c>
      <c r="J323" s="88">
        <f>J324</f>
        <v>11316</v>
      </c>
      <c r="K323" s="88">
        <f>K324+K325</f>
        <v>220414</v>
      </c>
      <c r="L323" s="88">
        <f>L324+L325</f>
        <v>240113</v>
      </c>
      <c r="M323" s="88">
        <f>M324+M325</f>
        <v>251429</v>
      </c>
      <c r="N323" s="88">
        <f>N324+N325+N327</f>
        <v>-215035</v>
      </c>
      <c r="O323" s="88">
        <f>O324+O325+O327</f>
        <v>36394</v>
      </c>
      <c r="P323" s="88">
        <f aca="true" t="shared" si="298" ref="P323:Y323">P324+P325+P327</f>
        <v>0</v>
      </c>
      <c r="Q323" s="88">
        <f t="shared" si="298"/>
        <v>0</v>
      </c>
      <c r="R323" s="88">
        <f t="shared" si="298"/>
        <v>0</v>
      </c>
      <c r="S323" s="88">
        <f t="shared" si="298"/>
        <v>0</v>
      </c>
      <c r="T323" s="88">
        <f t="shared" si="298"/>
        <v>36394</v>
      </c>
      <c r="U323" s="88">
        <f t="shared" si="298"/>
        <v>0</v>
      </c>
      <c r="V323" s="88">
        <f t="shared" si="298"/>
        <v>0</v>
      </c>
      <c r="W323" s="88">
        <f t="shared" si="298"/>
        <v>0</v>
      </c>
      <c r="X323" s="88">
        <f t="shared" si="298"/>
        <v>36394</v>
      </c>
      <c r="Y323" s="88">
        <f t="shared" si="298"/>
        <v>0</v>
      </c>
      <c r="Z323" s="88">
        <f>Z324+Z325+Z327</f>
        <v>0</v>
      </c>
      <c r="AA323" s="89">
        <f>AA324+AA325+AA327</f>
        <v>36394</v>
      </c>
      <c r="AB323" s="89">
        <f>AB324+AB325+AB327</f>
        <v>0</v>
      </c>
      <c r="AC323" s="89">
        <f>AC324+AC325+AC327</f>
        <v>0</v>
      </c>
      <c r="AD323" s="89">
        <f>AD324+AD325+AD327</f>
        <v>0</v>
      </c>
      <c r="AE323" s="89"/>
      <c r="AF323" s="88">
        <f aca="true" t="shared" si="299" ref="AF323:AM323">AF324+AF325+AF327</f>
        <v>36394</v>
      </c>
      <c r="AG323" s="88">
        <f t="shared" si="299"/>
        <v>0</v>
      </c>
      <c r="AH323" s="88">
        <f t="shared" si="299"/>
        <v>0</v>
      </c>
      <c r="AI323" s="88">
        <f t="shared" si="299"/>
        <v>0</v>
      </c>
      <c r="AJ323" s="88">
        <f t="shared" si="299"/>
        <v>0</v>
      </c>
      <c r="AK323" s="88">
        <f t="shared" si="299"/>
        <v>36394</v>
      </c>
      <c r="AL323" s="88">
        <f t="shared" si="299"/>
        <v>0</v>
      </c>
      <c r="AM323" s="88">
        <f t="shared" si="299"/>
        <v>0</v>
      </c>
      <c r="AN323" s="88">
        <f aca="true" t="shared" si="300" ref="AN323:AV323">AN324+AN325+AN327+AN329</f>
        <v>10423</v>
      </c>
      <c r="AO323" s="88">
        <f t="shared" si="300"/>
        <v>10423</v>
      </c>
      <c r="AP323" s="88">
        <f t="shared" si="300"/>
        <v>0</v>
      </c>
      <c r="AQ323" s="88">
        <f t="shared" si="300"/>
        <v>10423</v>
      </c>
      <c r="AR323" s="88">
        <f t="shared" si="300"/>
        <v>0</v>
      </c>
      <c r="AS323" s="88">
        <f t="shared" si="300"/>
        <v>0</v>
      </c>
      <c r="AT323" s="88">
        <f t="shared" si="300"/>
        <v>10423</v>
      </c>
      <c r="AU323" s="88">
        <f t="shared" si="300"/>
        <v>10423</v>
      </c>
      <c r="AV323" s="88">
        <f t="shared" si="300"/>
        <v>0</v>
      </c>
      <c r="AW323" s="88">
        <f>AW324+AW325+AW327+AW329</f>
        <v>0</v>
      </c>
      <c r="AX323" s="88">
        <f>AX324+AX325+AX327+AX329</f>
        <v>10423</v>
      </c>
      <c r="AY323" s="88">
        <f>AY324+AY325+AY327+AY329</f>
        <v>10423</v>
      </c>
      <c r="AZ323" s="88">
        <f>AZ324+AZ325+AZ327+AZ329+AZ331</f>
        <v>150</v>
      </c>
      <c r="BA323" s="88">
        <f>BA324+BA325+BA327+BA329+BA331</f>
        <v>0</v>
      </c>
      <c r="BB323" s="88">
        <f>BB324+BB325+BB327+BB329+BB331</f>
        <v>10573</v>
      </c>
      <c r="BC323" s="88">
        <f>BC324+BC325+BC327+BC329+BC331</f>
        <v>10423</v>
      </c>
      <c r="BD323" s="161"/>
      <c r="BE323" s="161"/>
      <c r="BF323" s="88">
        <f>BF324+BF325+BF327+BF329+BF331</f>
        <v>10573</v>
      </c>
      <c r="BG323" s="88">
        <f>BG324+BG325+BG327+BG329+BG331</f>
        <v>10423</v>
      </c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</row>
    <row r="324" spans="1:70" s="24" customFormat="1" ht="66" customHeight="1" hidden="1">
      <c r="A324" s="99" t="s">
        <v>137</v>
      </c>
      <c r="B324" s="100" t="s">
        <v>136</v>
      </c>
      <c r="C324" s="100" t="s">
        <v>146</v>
      </c>
      <c r="D324" s="101" t="s">
        <v>122</v>
      </c>
      <c r="E324" s="100" t="s">
        <v>138</v>
      </c>
      <c r="F324" s="88"/>
      <c r="G324" s="88">
        <f>H324-F324</f>
        <v>10060</v>
      </c>
      <c r="H324" s="110">
        <f>6512+769+2779</f>
        <v>10060</v>
      </c>
      <c r="I324" s="110"/>
      <c r="J324" s="110">
        <f>7146+822+3348</f>
        <v>11316</v>
      </c>
      <c r="K324" s="110">
        <f>220414-2551</f>
        <v>217863</v>
      </c>
      <c r="L324" s="110">
        <f>240113-2732</f>
        <v>237381</v>
      </c>
      <c r="M324" s="88">
        <v>248697</v>
      </c>
      <c r="N324" s="88">
        <f>O324-M324</f>
        <v>-248697</v>
      </c>
      <c r="O324" s="88"/>
      <c r="P324" s="88"/>
      <c r="Q324" s="88"/>
      <c r="R324" s="88"/>
      <c r="S324" s="88"/>
      <c r="T324" s="88"/>
      <c r="U324" s="88"/>
      <c r="V324" s="161"/>
      <c r="W324" s="161"/>
      <c r="X324" s="161"/>
      <c r="Y324" s="161"/>
      <c r="Z324" s="161"/>
      <c r="AA324" s="162"/>
      <c r="AB324" s="162"/>
      <c r="AC324" s="162"/>
      <c r="AD324" s="162"/>
      <c r="AE324" s="162"/>
      <c r="AF324" s="161"/>
      <c r="AG324" s="161"/>
      <c r="AH324" s="161"/>
      <c r="AI324" s="161"/>
      <c r="AJ324" s="161"/>
      <c r="AK324" s="163"/>
      <c r="AL324" s="163"/>
      <c r="AM324" s="163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</row>
    <row r="325" spans="1:70" s="24" customFormat="1" ht="66" hidden="1">
      <c r="A325" s="99" t="s">
        <v>217</v>
      </c>
      <c r="B325" s="100" t="s">
        <v>136</v>
      </c>
      <c r="C325" s="100" t="s">
        <v>146</v>
      </c>
      <c r="D325" s="101" t="s">
        <v>244</v>
      </c>
      <c r="E325" s="100"/>
      <c r="F325" s="88"/>
      <c r="G325" s="88"/>
      <c r="H325" s="110"/>
      <c r="I325" s="110"/>
      <c r="J325" s="110"/>
      <c r="K325" s="110">
        <f aca="true" t="shared" si="301" ref="K325:U325">K326</f>
        <v>2551</v>
      </c>
      <c r="L325" s="110">
        <f t="shared" si="301"/>
        <v>2732</v>
      </c>
      <c r="M325" s="88">
        <f t="shared" si="301"/>
        <v>2732</v>
      </c>
      <c r="N325" s="88">
        <f t="shared" si="301"/>
        <v>-2732</v>
      </c>
      <c r="O325" s="88">
        <f t="shared" si="301"/>
        <v>0</v>
      </c>
      <c r="P325" s="88">
        <f t="shared" si="301"/>
        <v>0</v>
      </c>
      <c r="Q325" s="88">
        <f t="shared" si="301"/>
        <v>0</v>
      </c>
      <c r="R325" s="88">
        <f t="shared" si="301"/>
        <v>0</v>
      </c>
      <c r="S325" s="88">
        <f t="shared" si="301"/>
        <v>0</v>
      </c>
      <c r="T325" s="88">
        <f t="shared" si="301"/>
        <v>0</v>
      </c>
      <c r="U325" s="88">
        <f t="shared" si="301"/>
        <v>0</v>
      </c>
      <c r="V325" s="161"/>
      <c r="W325" s="161"/>
      <c r="X325" s="161"/>
      <c r="Y325" s="161"/>
      <c r="Z325" s="161"/>
      <c r="AA325" s="162"/>
      <c r="AB325" s="162"/>
      <c r="AC325" s="162"/>
      <c r="AD325" s="162"/>
      <c r="AE325" s="162"/>
      <c r="AF325" s="161"/>
      <c r="AG325" s="161"/>
      <c r="AH325" s="161"/>
      <c r="AI325" s="161"/>
      <c r="AJ325" s="161"/>
      <c r="AK325" s="163"/>
      <c r="AL325" s="163"/>
      <c r="AM325" s="163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</row>
    <row r="326" spans="1:70" s="24" customFormat="1" ht="82.5" hidden="1">
      <c r="A326" s="99" t="s">
        <v>250</v>
      </c>
      <c r="B326" s="100" t="s">
        <v>136</v>
      </c>
      <c r="C326" s="100" t="s">
        <v>146</v>
      </c>
      <c r="D326" s="101" t="s">
        <v>244</v>
      </c>
      <c r="E326" s="100" t="s">
        <v>143</v>
      </c>
      <c r="F326" s="88"/>
      <c r="G326" s="88"/>
      <c r="H326" s="110"/>
      <c r="I326" s="110"/>
      <c r="J326" s="110"/>
      <c r="K326" s="110">
        <v>2551</v>
      </c>
      <c r="L326" s="110">
        <v>2732</v>
      </c>
      <c r="M326" s="88">
        <v>2732</v>
      </c>
      <c r="N326" s="88">
        <f>O326-M326</f>
        <v>-2732</v>
      </c>
      <c r="O326" s="88"/>
      <c r="P326" s="88"/>
      <c r="Q326" s="88"/>
      <c r="R326" s="88"/>
      <c r="S326" s="88"/>
      <c r="T326" s="88"/>
      <c r="U326" s="88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62"/>
      <c r="AF326" s="161"/>
      <c r="AG326" s="161"/>
      <c r="AH326" s="161"/>
      <c r="AI326" s="161"/>
      <c r="AJ326" s="161"/>
      <c r="AK326" s="163"/>
      <c r="AL326" s="163"/>
      <c r="AM326" s="163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</row>
    <row r="327" spans="1:70" s="41" customFormat="1" ht="49.5" customHeight="1" hidden="1">
      <c r="A327" s="195" t="s">
        <v>297</v>
      </c>
      <c r="B327" s="196" t="s">
        <v>136</v>
      </c>
      <c r="C327" s="196" t="s">
        <v>146</v>
      </c>
      <c r="D327" s="197" t="s">
        <v>278</v>
      </c>
      <c r="E327" s="196"/>
      <c r="F327" s="89"/>
      <c r="G327" s="89"/>
      <c r="H327" s="198"/>
      <c r="I327" s="198"/>
      <c r="J327" s="198"/>
      <c r="K327" s="198"/>
      <c r="L327" s="198"/>
      <c r="M327" s="89"/>
      <c r="N327" s="89">
        <f>N328</f>
        <v>36394</v>
      </c>
      <c r="O327" s="89">
        <f>O328</f>
        <v>36394</v>
      </c>
      <c r="P327" s="89">
        <f aca="true" t="shared" si="302" ref="P327:AQ327">P328</f>
        <v>0</v>
      </c>
      <c r="Q327" s="89">
        <f t="shared" si="302"/>
        <v>0</v>
      </c>
      <c r="R327" s="89">
        <f t="shared" si="302"/>
        <v>0</v>
      </c>
      <c r="S327" s="89">
        <f t="shared" si="302"/>
        <v>0</v>
      </c>
      <c r="T327" s="89">
        <f t="shared" si="302"/>
        <v>36394</v>
      </c>
      <c r="U327" s="89">
        <f t="shared" si="302"/>
        <v>0</v>
      </c>
      <c r="V327" s="89">
        <f t="shared" si="302"/>
        <v>0</v>
      </c>
      <c r="W327" s="89">
        <f t="shared" si="302"/>
        <v>0</v>
      </c>
      <c r="X327" s="89">
        <f t="shared" si="302"/>
        <v>36394</v>
      </c>
      <c r="Y327" s="89">
        <f t="shared" si="302"/>
        <v>0</v>
      </c>
      <c r="Z327" s="89">
        <f t="shared" si="302"/>
        <v>0</v>
      </c>
      <c r="AA327" s="89">
        <f t="shared" si="302"/>
        <v>36394</v>
      </c>
      <c r="AB327" s="89">
        <f t="shared" si="302"/>
        <v>0</v>
      </c>
      <c r="AC327" s="89">
        <f t="shared" si="302"/>
        <v>0</v>
      </c>
      <c r="AD327" s="89">
        <f t="shared" si="302"/>
        <v>0</v>
      </c>
      <c r="AE327" s="89"/>
      <c r="AF327" s="89">
        <f t="shared" si="302"/>
        <v>36394</v>
      </c>
      <c r="AG327" s="89">
        <f t="shared" si="302"/>
        <v>0</v>
      </c>
      <c r="AH327" s="89">
        <f t="shared" si="302"/>
        <v>0</v>
      </c>
      <c r="AI327" s="89">
        <f t="shared" si="302"/>
        <v>0</v>
      </c>
      <c r="AJ327" s="89">
        <f t="shared" si="302"/>
        <v>0</v>
      </c>
      <c r="AK327" s="89">
        <f t="shared" si="302"/>
        <v>36394</v>
      </c>
      <c r="AL327" s="89">
        <f t="shared" si="302"/>
        <v>0</v>
      </c>
      <c r="AM327" s="89">
        <f t="shared" si="302"/>
        <v>0</v>
      </c>
      <c r="AN327" s="89">
        <f t="shared" si="302"/>
        <v>0</v>
      </c>
      <c r="AO327" s="89">
        <f t="shared" si="302"/>
        <v>0</v>
      </c>
      <c r="AP327" s="89">
        <f t="shared" si="302"/>
        <v>0</v>
      </c>
      <c r="AQ327" s="89">
        <f t="shared" si="302"/>
        <v>0</v>
      </c>
      <c r="AR327" s="89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</row>
    <row r="328" spans="1:70" s="41" customFormat="1" ht="66" customHeight="1" hidden="1">
      <c r="A328" s="195" t="s">
        <v>137</v>
      </c>
      <c r="B328" s="196" t="s">
        <v>136</v>
      </c>
      <c r="C328" s="196" t="s">
        <v>146</v>
      </c>
      <c r="D328" s="197" t="s">
        <v>278</v>
      </c>
      <c r="E328" s="196" t="s">
        <v>138</v>
      </c>
      <c r="F328" s="89"/>
      <c r="G328" s="89"/>
      <c r="H328" s="198"/>
      <c r="I328" s="198"/>
      <c r="J328" s="198"/>
      <c r="K328" s="198"/>
      <c r="L328" s="198"/>
      <c r="M328" s="89"/>
      <c r="N328" s="89">
        <f>O328-M328</f>
        <v>36394</v>
      </c>
      <c r="O328" s="89">
        <v>36394</v>
      </c>
      <c r="P328" s="89"/>
      <c r="Q328" s="89"/>
      <c r="R328" s="162"/>
      <c r="S328" s="162"/>
      <c r="T328" s="89">
        <f>O328+R328</f>
        <v>36394</v>
      </c>
      <c r="U328" s="89">
        <f>Q328+S328</f>
        <v>0</v>
      </c>
      <c r="V328" s="162"/>
      <c r="W328" s="162"/>
      <c r="X328" s="89">
        <f>T328+V328</f>
        <v>36394</v>
      </c>
      <c r="Y328" s="89">
        <f>U328+W328</f>
        <v>0</v>
      </c>
      <c r="Z328" s="162"/>
      <c r="AA328" s="89">
        <f>X328+Z328</f>
        <v>36394</v>
      </c>
      <c r="AB328" s="89">
        <f>Y328</f>
        <v>0</v>
      </c>
      <c r="AC328" s="162"/>
      <c r="AD328" s="162"/>
      <c r="AE328" s="162"/>
      <c r="AF328" s="89">
        <f>AA328+AC328</f>
        <v>36394</v>
      </c>
      <c r="AG328" s="162"/>
      <c r="AH328" s="89">
        <f>AB328</f>
        <v>0</v>
      </c>
      <c r="AI328" s="162"/>
      <c r="AJ328" s="162"/>
      <c r="AK328" s="89">
        <f>AF328+AI328</f>
        <v>36394</v>
      </c>
      <c r="AL328" s="89">
        <f>AG328</f>
        <v>0</v>
      </c>
      <c r="AM328" s="89">
        <f>AH328+AJ328</f>
        <v>0</v>
      </c>
      <c r="AN328" s="89">
        <f>AO328-AM328</f>
        <v>0</v>
      </c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</row>
    <row r="329" spans="1:70" s="24" customFormat="1" ht="36" customHeight="1">
      <c r="A329" s="99" t="s">
        <v>322</v>
      </c>
      <c r="B329" s="100" t="s">
        <v>136</v>
      </c>
      <c r="C329" s="100" t="s">
        <v>146</v>
      </c>
      <c r="D329" s="101" t="s">
        <v>278</v>
      </c>
      <c r="E329" s="100"/>
      <c r="F329" s="88"/>
      <c r="G329" s="88"/>
      <c r="H329" s="110"/>
      <c r="I329" s="110"/>
      <c r="J329" s="110"/>
      <c r="K329" s="110"/>
      <c r="L329" s="110"/>
      <c r="M329" s="88"/>
      <c r="N329" s="88"/>
      <c r="O329" s="88"/>
      <c r="P329" s="88"/>
      <c r="Q329" s="88"/>
      <c r="R329" s="161"/>
      <c r="S329" s="161"/>
      <c r="T329" s="88"/>
      <c r="U329" s="88"/>
      <c r="V329" s="161"/>
      <c r="W329" s="161"/>
      <c r="X329" s="88"/>
      <c r="Y329" s="88"/>
      <c r="Z329" s="161"/>
      <c r="AA329" s="89"/>
      <c r="AB329" s="89"/>
      <c r="AC329" s="162"/>
      <c r="AD329" s="162"/>
      <c r="AE329" s="162"/>
      <c r="AF329" s="88"/>
      <c r="AG329" s="161"/>
      <c r="AH329" s="88"/>
      <c r="AI329" s="161"/>
      <c r="AJ329" s="161"/>
      <c r="AK329" s="88"/>
      <c r="AL329" s="88"/>
      <c r="AM329" s="88"/>
      <c r="AN329" s="88">
        <f aca="true" t="shared" si="303" ref="AN329:BC329">AN330</f>
        <v>10423</v>
      </c>
      <c r="AO329" s="88">
        <f t="shared" si="303"/>
        <v>10423</v>
      </c>
      <c r="AP329" s="88">
        <f t="shared" si="303"/>
        <v>0</v>
      </c>
      <c r="AQ329" s="88">
        <f t="shared" si="303"/>
        <v>10423</v>
      </c>
      <c r="AR329" s="88">
        <f t="shared" si="303"/>
        <v>0</v>
      </c>
      <c r="AS329" s="88">
        <f t="shared" si="303"/>
        <v>0</v>
      </c>
      <c r="AT329" s="88">
        <f t="shared" si="303"/>
        <v>10423</v>
      </c>
      <c r="AU329" s="88">
        <f t="shared" si="303"/>
        <v>10423</v>
      </c>
      <c r="AV329" s="88">
        <f t="shared" si="303"/>
        <v>0</v>
      </c>
      <c r="AW329" s="88">
        <f t="shared" si="303"/>
        <v>0</v>
      </c>
      <c r="AX329" s="88">
        <f t="shared" si="303"/>
        <v>10423</v>
      </c>
      <c r="AY329" s="88">
        <f t="shared" si="303"/>
        <v>10423</v>
      </c>
      <c r="AZ329" s="88">
        <f t="shared" si="303"/>
        <v>0</v>
      </c>
      <c r="BA329" s="88">
        <f t="shared" si="303"/>
        <v>0</v>
      </c>
      <c r="BB329" s="88">
        <f t="shared" si="303"/>
        <v>10423</v>
      </c>
      <c r="BC329" s="88">
        <f t="shared" si="303"/>
        <v>10423</v>
      </c>
      <c r="BD329" s="161"/>
      <c r="BE329" s="161"/>
      <c r="BF329" s="88">
        <f>BF330</f>
        <v>10423</v>
      </c>
      <c r="BG329" s="88">
        <f>BG330</f>
        <v>10423</v>
      </c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</row>
    <row r="330" spans="1:70" s="24" customFormat="1" ht="66">
      <c r="A330" s="99" t="s">
        <v>137</v>
      </c>
      <c r="B330" s="100" t="s">
        <v>136</v>
      </c>
      <c r="C330" s="100" t="s">
        <v>146</v>
      </c>
      <c r="D330" s="101" t="s">
        <v>278</v>
      </c>
      <c r="E330" s="100" t="s">
        <v>138</v>
      </c>
      <c r="F330" s="88"/>
      <c r="G330" s="88"/>
      <c r="H330" s="110"/>
      <c r="I330" s="110"/>
      <c r="J330" s="110"/>
      <c r="K330" s="110"/>
      <c r="L330" s="110"/>
      <c r="M330" s="88"/>
      <c r="N330" s="88"/>
      <c r="O330" s="88"/>
      <c r="P330" s="88"/>
      <c r="Q330" s="88"/>
      <c r="R330" s="161"/>
      <c r="S330" s="161"/>
      <c r="T330" s="88"/>
      <c r="U330" s="88"/>
      <c r="V330" s="161"/>
      <c r="W330" s="161"/>
      <c r="X330" s="88"/>
      <c r="Y330" s="88"/>
      <c r="Z330" s="161"/>
      <c r="AA330" s="89"/>
      <c r="AB330" s="89"/>
      <c r="AC330" s="162"/>
      <c r="AD330" s="162"/>
      <c r="AE330" s="162"/>
      <c r="AF330" s="88"/>
      <c r="AG330" s="161"/>
      <c r="AH330" s="88"/>
      <c r="AI330" s="161"/>
      <c r="AJ330" s="161"/>
      <c r="AK330" s="88"/>
      <c r="AL330" s="88"/>
      <c r="AM330" s="88"/>
      <c r="AN330" s="88">
        <f>AO330-AM330</f>
        <v>10423</v>
      </c>
      <c r="AO330" s="88">
        <v>10423</v>
      </c>
      <c r="AP330" s="88"/>
      <c r="AQ330" s="88">
        <v>10423</v>
      </c>
      <c r="AR330" s="88"/>
      <c r="AS330" s="161"/>
      <c r="AT330" s="88">
        <f>AO330+AR330</f>
        <v>10423</v>
      </c>
      <c r="AU330" s="88">
        <f>AQ330+AS330</f>
        <v>10423</v>
      </c>
      <c r="AV330" s="161"/>
      <c r="AW330" s="161"/>
      <c r="AX330" s="88">
        <f>AT330+AV330</f>
        <v>10423</v>
      </c>
      <c r="AY330" s="88">
        <f>AU330</f>
        <v>10423</v>
      </c>
      <c r="AZ330" s="161"/>
      <c r="BA330" s="161"/>
      <c r="BB330" s="88">
        <f>AX330+AZ330</f>
        <v>10423</v>
      </c>
      <c r="BC330" s="88">
        <f>AY330+BA330</f>
        <v>10423</v>
      </c>
      <c r="BD330" s="161"/>
      <c r="BE330" s="161"/>
      <c r="BF330" s="88">
        <f>BB330+BD330</f>
        <v>10423</v>
      </c>
      <c r="BG330" s="88">
        <f>BC330+BE330</f>
        <v>10423</v>
      </c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</row>
    <row r="331" spans="1:70" s="24" customFormat="1" ht="48.75" customHeight="1">
      <c r="A331" s="178" t="s">
        <v>386</v>
      </c>
      <c r="B331" s="199" t="s">
        <v>136</v>
      </c>
      <c r="C331" s="199" t="s">
        <v>146</v>
      </c>
      <c r="D331" s="101" t="s">
        <v>374</v>
      </c>
      <c r="E331" s="199"/>
      <c r="F331" s="88"/>
      <c r="G331" s="88"/>
      <c r="H331" s="110"/>
      <c r="I331" s="110"/>
      <c r="J331" s="110"/>
      <c r="K331" s="110"/>
      <c r="L331" s="110"/>
      <c r="M331" s="88"/>
      <c r="N331" s="88"/>
      <c r="O331" s="88"/>
      <c r="P331" s="88"/>
      <c r="Q331" s="88"/>
      <c r="R331" s="161"/>
      <c r="S331" s="161"/>
      <c r="T331" s="88"/>
      <c r="U331" s="88"/>
      <c r="V331" s="161"/>
      <c r="W331" s="161"/>
      <c r="X331" s="88"/>
      <c r="Y331" s="88"/>
      <c r="Z331" s="161"/>
      <c r="AA331" s="89"/>
      <c r="AB331" s="89"/>
      <c r="AC331" s="162"/>
      <c r="AD331" s="162"/>
      <c r="AE331" s="162"/>
      <c r="AF331" s="88"/>
      <c r="AG331" s="161"/>
      <c r="AH331" s="88"/>
      <c r="AI331" s="161"/>
      <c r="AJ331" s="161"/>
      <c r="AK331" s="88"/>
      <c r="AL331" s="88"/>
      <c r="AM331" s="88"/>
      <c r="AN331" s="88"/>
      <c r="AO331" s="88"/>
      <c r="AP331" s="88"/>
      <c r="AQ331" s="88"/>
      <c r="AR331" s="88"/>
      <c r="AS331" s="161"/>
      <c r="AT331" s="88"/>
      <c r="AU331" s="88"/>
      <c r="AV331" s="161"/>
      <c r="AW331" s="161"/>
      <c r="AX331" s="88"/>
      <c r="AY331" s="88"/>
      <c r="AZ331" s="91">
        <f>AZ332</f>
        <v>150</v>
      </c>
      <c r="BA331" s="88">
        <f>BA332</f>
        <v>0</v>
      </c>
      <c r="BB331" s="88">
        <f>BB332</f>
        <v>150</v>
      </c>
      <c r="BC331" s="88">
        <f>BC332</f>
        <v>0</v>
      </c>
      <c r="BD331" s="161"/>
      <c r="BE331" s="161"/>
      <c r="BF331" s="88">
        <f>BF332</f>
        <v>150</v>
      </c>
      <c r="BG331" s="88">
        <f>BG332</f>
        <v>0</v>
      </c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</row>
    <row r="332" spans="1:70" s="24" customFormat="1" ht="66">
      <c r="A332" s="178" t="s">
        <v>137</v>
      </c>
      <c r="B332" s="199" t="s">
        <v>136</v>
      </c>
      <c r="C332" s="199" t="s">
        <v>146</v>
      </c>
      <c r="D332" s="101" t="s">
        <v>374</v>
      </c>
      <c r="E332" s="199" t="s">
        <v>138</v>
      </c>
      <c r="F332" s="88"/>
      <c r="G332" s="88"/>
      <c r="H332" s="110"/>
      <c r="I332" s="110"/>
      <c r="J332" s="110"/>
      <c r="K332" s="110"/>
      <c r="L332" s="110"/>
      <c r="M332" s="88"/>
      <c r="N332" s="88"/>
      <c r="O332" s="88"/>
      <c r="P332" s="88"/>
      <c r="Q332" s="88"/>
      <c r="R332" s="161"/>
      <c r="S332" s="161"/>
      <c r="T332" s="88"/>
      <c r="U332" s="88"/>
      <c r="V332" s="161"/>
      <c r="W332" s="161"/>
      <c r="X332" s="88"/>
      <c r="Y332" s="88"/>
      <c r="Z332" s="161"/>
      <c r="AA332" s="89"/>
      <c r="AB332" s="89"/>
      <c r="AC332" s="162"/>
      <c r="AD332" s="162"/>
      <c r="AE332" s="162"/>
      <c r="AF332" s="88"/>
      <c r="AG332" s="161"/>
      <c r="AH332" s="88"/>
      <c r="AI332" s="161"/>
      <c r="AJ332" s="161"/>
      <c r="AK332" s="88"/>
      <c r="AL332" s="88"/>
      <c r="AM332" s="88"/>
      <c r="AN332" s="88"/>
      <c r="AO332" s="88"/>
      <c r="AP332" s="88"/>
      <c r="AQ332" s="88"/>
      <c r="AR332" s="88"/>
      <c r="AS332" s="161"/>
      <c r="AT332" s="88"/>
      <c r="AU332" s="88"/>
      <c r="AV332" s="161"/>
      <c r="AW332" s="161"/>
      <c r="AX332" s="88"/>
      <c r="AY332" s="88"/>
      <c r="AZ332" s="91">
        <v>150</v>
      </c>
      <c r="BA332" s="88"/>
      <c r="BB332" s="88">
        <f>AX332+AZ332</f>
        <v>150</v>
      </c>
      <c r="BC332" s="88">
        <f>AY332+BA332</f>
        <v>0</v>
      </c>
      <c r="BD332" s="161"/>
      <c r="BE332" s="161"/>
      <c r="BF332" s="88">
        <f>BB332+BD332</f>
        <v>150</v>
      </c>
      <c r="BG332" s="88">
        <f>BC332+BE332</f>
        <v>0</v>
      </c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</row>
    <row r="333" spans="1:59" ht="20.25" customHeight="1">
      <c r="A333" s="117"/>
      <c r="B333" s="118"/>
      <c r="C333" s="118"/>
      <c r="D333" s="119"/>
      <c r="E333" s="118"/>
      <c r="F333" s="65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8"/>
      <c r="AB333" s="68"/>
      <c r="AC333" s="68"/>
      <c r="AD333" s="68"/>
      <c r="AE333" s="68"/>
      <c r="AF333" s="67"/>
      <c r="AG333" s="67"/>
      <c r="AH333" s="67"/>
      <c r="AI333" s="67"/>
      <c r="AJ333" s="67"/>
      <c r="AK333" s="69"/>
      <c r="AL333" s="69"/>
      <c r="AM333" s="69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</row>
    <row r="334" spans="1:70" s="8" customFormat="1" ht="31.5" customHeight="1">
      <c r="A334" s="70" t="s">
        <v>349</v>
      </c>
      <c r="B334" s="71" t="s">
        <v>81</v>
      </c>
      <c r="C334" s="71"/>
      <c r="D334" s="72"/>
      <c r="E334" s="71"/>
      <c r="F334" s="73">
        <f aca="true" t="shared" si="304" ref="F334:AD334">F336+F363+F368</f>
        <v>224517</v>
      </c>
      <c r="G334" s="73">
        <f t="shared" si="304"/>
        <v>14721</v>
      </c>
      <c r="H334" s="73">
        <f t="shared" si="304"/>
        <v>239238</v>
      </c>
      <c r="I334" s="73">
        <f t="shared" si="304"/>
        <v>0</v>
      </c>
      <c r="J334" s="73">
        <f t="shared" si="304"/>
        <v>257511</v>
      </c>
      <c r="K334" s="73">
        <f t="shared" si="304"/>
        <v>0</v>
      </c>
      <c r="L334" s="73">
        <f t="shared" si="304"/>
        <v>0</v>
      </c>
      <c r="M334" s="73">
        <f t="shared" si="304"/>
        <v>257511</v>
      </c>
      <c r="N334" s="73">
        <f t="shared" si="304"/>
        <v>-103618</v>
      </c>
      <c r="O334" s="73">
        <f t="shared" si="304"/>
        <v>153893</v>
      </c>
      <c r="P334" s="73">
        <f t="shared" si="304"/>
        <v>0</v>
      </c>
      <c r="Q334" s="73">
        <f t="shared" si="304"/>
        <v>150699</v>
      </c>
      <c r="R334" s="73">
        <f t="shared" si="304"/>
        <v>0</v>
      </c>
      <c r="S334" s="73">
        <f t="shared" si="304"/>
        <v>0</v>
      </c>
      <c r="T334" s="73">
        <f t="shared" si="304"/>
        <v>153893</v>
      </c>
      <c r="U334" s="73">
        <f t="shared" si="304"/>
        <v>150699</v>
      </c>
      <c r="V334" s="73">
        <f t="shared" si="304"/>
        <v>0</v>
      </c>
      <c r="W334" s="73">
        <f t="shared" si="304"/>
        <v>0</v>
      </c>
      <c r="X334" s="73">
        <f t="shared" si="304"/>
        <v>153893</v>
      </c>
      <c r="Y334" s="73">
        <f t="shared" si="304"/>
        <v>150699</v>
      </c>
      <c r="Z334" s="73">
        <f t="shared" si="304"/>
        <v>0</v>
      </c>
      <c r="AA334" s="74">
        <f t="shared" si="304"/>
        <v>153893</v>
      </c>
      <c r="AB334" s="74">
        <f t="shared" si="304"/>
        <v>150699</v>
      </c>
      <c r="AC334" s="74">
        <f t="shared" si="304"/>
        <v>830</v>
      </c>
      <c r="AD334" s="74">
        <f t="shared" si="304"/>
        <v>0</v>
      </c>
      <c r="AE334" s="74"/>
      <c r="AF334" s="73">
        <f aca="true" t="shared" si="305" ref="AF334:AQ334">AF336+AF363+AF368</f>
        <v>154723</v>
      </c>
      <c r="AG334" s="73">
        <f t="shared" si="305"/>
        <v>0</v>
      </c>
      <c r="AH334" s="73">
        <f t="shared" si="305"/>
        <v>151529</v>
      </c>
      <c r="AI334" s="73">
        <f t="shared" si="305"/>
        <v>0</v>
      </c>
      <c r="AJ334" s="73">
        <f t="shared" si="305"/>
        <v>0</v>
      </c>
      <c r="AK334" s="73">
        <f t="shared" si="305"/>
        <v>154723</v>
      </c>
      <c r="AL334" s="73">
        <f t="shared" si="305"/>
        <v>0</v>
      </c>
      <c r="AM334" s="73">
        <f t="shared" si="305"/>
        <v>151529</v>
      </c>
      <c r="AN334" s="73">
        <f t="shared" si="305"/>
        <v>44014</v>
      </c>
      <c r="AO334" s="73">
        <f t="shared" si="305"/>
        <v>195543</v>
      </c>
      <c r="AP334" s="73">
        <f t="shared" si="305"/>
        <v>0</v>
      </c>
      <c r="AQ334" s="73">
        <f t="shared" si="305"/>
        <v>194843</v>
      </c>
      <c r="AR334" s="73">
        <f aca="true" t="shared" si="306" ref="AR334:AY334">AR336+AR363+AR368</f>
        <v>0</v>
      </c>
      <c r="AS334" s="73">
        <f t="shared" si="306"/>
        <v>0</v>
      </c>
      <c r="AT334" s="73">
        <f t="shared" si="306"/>
        <v>195543</v>
      </c>
      <c r="AU334" s="73">
        <f t="shared" si="306"/>
        <v>194843</v>
      </c>
      <c r="AV334" s="73">
        <f t="shared" si="306"/>
        <v>-2330</v>
      </c>
      <c r="AW334" s="73">
        <f>AW336+AW363+AW368</f>
        <v>-2500</v>
      </c>
      <c r="AX334" s="73">
        <f t="shared" si="306"/>
        <v>193213</v>
      </c>
      <c r="AY334" s="73">
        <f t="shared" si="306"/>
        <v>192343</v>
      </c>
      <c r="AZ334" s="73">
        <f>AZ336+AZ363+AZ368</f>
        <v>0</v>
      </c>
      <c r="BA334" s="73">
        <f>BA336+BA363+BA368</f>
        <v>0</v>
      </c>
      <c r="BB334" s="73">
        <f>BB336+BB363+BB368</f>
        <v>193213</v>
      </c>
      <c r="BC334" s="73">
        <f>BC336+BC363+BC368</f>
        <v>192343</v>
      </c>
      <c r="BD334" s="75"/>
      <c r="BE334" s="75"/>
      <c r="BF334" s="73">
        <f>BF336+BF363+BF368</f>
        <v>193213</v>
      </c>
      <c r="BG334" s="73">
        <f>BG336+BG363+BG368</f>
        <v>192343</v>
      </c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</row>
    <row r="335" spans="1:70" s="8" customFormat="1" ht="20.25">
      <c r="A335" s="70"/>
      <c r="B335" s="71"/>
      <c r="C335" s="71"/>
      <c r="D335" s="72"/>
      <c r="E335" s="71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4"/>
      <c r="AB335" s="74"/>
      <c r="AC335" s="74"/>
      <c r="AD335" s="74"/>
      <c r="AE335" s="74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5"/>
      <c r="BE335" s="75"/>
      <c r="BF335" s="73"/>
      <c r="BG335" s="73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</row>
    <row r="336" spans="1:70" s="8" customFormat="1" ht="20.25">
      <c r="A336" s="79" t="s">
        <v>82</v>
      </c>
      <c r="B336" s="81" t="s">
        <v>152</v>
      </c>
      <c r="C336" s="81" t="s">
        <v>127</v>
      </c>
      <c r="D336" s="96"/>
      <c r="E336" s="81"/>
      <c r="F336" s="97">
        <f aca="true" t="shared" si="307" ref="F336:O336">F337+F339+F341+F343+F345+F347+F355</f>
        <v>218881</v>
      </c>
      <c r="G336" s="97">
        <f t="shared" si="307"/>
        <v>14525</v>
      </c>
      <c r="H336" s="97">
        <f t="shared" si="307"/>
        <v>233406</v>
      </c>
      <c r="I336" s="97">
        <f t="shared" si="307"/>
        <v>0</v>
      </c>
      <c r="J336" s="97">
        <f t="shared" si="307"/>
        <v>251244</v>
      </c>
      <c r="K336" s="97">
        <f t="shared" si="307"/>
        <v>0</v>
      </c>
      <c r="L336" s="97">
        <f t="shared" si="307"/>
        <v>0</v>
      </c>
      <c r="M336" s="97">
        <f t="shared" si="307"/>
        <v>251244</v>
      </c>
      <c r="N336" s="97">
        <f t="shared" si="307"/>
        <v>-101838</v>
      </c>
      <c r="O336" s="97">
        <f t="shared" si="307"/>
        <v>149406</v>
      </c>
      <c r="P336" s="97">
        <f aca="true" t="shared" si="308" ref="P336:U336">P337+P339+P341+P343+P345+P347+P355</f>
        <v>0</v>
      </c>
      <c r="Q336" s="97">
        <f t="shared" si="308"/>
        <v>146212</v>
      </c>
      <c r="R336" s="97">
        <f t="shared" si="308"/>
        <v>0</v>
      </c>
      <c r="S336" s="97">
        <f t="shared" si="308"/>
        <v>0</v>
      </c>
      <c r="T336" s="97">
        <f t="shared" si="308"/>
        <v>149406</v>
      </c>
      <c r="U336" s="97">
        <f t="shared" si="308"/>
        <v>146212</v>
      </c>
      <c r="V336" s="97">
        <f aca="true" t="shared" si="309" ref="V336:AB336">V337+V339+V341+V343+V345+V347+V355</f>
        <v>0</v>
      </c>
      <c r="W336" s="97">
        <f t="shared" si="309"/>
        <v>0</v>
      </c>
      <c r="X336" s="97">
        <f t="shared" si="309"/>
        <v>149406</v>
      </c>
      <c r="Y336" s="97">
        <f t="shared" si="309"/>
        <v>146212</v>
      </c>
      <c r="Z336" s="97">
        <f t="shared" si="309"/>
        <v>0</v>
      </c>
      <c r="AA336" s="98">
        <f t="shared" si="309"/>
        <v>149406</v>
      </c>
      <c r="AB336" s="98">
        <f t="shared" si="309"/>
        <v>146212</v>
      </c>
      <c r="AC336" s="98">
        <f>AC337+AC339+AC341+AC343+AC345+AC347+AC355</f>
        <v>830</v>
      </c>
      <c r="AD336" s="98">
        <f>AD337+AD339+AD341+AD343+AD345+AD347+AD355</f>
        <v>0</v>
      </c>
      <c r="AE336" s="98"/>
      <c r="AF336" s="97">
        <f aca="true" t="shared" si="310" ref="AF336:AM336">AF337+AF339+AF341+AF343+AF345+AF347+AF355</f>
        <v>150236</v>
      </c>
      <c r="AG336" s="97">
        <f t="shared" si="310"/>
        <v>0</v>
      </c>
      <c r="AH336" s="97">
        <f t="shared" si="310"/>
        <v>147042</v>
      </c>
      <c r="AI336" s="97">
        <f t="shared" si="310"/>
        <v>0</v>
      </c>
      <c r="AJ336" s="97">
        <f t="shared" si="310"/>
        <v>0</v>
      </c>
      <c r="AK336" s="97">
        <f t="shared" si="310"/>
        <v>150236</v>
      </c>
      <c r="AL336" s="97">
        <f t="shared" si="310"/>
        <v>0</v>
      </c>
      <c r="AM336" s="97">
        <f t="shared" si="310"/>
        <v>147042</v>
      </c>
      <c r="AN336" s="97">
        <f aca="true" t="shared" si="311" ref="AN336:AV336">AN337+AN339+AN341+AN343+AN345+AN347+AN355</f>
        <v>48501</v>
      </c>
      <c r="AO336" s="97">
        <f t="shared" si="311"/>
        <v>195543</v>
      </c>
      <c r="AP336" s="97">
        <f t="shared" si="311"/>
        <v>0</v>
      </c>
      <c r="AQ336" s="97">
        <f t="shared" si="311"/>
        <v>194843</v>
      </c>
      <c r="AR336" s="97">
        <f t="shared" si="311"/>
        <v>0</v>
      </c>
      <c r="AS336" s="97">
        <f t="shared" si="311"/>
        <v>0</v>
      </c>
      <c r="AT336" s="97">
        <f t="shared" si="311"/>
        <v>195543</v>
      </c>
      <c r="AU336" s="97">
        <f t="shared" si="311"/>
        <v>194843</v>
      </c>
      <c r="AV336" s="97">
        <f t="shared" si="311"/>
        <v>-2330</v>
      </c>
      <c r="AW336" s="97">
        <f>AW337+AW339+AW341+AW343+AW345+AW347+AW355</f>
        <v>-2500</v>
      </c>
      <c r="AX336" s="97">
        <f>AX337+AX339+AX341+AX343+AX345+AX347+AX355</f>
        <v>193213</v>
      </c>
      <c r="AY336" s="97">
        <f>AY337+AY339+AY341+AY343+AY345+AY347+AY355</f>
        <v>192343</v>
      </c>
      <c r="AZ336" s="97">
        <f>AZ337+AZ339+AZ341+AZ343+AZ345+AZ347+AZ355+AZ359</f>
        <v>-561</v>
      </c>
      <c r="BA336" s="97">
        <f>BA337+BA339+BA341+BA343+BA345+BA347+BA355+BA359</f>
        <v>-2182</v>
      </c>
      <c r="BB336" s="97">
        <f>BB337+BB339+BB341+BB343+BB345+BB347+BB355+BB359</f>
        <v>192652</v>
      </c>
      <c r="BC336" s="97">
        <f>BC337+BC339+BC341+BC343+BC345+BC347+BC355+BC359</f>
        <v>190161</v>
      </c>
      <c r="BD336" s="75"/>
      <c r="BE336" s="75"/>
      <c r="BF336" s="97">
        <f>BF337+BF339+BF341+BF343+BF345+BF347+BF355+BF359</f>
        <v>192652</v>
      </c>
      <c r="BG336" s="97">
        <f>BG337+BG339+BG341+BG343+BG345+BG347+BG355+BG359</f>
        <v>190161</v>
      </c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</row>
    <row r="337" spans="1:70" s="59" customFormat="1" ht="50.25" hidden="1">
      <c r="A337" s="126" t="s">
        <v>150</v>
      </c>
      <c r="B337" s="121" t="s">
        <v>152</v>
      </c>
      <c r="C337" s="121" t="s">
        <v>127</v>
      </c>
      <c r="D337" s="127" t="s">
        <v>38</v>
      </c>
      <c r="E337" s="121"/>
      <c r="F337" s="148">
        <f aca="true" t="shared" si="312" ref="F337:BC337">F338</f>
        <v>19370</v>
      </c>
      <c r="G337" s="148">
        <f t="shared" si="312"/>
        <v>-16627</v>
      </c>
      <c r="H337" s="148">
        <f t="shared" si="312"/>
        <v>2743</v>
      </c>
      <c r="I337" s="148">
        <f t="shared" si="312"/>
        <v>0</v>
      </c>
      <c r="J337" s="148">
        <f t="shared" si="312"/>
        <v>2984</v>
      </c>
      <c r="K337" s="148">
        <f t="shared" si="312"/>
        <v>0</v>
      </c>
      <c r="L337" s="148">
        <f t="shared" si="312"/>
        <v>0</v>
      </c>
      <c r="M337" s="148">
        <f t="shared" si="312"/>
        <v>2984</v>
      </c>
      <c r="N337" s="148">
        <f t="shared" si="312"/>
        <v>210</v>
      </c>
      <c r="O337" s="148">
        <f t="shared" si="312"/>
        <v>3194</v>
      </c>
      <c r="P337" s="148">
        <f t="shared" si="312"/>
        <v>0</v>
      </c>
      <c r="Q337" s="148">
        <f t="shared" si="312"/>
        <v>0</v>
      </c>
      <c r="R337" s="148">
        <f t="shared" si="312"/>
        <v>0</v>
      </c>
      <c r="S337" s="148">
        <f t="shared" si="312"/>
        <v>0</v>
      </c>
      <c r="T337" s="148">
        <f t="shared" si="312"/>
        <v>3194</v>
      </c>
      <c r="U337" s="148">
        <f t="shared" si="312"/>
        <v>0</v>
      </c>
      <c r="V337" s="148">
        <f t="shared" si="312"/>
        <v>0</v>
      </c>
      <c r="W337" s="148">
        <f t="shared" si="312"/>
        <v>0</v>
      </c>
      <c r="X337" s="148">
        <f t="shared" si="312"/>
        <v>3194</v>
      </c>
      <c r="Y337" s="148">
        <f t="shared" si="312"/>
        <v>0</v>
      </c>
      <c r="Z337" s="148">
        <f t="shared" si="312"/>
        <v>0</v>
      </c>
      <c r="AA337" s="148">
        <f t="shared" si="312"/>
        <v>3194</v>
      </c>
      <c r="AB337" s="148">
        <f t="shared" si="312"/>
        <v>0</v>
      </c>
      <c r="AC337" s="148">
        <f t="shared" si="312"/>
        <v>0</v>
      </c>
      <c r="AD337" s="148">
        <f t="shared" si="312"/>
        <v>0</v>
      </c>
      <c r="AE337" s="148"/>
      <c r="AF337" s="148">
        <f t="shared" si="312"/>
        <v>3194</v>
      </c>
      <c r="AG337" s="148">
        <f t="shared" si="312"/>
        <v>0</v>
      </c>
      <c r="AH337" s="148">
        <f t="shared" si="312"/>
        <v>0</v>
      </c>
      <c r="AI337" s="148">
        <f t="shared" si="312"/>
        <v>0</v>
      </c>
      <c r="AJ337" s="148">
        <f t="shared" si="312"/>
        <v>0</v>
      </c>
      <c r="AK337" s="148">
        <f t="shared" si="312"/>
        <v>3194</v>
      </c>
      <c r="AL337" s="148">
        <f t="shared" si="312"/>
        <v>0</v>
      </c>
      <c r="AM337" s="148">
        <f t="shared" si="312"/>
        <v>0</v>
      </c>
      <c r="AN337" s="148">
        <f t="shared" si="312"/>
        <v>8700</v>
      </c>
      <c r="AO337" s="148">
        <f t="shared" si="312"/>
        <v>8700</v>
      </c>
      <c r="AP337" s="148">
        <f t="shared" si="312"/>
        <v>0</v>
      </c>
      <c r="AQ337" s="148">
        <f t="shared" si="312"/>
        <v>8000</v>
      </c>
      <c r="AR337" s="148">
        <f t="shared" si="312"/>
        <v>0</v>
      </c>
      <c r="AS337" s="148">
        <f t="shared" si="312"/>
        <v>0</v>
      </c>
      <c r="AT337" s="148">
        <f t="shared" si="312"/>
        <v>8700</v>
      </c>
      <c r="AU337" s="148">
        <f t="shared" si="312"/>
        <v>8000</v>
      </c>
      <c r="AV337" s="148">
        <f t="shared" si="312"/>
        <v>-2330</v>
      </c>
      <c r="AW337" s="148">
        <f t="shared" si="312"/>
        <v>-2500</v>
      </c>
      <c r="AX337" s="148">
        <f t="shared" si="312"/>
        <v>6370</v>
      </c>
      <c r="AY337" s="148">
        <f t="shared" si="312"/>
        <v>5500</v>
      </c>
      <c r="AZ337" s="148">
        <f t="shared" si="312"/>
        <v>-6370</v>
      </c>
      <c r="BA337" s="148">
        <f t="shared" si="312"/>
        <v>-5500</v>
      </c>
      <c r="BB337" s="148">
        <f t="shared" si="312"/>
        <v>0</v>
      </c>
      <c r="BC337" s="148">
        <f t="shared" si="312"/>
        <v>0</v>
      </c>
      <c r="BD337" s="200"/>
      <c r="BE337" s="200"/>
      <c r="BF337" s="148">
        <f>BF338</f>
        <v>0</v>
      </c>
      <c r="BG337" s="148">
        <f>BG338</f>
        <v>0</v>
      </c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</row>
    <row r="338" spans="1:70" s="59" customFormat="1" ht="83.25" hidden="1">
      <c r="A338" s="126" t="s">
        <v>249</v>
      </c>
      <c r="B338" s="121" t="s">
        <v>152</v>
      </c>
      <c r="C338" s="121" t="s">
        <v>127</v>
      </c>
      <c r="D338" s="127" t="s">
        <v>38</v>
      </c>
      <c r="E338" s="121" t="s">
        <v>151</v>
      </c>
      <c r="F338" s="123">
        <v>19370</v>
      </c>
      <c r="G338" s="123">
        <f>H338-F338</f>
        <v>-16627</v>
      </c>
      <c r="H338" s="191">
        <v>2743</v>
      </c>
      <c r="I338" s="191"/>
      <c r="J338" s="191">
        <v>2984</v>
      </c>
      <c r="K338" s="201"/>
      <c r="L338" s="201"/>
      <c r="M338" s="123">
        <v>2984</v>
      </c>
      <c r="N338" s="123">
        <f>O338-M338</f>
        <v>210</v>
      </c>
      <c r="O338" s="123">
        <v>3194</v>
      </c>
      <c r="P338" s="123"/>
      <c r="Q338" s="123"/>
      <c r="R338" s="200"/>
      <c r="S338" s="200"/>
      <c r="T338" s="123">
        <f>O338+R338</f>
        <v>3194</v>
      </c>
      <c r="U338" s="123">
        <f>Q338+S338</f>
        <v>0</v>
      </c>
      <c r="V338" s="200"/>
      <c r="W338" s="200"/>
      <c r="X338" s="123">
        <f>T338+V338</f>
        <v>3194</v>
      </c>
      <c r="Y338" s="123">
        <f>U338+W338</f>
        <v>0</v>
      </c>
      <c r="Z338" s="200"/>
      <c r="AA338" s="123">
        <f>X338+Z338</f>
        <v>3194</v>
      </c>
      <c r="AB338" s="123">
        <f>Y338</f>
        <v>0</v>
      </c>
      <c r="AC338" s="200"/>
      <c r="AD338" s="200"/>
      <c r="AE338" s="200"/>
      <c r="AF338" s="123">
        <f>AA338+AC338</f>
        <v>3194</v>
      </c>
      <c r="AG338" s="200"/>
      <c r="AH338" s="123">
        <f>AB338</f>
        <v>0</v>
      </c>
      <c r="AI338" s="200"/>
      <c r="AJ338" s="200"/>
      <c r="AK338" s="123">
        <f>AF338+AI338</f>
        <v>3194</v>
      </c>
      <c r="AL338" s="123">
        <f>AG338</f>
        <v>0</v>
      </c>
      <c r="AM338" s="123">
        <f>AH338+AJ338</f>
        <v>0</v>
      </c>
      <c r="AN338" s="123">
        <f>AO338-AM338</f>
        <v>8700</v>
      </c>
      <c r="AO338" s="123">
        <v>8700</v>
      </c>
      <c r="AP338" s="123"/>
      <c r="AQ338" s="123">
        <v>8000</v>
      </c>
      <c r="AR338" s="123"/>
      <c r="AS338" s="200"/>
      <c r="AT338" s="123">
        <f>AO338+AR338</f>
        <v>8700</v>
      </c>
      <c r="AU338" s="123">
        <f>AQ338+AS338</f>
        <v>8000</v>
      </c>
      <c r="AV338" s="123">
        <v>-2330</v>
      </c>
      <c r="AW338" s="123">
        <v>-2500</v>
      </c>
      <c r="AX338" s="123">
        <f>AT338+AV338</f>
        <v>6370</v>
      </c>
      <c r="AY338" s="123">
        <f>AU338+AW338</f>
        <v>5500</v>
      </c>
      <c r="AZ338" s="123">
        <v>-6370</v>
      </c>
      <c r="BA338" s="123">
        <v>-5500</v>
      </c>
      <c r="BB338" s="123">
        <f>AX338+AZ338</f>
        <v>0</v>
      </c>
      <c r="BC338" s="123">
        <f>AY338+BA338</f>
        <v>0</v>
      </c>
      <c r="BD338" s="200"/>
      <c r="BE338" s="200"/>
      <c r="BF338" s="123">
        <f>BB338+BD338</f>
        <v>0</v>
      </c>
      <c r="BG338" s="123">
        <f>BC338+BE338</f>
        <v>0</v>
      </c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</row>
    <row r="339" spans="1:70" s="8" customFormat="1" ht="38.25" customHeight="1">
      <c r="A339" s="99" t="s">
        <v>83</v>
      </c>
      <c r="B339" s="100" t="s">
        <v>152</v>
      </c>
      <c r="C339" s="100" t="s">
        <v>127</v>
      </c>
      <c r="D339" s="101" t="s">
        <v>84</v>
      </c>
      <c r="E339" s="100"/>
      <c r="F339" s="102">
        <f aca="true" t="shared" si="313" ref="F339:BC339">F340</f>
        <v>15131</v>
      </c>
      <c r="G339" s="102">
        <f t="shared" si="313"/>
        <v>4562</v>
      </c>
      <c r="H339" s="102">
        <f t="shared" si="313"/>
        <v>19693</v>
      </c>
      <c r="I339" s="102">
        <f t="shared" si="313"/>
        <v>0</v>
      </c>
      <c r="J339" s="102">
        <f t="shared" si="313"/>
        <v>22702</v>
      </c>
      <c r="K339" s="102">
        <f t="shared" si="313"/>
        <v>0</v>
      </c>
      <c r="L339" s="102">
        <f t="shared" si="313"/>
        <v>0</v>
      </c>
      <c r="M339" s="102">
        <f t="shared" si="313"/>
        <v>22702</v>
      </c>
      <c r="N339" s="102">
        <f t="shared" si="313"/>
        <v>-15193</v>
      </c>
      <c r="O339" s="102">
        <f t="shared" si="313"/>
        <v>7509</v>
      </c>
      <c r="P339" s="102">
        <f t="shared" si="313"/>
        <v>0</v>
      </c>
      <c r="Q339" s="102">
        <f t="shared" si="313"/>
        <v>7509</v>
      </c>
      <c r="R339" s="102">
        <f t="shared" si="313"/>
        <v>0</v>
      </c>
      <c r="S339" s="102">
        <f t="shared" si="313"/>
        <v>0</v>
      </c>
      <c r="T339" s="102">
        <f t="shared" si="313"/>
        <v>7509</v>
      </c>
      <c r="U339" s="102">
        <f t="shared" si="313"/>
        <v>7509</v>
      </c>
      <c r="V339" s="102">
        <f t="shared" si="313"/>
        <v>0</v>
      </c>
      <c r="W339" s="102">
        <f t="shared" si="313"/>
        <v>0</v>
      </c>
      <c r="X339" s="102">
        <f t="shared" si="313"/>
        <v>7509</v>
      </c>
      <c r="Y339" s="102">
        <f t="shared" si="313"/>
        <v>7509</v>
      </c>
      <c r="Z339" s="102">
        <f t="shared" si="313"/>
        <v>0</v>
      </c>
      <c r="AA339" s="103">
        <f t="shared" si="313"/>
        <v>7509</v>
      </c>
      <c r="AB339" s="103">
        <f t="shared" si="313"/>
        <v>7509</v>
      </c>
      <c r="AC339" s="103">
        <f t="shared" si="313"/>
        <v>0</v>
      </c>
      <c r="AD339" s="103">
        <f t="shared" si="313"/>
        <v>0</v>
      </c>
      <c r="AE339" s="103"/>
      <c r="AF339" s="102">
        <f t="shared" si="313"/>
        <v>7509</v>
      </c>
      <c r="AG339" s="102">
        <f t="shared" si="313"/>
        <v>0</v>
      </c>
      <c r="AH339" s="102">
        <f t="shared" si="313"/>
        <v>7509</v>
      </c>
      <c r="AI339" s="102">
        <f t="shared" si="313"/>
        <v>0</v>
      </c>
      <c r="AJ339" s="102">
        <f t="shared" si="313"/>
        <v>0</v>
      </c>
      <c r="AK339" s="102">
        <f t="shared" si="313"/>
        <v>7509</v>
      </c>
      <c r="AL339" s="102">
        <f t="shared" si="313"/>
        <v>0</v>
      </c>
      <c r="AM339" s="102">
        <f t="shared" si="313"/>
        <v>7509</v>
      </c>
      <c r="AN339" s="102">
        <f t="shared" si="313"/>
        <v>1258</v>
      </c>
      <c r="AO339" s="102">
        <f t="shared" si="313"/>
        <v>8767</v>
      </c>
      <c r="AP339" s="102">
        <f t="shared" si="313"/>
        <v>0</v>
      </c>
      <c r="AQ339" s="102">
        <f t="shared" si="313"/>
        <v>8767</v>
      </c>
      <c r="AR339" s="102">
        <f t="shared" si="313"/>
        <v>0</v>
      </c>
      <c r="AS339" s="102">
        <f t="shared" si="313"/>
        <v>0</v>
      </c>
      <c r="AT339" s="102">
        <f t="shared" si="313"/>
        <v>8767</v>
      </c>
      <c r="AU339" s="102">
        <f t="shared" si="313"/>
        <v>8767</v>
      </c>
      <c r="AV339" s="102">
        <f t="shared" si="313"/>
        <v>0</v>
      </c>
      <c r="AW339" s="102">
        <f t="shared" si="313"/>
        <v>0</v>
      </c>
      <c r="AX339" s="102">
        <f t="shared" si="313"/>
        <v>8767</v>
      </c>
      <c r="AY339" s="102">
        <f t="shared" si="313"/>
        <v>8767</v>
      </c>
      <c r="AZ339" s="102">
        <f t="shared" si="313"/>
        <v>0</v>
      </c>
      <c r="BA339" s="102">
        <f t="shared" si="313"/>
        <v>0</v>
      </c>
      <c r="BB339" s="102">
        <f t="shared" si="313"/>
        <v>8767</v>
      </c>
      <c r="BC339" s="102">
        <f t="shared" si="313"/>
        <v>8767</v>
      </c>
      <c r="BD339" s="75"/>
      <c r="BE339" s="75"/>
      <c r="BF339" s="102">
        <f>BF340</f>
        <v>8767</v>
      </c>
      <c r="BG339" s="102">
        <f>BG340</f>
        <v>8767</v>
      </c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</row>
    <row r="340" spans="1:70" s="8" customFormat="1" ht="39.75" customHeight="1">
      <c r="A340" s="99" t="s">
        <v>129</v>
      </c>
      <c r="B340" s="100" t="s">
        <v>152</v>
      </c>
      <c r="C340" s="100" t="s">
        <v>127</v>
      </c>
      <c r="D340" s="101" t="s">
        <v>84</v>
      </c>
      <c r="E340" s="100" t="s">
        <v>130</v>
      </c>
      <c r="F340" s="88">
        <v>15131</v>
      </c>
      <c r="G340" s="88">
        <f>H340-F340</f>
        <v>4562</v>
      </c>
      <c r="H340" s="110">
        <v>19693</v>
      </c>
      <c r="I340" s="110"/>
      <c r="J340" s="110">
        <v>22702</v>
      </c>
      <c r="K340" s="202"/>
      <c r="L340" s="202"/>
      <c r="M340" s="88">
        <v>22702</v>
      </c>
      <c r="N340" s="88">
        <f>O340-M340</f>
        <v>-15193</v>
      </c>
      <c r="O340" s="88">
        <v>7509</v>
      </c>
      <c r="P340" s="88"/>
      <c r="Q340" s="88">
        <v>7509</v>
      </c>
      <c r="R340" s="75"/>
      <c r="S340" s="75"/>
      <c r="T340" s="88">
        <f>O340+R340</f>
        <v>7509</v>
      </c>
      <c r="U340" s="88">
        <f>Q340+S340</f>
        <v>7509</v>
      </c>
      <c r="V340" s="75"/>
      <c r="W340" s="75"/>
      <c r="X340" s="88">
        <f>T340+V340</f>
        <v>7509</v>
      </c>
      <c r="Y340" s="88">
        <f>U340+W340</f>
        <v>7509</v>
      </c>
      <c r="Z340" s="75"/>
      <c r="AA340" s="89">
        <f>X340+Z340</f>
        <v>7509</v>
      </c>
      <c r="AB340" s="89">
        <f>Y340</f>
        <v>7509</v>
      </c>
      <c r="AC340" s="180"/>
      <c r="AD340" s="180"/>
      <c r="AE340" s="180"/>
      <c r="AF340" s="88">
        <f>AA340+AC340</f>
        <v>7509</v>
      </c>
      <c r="AG340" s="75"/>
      <c r="AH340" s="88">
        <f>AB340</f>
        <v>7509</v>
      </c>
      <c r="AI340" s="75"/>
      <c r="AJ340" s="75"/>
      <c r="AK340" s="88">
        <f>AF340+AI340</f>
        <v>7509</v>
      </c>
      <c r="AL340" s="88">
        <f>AG340</f>
        <v>0</v>
      </c>
      <c r="AM340" s="88">
        <f>AH340+AJ340</f>
        <v>7509</v>
      </c>
      <c r="AN340" s="88">
        <f>AO340-AM340</f>
        <v>1258</v>
      </c>
      <c r="AO340" s="88">
        <v>8767</v>
      </c>
      <c r="AP340" s="88"/>
      <c r="AQ340" s="88">
        <v>8767</v>
      </c>
      <c r="AR340" s="88"/>
      <c r="AS340" s="75"/>
      <c r="AT340" s="88">
        <f>AO340+AR340</f>
        <v>8767</v>
      </c>
      <c r="AU340" s="88">
        <f>AQ340+AS340</f>
        <v>8767</v>
      </c>
      <c r="AV340" s="75"/>
      <c r="AW340" s="75"/>
      <c r="AX340" s="88">
        <f>AT340+AV340</f>
        <v>8767</v>
      </c>
      <c r="AY340" s="88">
        <f>AU340</f>
        <v>8767</v>
      </c>
      <c r="AZ340" s="75"/>
      <c r="BA340" s="75"/>
      <c r="BB340" s="88">
        <f>AX340+AZ340</f>
        <v>8767</v>
      </c>
      <c r="BC340" s="88">
        <f>AY340+BA340</f>
        <v>8767</v>
      </c>
      <c r="BD340" s="75"/>
      <c r="BE340" s="75"/>
      <c r="BF340" s="88">
        <f>BB340+BD340</f>
        <v>8767</v>
      </c>
      <c r="BG340" s="88">
        <f>BC340+BE340</f>
        <v>8767</v>
      </c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</row>
    <row r="341" spans="1:70" s="8" customFormat="1" ht="18.75" customHeight="1">
      <c r="A341" s="99" t="s">
        <v>85</v>
      </c>
      <c r="B341" s="100" t="s">
        <v>152</v>
      </c>
      <c r="C341" s="100" t="s">
        <v>127</v>
      </c>
      <c r="D341" s="101" t="s">
        <v>86</v>
      </c>
      <c r="E341" s="100"/>
      <c r="F341" s="102">
        <f aca="true" t="shared" si="314" ref="F341:BC341">F342</f>
        <v>16772</v>
      </c>
      <c r="G341" s="102">
        <f t="shared" si="314"/>
        <v>4187</v>
      </c>
      <c r="H341" s="102">
        <f t="shared" si="314"/>
        <v>20959</v>
      </c>
      <c r="I341" s="102">
        <f t="shared" si="314"/>
        <v>0</v>
      </c>
      <c r="J341" s="102">
        <f t="shared" si="314"/>
        <v>22756</v>
      </c>
      <c r="K341" s="102">
        <f t="shared" si="314"/>
        <v>0</v>
      </c>
      <c r="L341" s="102">
        <f t="shared" si="314"/>
        <v>0</v>
      </c>
      <c r="M341" s="102">
        <f t="shared" si="314"/>
        <v>22756</v>
      </c>
      <c r="N341" s="102">
        <f t="shared" si="314"/>
        <v>-7836</v>
      </c>
      <c r="O341" s="102">
        <f t="shared" si="314"/>
        <v>14920</v>
      </c>
      <c r="P341" s="102">
        <f t="shared" si="314"/>
        <v>0</v>
      </c>
      <c r="Q341" s="102">
        <f t="shared" si="314"/>
        <v>14920</v>
      </c>
      <c r="R341" s="102">
        <f t="shared" si="314"/>
        <v>0</v>
      </c>
      <c r="S341" s="102">
        <f t="shared" si="314"/>
        <v>0</v>
      </c>
      <c r="T341" s="102">
        <f t="shared" si="314"/>
        <v>14920</v>
      </c>
      <c r="U341" s="102">
        <f t="shared" si="314"/>
        <v>14920</v>
      </c>
      <c r="V341" s="102">
        <f t="shared" si="314"/>
        <v>0</v>
      </c>
      <c r="W341" s="102">
        <f t="shared" si="314"/>
        <v>0</v>
      </c>
      <c r="X341" s="102">
        <f t="shared" si="314"/>
        <v>14920</v>
      </c>
      <c r="Y341" s="102">
        <f t="shared" si="314"/>
        <v>14920</v>
      </c>
      <c r="Z341" s="102">
        <f t="shared" si="314"/>
        <v>0</v>
      </c>
      <c r="AA341" s="103">
        <f t="shared" si="314"/>
        <v>14920</v>
      </c>
      <c r="AB341" s="103">
        <f t="shared" si="314"/>
        <v>14920</v>
      </c>
      <c r="AC341" s="103">
        <f t="shared" si="314"/>
        <v>0</v>
      </c>
      <c r="AD341" s="103">
        <f t="shared" si="314"/>
        <v>0</v>
      </c>
      <c r="AE341" s="103"/>
      <c r="AF341" s="102">
        <f t="shared" si="314"/>
        <v>14920</v>
      </c>
      <c r="AG341" s="102">
        <f t="shared" si="314"/>
        <v>0</v>
      </c>
      <c r="AH341" s="102">
        <f t="shared" si="314"/>
        <v>14920</v>
      </c>
      <c r="AI341" s="102">
        <f t="shared" si="314"/>
        <v>0</v>
      </c>
      <c r="AJ341" s="102">
        <f t="shared" si="314"/>
        <v>0</v>
      </c>
      <c r="AK341" s="102">
        <f t="shared" si="314"/>
        <v>14920</v>
      </c>
      <c r="AL341" s="102">
        <f t="shared" si="314"/>
        <v>0</v>
      </c>
      <c r="AM341" s="102">
        <f t="shared" si="314"/>
        <v>14920</v>
      </c>
      <c r="AN341" s="102">
        <f t="shared" si="314"/>
        <v>3944</v>
      </c>
      <c r="AO341" s="102">
        <f t="shared" si="314"/>
        <v>18864</v>
      </c>
      <c r="AP341" s="102">
        <f t="shared" si="314"/>
        <v>0</v>
      </c>
      <c r="AQ341" s="102">
        <f t="shared" si="314"/>
        <v>18864</v>
      </c>
      <c r="AR341" s="102">
        <f t="shared" si="314"/>
        <v>0</v>
      </c>
      <c r="AS341" s="102">
        <f t="shared" si="314"/>
        <v>0</v>
      </c>
      <c r="AT341" s="102">
        <f t="shared" si="314"/>
        <v>18864</v>
      </c>
      <c r="AU341" s="102">
        <f t="shared" si="314"/>
        <v>18864</v>
      </c>
      <c r="AV341" s="102">
        <f t="shared" si="314"/>
        <v>0</v>
      </c>
      <c r="AW341" s="102">
        <f t="shared" si="314"/>
        <v>0</v>
      </c>
      <c r="AX341" s="102">
        <f t="shared" si="314"/>
        <v>18864</v>
      </c>
      <c r="AY341" s="102">
        <f t="shared" si="314"/>
        <v>18864</v>
      </c>
      <c r="AZ341" s="102">
        <f t="shared" si="314"/>
        <v>0</v>
      </c>
      <c r="BA341" s="102">
        <f t="shared" si="314"/>
        <v>0</v>
      </c>
      <c r="BB341" s="102">
        <f t="shared" si="314"/>
        <v>18864</v>
      </c>
      <c r="BC341" s="102">
        <f t="shared" si="314"/>
        <v>18864</v>
      </c>
      <c r="BD341" s="75"/>
      <c r="BE341" s="75"/>
      <c r="BF341" s="102">
        <f>BF342</f>
        <v>18864</v>
      </c>
      <c r="BG341" s="102">
        <f>BG342</f>
        <v>18864</v>
      </c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</row>
    <row r="342" spans="1:70" s="8" customFormat="1" ht="39" customHeight="1">
      <c r="A342" s="99" t="s">
        <v>129</v>
      </c>
      <c r="B342" s="100" t="s">
        <v>152</v>
      </c>
      <c r="C342" s="100" t="s">
        <v>127</v>
      </c>
      <c r="D342" s="101" t="s">
        <v>86</v>
      </c>
      <c r="E342" s="100" t="s">
        <v>130</v>
      </c>
      <c r="F342" s="88">
        <v>16772</v>
      </c>
      <c r="G342" s="88">
        <f>H342-F342</f>
        <v>4187</v>
      </c>
      <c r="H342" s="110">
        <v>20959</v>
      </c>
      <c r="I342" s="110"/>
      <c r="J342" s="110">
        <v>22756</v>
      </c>
      <c r="K342" s="202"/>
      <c r="L342" s="202"/>
      <c r="M342" s="88">
        <v>22756</v>
      </c>
      <c r="N342" s="88">
        <f>O342-M342</f>
        <v>-7836</v>
      </c>
      <c r="O342" s="88">
        <v>14920</v>
      </c>
      <c r="P342" s="88"/>
      <c r="Q342" s="88">
        <v>14920</v>
      </c>
      <c r="R342" s="75"/>
      <c r="S342" s="75"/>
      <c r="T342" s="88">
        <f>O342+R342</f>
        <v>14920</v>
      </c>
      <c r="U342" s="88">
        <f>Q342+S342</f>
        <v>14920</v>
      </c>
      <c r="V342" s="75"/>
      <c r="W342" s="75"/>
      <c r="X342" s="88">
        <f>T342+V342</f>
        <v>14920</v>
      </c>
      <c r="Y342" s="88">
        <f>U342+W342</f>
        <v>14920</v>
      </c>
      <c r="Z342" s="75"/>
      <c r="AA342" s="89">
        <f>X342+Z342</f>
        <v>14920</v>
      </c>
      <c r="AB342" s="89">
        <f>Y342</f>
        <v>14920</v>
      </c>
      <c r="AC342" s="180"/>
      <c r="AD342" s="180"/>
      <c r="AE342" s="180"/>
      <c r="AF342" s="88">
        <f>AA342+AC342</f>
        <v>14920</v>
      </c>
      <c r="AG342" s="75"/>
      <c r="AH342" s="88">
        <f>AB342</f>
        <v>14920</v>
      </c>
      <c r="AI342" s="75"/>
      <c r="AJ342" s="75"/>
      <c r="AK342" s="88">
        <f>AF342+AI342</f>
        <v>14920</v>
      </c>
      <c r="AL342" s="88">
        <f>AG342</f>
        <v>0</v>
      </c>
      <c r="AM342" s="88">
        <f>AH342+AJ342</f>
        <v>14920</v>
      </c>
      <c r="AN342" s="88">
        <f>AO342-AM342</f>
        <v>3944</v>
      </c>
      <c r="AO342" s="88">
        <v>18864</v>
      </c>
      <c r="AP342" s="88"/>
      <c r="AQ342" s="88">
        <v>18864</v>
      </c>
      <c r="AR342" s="88"/>
      <c r="AS342" s="75"/>
      <c r="AT342" s="88">
        <f>AO342+AR342</f>
        <v>18864</v>
      </c>
      <c r="AU342" s="88">
        <f>AQ342+AS342</f>
        <v>18864</v>
      </c>
      <c r="AV342" s="75"/>
      <c r="AW342" s="75"/>
      <c r="AX342" s="88">
        <f>AT342+AV342</f>
        <v>18864</v>
      </c>
      <c r="AY342" s="88">
        <f>AU342</f>
        <v>18864</v>
      </c>
      <c r="AZ342" s="75"/>
      <c r="BA342" s="75"/>
      <c r="BB342" s="88">
        <f>AX342+AZ342</f>
        <v>18864</v>
      </c>
      <c r="BC342" s="88">
        <f>AY342+BA342</f>
        <v>18864</v>
      </c>
      <c r="BD342" s="75"/>
      <c r="BE342" s="75"/>
      <c r="BF342" s="88">
        <f>BB342+BD342</f>
        <v>18864</v>
      </c>
      <c r="BG342" s="88">
        <f>BC342+BE342</f>
        <v>18864</v>
      </c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</row>
    <row r="343" spans="1:70" s="8" customFormat="1" ht="19.5" customHeight="1">
      <c r="A343" s="99" t="s">
        <v>87</v>
      </c>
      <c r="B343" s="100" t="s">
        <v>152</v>
      </c>
      <c r="C343" s="100" t="s">
        <v>127</v>
      </c>
      <c r="D343" s="101" t="s">
        <v>88</v>
      </c>
      <c r="E343" s="100"/>
      <c r="F343" s="102">
        <f aca="true" t="shared" si="315" ref="F343:BC343">F344</f>
        <v>69934</v>
      </c>
      <c r="G343" s="102">
        <f t="shared" si="315"/>
        <v>3968</v>
      </c>
      <c r="H343" s="102">
        <f t="shared" si="315"/>
        <v>73902</v>
      </c>
      <c r="I343" s="102">
        <f t="shared" si="315"/>
        <v>0</v>
      </c>
      <c r="J343" s="102">
        <f t="shared" si="315"/>
        <v>80038</v>
      </c>
      <c r="K343" s="102">
        <f t="shared" si="315"/>
        <v>0</v>
      </c>
      <c r="L343" s="102">
        <f t="shared" si="315"/>
        <v>0</v>
      </c>
      <c r="M343" s="102">
        <f t="shared" si="315"/>
        <v>80038</v>
      </c>
      <c r="N343" s="102">
        <f t="shared" si="315"/>
        <v>-23596</v>
      </c>
      <c r="O343" s="102">
        <f t="shared" si="315"/>
        <v>56442</v>
      </c>
      <c r="P343" s="102">
        <f t="shared" si="315"/>
        <v>0</v>
      </c>
      <c r="Q343" s="102">
        <f t="shared" si="315"/>
        <v>56442</v>
      </c>
      <c r="R343" s="102">
        <f t="shared" si="315"/>
        <v>0</v>
      </c>
      <c r="S343" s="102">
        <f t="shared" si="315"/>
        <v>0</v>
      </c>
      <c r="T343" s="102">
        <f t="shared" si="315"/>
        <v>56442</v>
      </c>
      <c r="U343" s="102">
        <f t="shared" si="315"/>
        <v>56442</v>
      </c>
      <c r="V343" s="102">
        <f t="shared" si="315"/>
        <v>0</v>
      </c>
      <c r="W343" s="102">
        <f t="shared" si="315"/>
        <v>0</v>
      </c>
      <c r="X343" s="102">
        <f t="shared" si="315"/>
        <v>56442</v>
      </c>
      <c r="Y343" s="102">
        <f t="shared" si="315"/>
        <v>56442</v>
      </c>
      <c r="Z343" s="102">
        <f t="shared" si="315"/>
        <v>0</v>
      </c>
      <c r="AA343" s="103">
        <f t="shared" si="315"/>
        <v>56442</v>
      </c>
      <c r="AB343" s="103">
        <f t="shared" si="315"/>
        <v>56442</v>
      </c>
      <c r="AC343" s="103">
        <f t="shared" si="315"/>
        <v>0</v>
      </c>
      <c r="AD343" s="103">
        <f t="shared" si="315"/>
        <v>0</v>
      </c>
      <c r="AE343" s="103"/>
      <c r="AF343" s="102">
        <f t="shared" si="315"/>
        <v>56442</v>
      </c>
      <c r="AG343" s="102">
        <f t="shared" si="315"/>
        <v>0</v>
      </c>
      <c r="AH343" s="102">
        <f t="shared" si="315"/>
        <v>56442</v>
      </c>
      <c r="AI343" s="102">
        <f t="shared" si="315"/>
        <v>0</v>
      </c>
      <c r="AJ343" s="102">
        <f t="shared" si="315"/>
        <v>0</v>
      </c>
      <c r="AK343" s="102">
        <f t="shared" si="315"/>
        <v>56442</v>
      </c>
      <c r="AL343" s="102">
        <f t="shared" si="315"/>
        <v>0</v>
      </c>
      <c r="AM343" s="102">
        <f t="shared" si="315"/>
        <v>56442</v>
      </c>
      <c r="AN343" s="102">
        <f t="shared" si="315"/>
        <v>7336</v>
      </c>
      <c r="AO343" s="102">
        <f t="shared" si="315"/>
        <v>63778</v>
      </c>
      <c r="AP343" s="102">
        <f t="shared" si="315"/>
        <v>0</v>
      </c>
      <c r="AQ343" s="102">
        <f t="shared" si="315"/>
        <v>63778</v>
      </c>
      <c r="AR343" s="102">
        <f t="shared" si="315"/>
        <v>0</v>
      </c>
      <c r="AS343" s="102">
        <f t="shared" si="315"/>
        <v>0</v>
      </c>
      <c r="AT343" s="102">
        <f t="shared" si="315"/>
        <v>63778</v>
      </c>
      <c r="AU343" s="102">
        <f t="shared" si="315"/>
        <v>63778</v>
      </c>
      <c r="AV343" s="102">
        <f t="shared" si="315"/>
        <v>0</v>
      </c>
      <c r="AW343" s="102">
        <f t="shared" si="315"/>
        <v>0</v>
      </c>
      <c r="AX343" s="102">
        <f t="shared" si="315"/>
        <v>63778</v>
      </c>
      <c r="AY343" s="102">
        <f t="shared" si="315"/>
        <v>63778</v>
      </c>
      <c r="AZ343" s="102">
        <f t="shared" si="315"/>
        <v>0</v>
      </c>
      <c r="BA343" s="102">
        <f t="shared" si="315"/>
        <v>0</v>
      </c>
      <c r="BB343" s="102">
        <f t="shared" si="315"/>
        <v>63778</v>
      </c>
      <c r="BC343" s="102">
        <f t="shared" si="315"/>
        <v>63778</v>
      </c>
      <c r="BD343" s="75"/>
      <c r="BE343" s="75"/>
      <c r="BF343" s="102">
        <f>BF344</f>
        <v>63778</v>
      </c>
      <c r="BG343" s="102">
        <f>BG344</f>
        <v>63778</v>
      </c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</row>
    <row r="344" spans="1:70" s="8" customFormat="1" ht="35.25" customHeight="1">
      <c r="A344" s="99" t="s">
        <v>129</v>
      </c>
      <c r="B344" s="100" t="s">
        <v>152</v>
      </c>
      <c r="C344" s="100" t="s">
        <v>127</v>
      </c>
      <c r="D344" s="101" t="s">
        <v>88</v>
      </c>
      <c r="E344" s="100" t="s">
        <v>130</v>
      </c>
      <c r="F344" s="88">
        <v>69934</v>
      </c>
      <c r="G344" s="88">
        <f>H344-F344</f>
        <v>3968</v>
      </c>
      <c r="H344" s="110">
        <v>73902</v>
      </c>
      <c r="I344" s="110"/>
      <c r="J344" s="110">
        <v>80038</v>
      </c>
      <c r="K344" s="202"/>
      <c r="L344" s="202"/>
      <c r="M344" s="88">
        <v>80038</v>
      </c>
      <c r="N344" s="88">
        <f>O344-M344</f>
        <v>-23596</v>
      </c>
      <c r="O344" s="88">
        <v>56442</v>
      </c>
      <c r="P344" s="88"/>
      <c r="Q344" s="88">
        <v>56442</v>
      </c>
      <c r="R344" s="75"/>
      <c r="S344" s="75"/>
      <c r="T344" s="88">
        <f>O344+R344</f>
        <v>56442</v>
      </c>
      <c r="U344" s="88">
        <f>Q344+S344</f>
        <v>56442</v>
      </c>
      <c r="V344" s="75"/>
      <c r="W344" s="75"/>
      <c r="X344" s="88">
        <f>T344+V344</f>
        <v>56442</v>
      </c>
      <c r="Y344" s="88">
        <f>U344+W344</f>
        <v>56442</v>
      </c>
      <c r="Z344" s="75"/>
      <c r="AA344" s="89">
        <f>X344+Z344</f>
        <v>56442</v>
      </c>
      <c r="AB344" s="89">
        <f>Y344</f>
        <v>56442</v>
      </c>
      <c r="AC344" s="180"/>
      <c r="AD344" s="180"/>
      <c r="AE344" s="180"/>
      <c r="AF344" s="88">
        <f>AA344+AC344</f>
        <v>56442</v>
      </c>
      <c r="AG344" s="75"/>
      <c r="AH344" s="88">
        <f>AB344</f>
        <v>56442</v>
      </c>
      <c r="AI344" s="75"/>
      <c r="AJ344" s="75"/>
      <c r="AK344" s="88">
        <f>AF344+AI344</f>
        <v>56442</v>
      </c>
      <c r="AL344" s="88">
        <f>AG344</f>
        <v>0</v>
      </c>
      <c r="AM344" s="88">
        <f>AH344+AJ344</f>
        <v>56442</v>
      </c>
      <c r="AN344" s="88">
        <f>AO344-AM344</f>
        <v>7336</v>
      </c>
      <c r="AO344" s="88">
        <v>63778</v>
      </c>
      <c r="AP344" s="88"/>
      <c r="AQ344" s="88">
        <v>63778</v>
      </c>
      <c r="AR344" s="88"/>
      <c r="AS344" s="75"/>
      <c r="AT344" s="88">
        <f>AO344+AR344</f>
        <v>63778</v>
      </c>
      <c r="AU344" s="88">
        <f>AQ344+AS344</f>
        <v>63778</v>
      </c>
      <c r="AV344" s="75"/>
      <c r="AW344" s="75"/>
      <c r="AX344" s="88">
        <f>AT344+AV344</f>
        <v>63778</v>
      </c>
      <c r="AY344" s="88">
        <f>AU344</f>
        <v>63778</v>
      </c>
      <c r="AZ344" s="75"/>
      <c r="BA344" s="75"/>
      <c r="BB344" s="88">
        <f>AX344+AZ344</f>
        <v>63778</v>
      </c>
      <c r="BC344" s="88">
        <f>AY344+BA344</f>
        <v>63778</v>
      </c>
      <c r="BD344" s="75"/>
      <c r="BE344" s="75"/>
      <c r="BF344" s="88">
        <f>BB344+BD344</f>
        <v>63778</v>
      </c>
      <c r="BG344" s="88">
        <f>BC344+BE344</f>
        <v>63778</v>
      </c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</row>
    <row r="345" spans="1:70" s="8" customFormat="1" ht="44.25" customHeight="1">
      <c r="A345" s="99" t="s">
        <v>89</v>
      </c>
      <c r="B345" s="100" t="s">
        <v>152</v>
      </c>
      <c r="C345" s="100" t="s">
        <v>127</v>
      </c>
      <c r="D345" s="101" t="s">
        <v>90</v>
      </c>
      <c r="E345" s="100"/>
      <c r="F345" s="102">
        <f aca="true" t="shared" si="316" ref="F345:BC345">F346</f>
        <v>75174</v>
      </c>
      <c r="G345" s="102">
        <f t="shared" si="316"/>
        <v>16533</v>
      </c>
      <c r="H345" s="102">
        <f t="shared" si="316"/>
        <v>91707</v>
      </c>
      <c r="I345" s="102">
        <f t="shared" si="316"/>
        <v>0</v>
      </c>
      <c r="J345" s="102">
        <f t="shared" si="316"/>
        <v>97311</v>
      </c>
      <c r="K345" s="102">
        <f t="shared" si="316"/>
        <v>0</v>
      </c>
      <c r="L345" s="102">
        <f t="shared" si="316"/>
        <v>0</v>
      </c>
      <c r="M345" s="102">
        <f t="shared" si="316"/>
        <v>97311</v>
      </c>
      <c r="N345" s="102">
        <f t="shared" si="316"/>
        <v>-33046</v>
      </c>
      <c r="O345" s="102">
        <f t="shared" si="316"/>
        <v>64265</v>
      </c>
      <c r="P345" s="102">
        <f t="shared" si="316"/>
        <v>0</v>
      </c>
      <c r="Q345" s="102">
        <f t="shared" si="316"/>
        <v>64265</v>
      </c>
      <c r="R345" s="102">
        <f t="shared" si="316"/>
        <v>0</v>
      </c>
      <c r="S345" s="102">
        <f t="shared" si="316"/>
        <v>0</v>
      </c>
      <c r="T345" s="102">
        <f t="shared" si="316"/>
        <v>64265</v>
      </c>
      <c r="U345" s="102">
        <f t="shared" si="316"/>
        <v>64265</v>
      </c>
      <c r="V345" s="102">
        <f t="shared" si="316"/>
        <v>0</v>
      </c>
      <c r="W345" s="102">
        <f t="shared" si="316"/>
        <v>0</v>
      </c>
      <c r="X345" s="102">
        <f t="shared" si="316"/>
        <v>64265</v>
      </c>
      <c r="Y345" s="102">
        <f t="shared" si="316"/>
        <v>64265</v>
      </c>
      <c r="Z345" s="102">
        <f t="shared" si="316"/>
        <v>0</v>
      </c>
      <c r="AA345" s="103">
        <f t="shared" si="316"/>
        <v>64265</v>
      </c>
      <c r="AB345" s="103">
        <f t="shared" si="316"/>
        <v>64265</v>
      </c>
      <c r="AC345" s="103">
        <f t="shared" si="316"/>
        <v>0</v>
      </c>
      <c r="AD345" s="103">
        <f t="shared" si="316"/>
        <v>0</v>
      </c>
      <c r="AE345" s="103"/>
      <c r="AF345" s="102">
        <f t="shared" si="316"/>
        <v>64265</v>
      </c>
      <c r="AG345" s="102">
        <f t="shared" si="316"/>
        <v>0</v>
      </c>
      <c r="AH345" s="102">
        <f t="shared" si="316"/>
        <v>64265</v>
      </c>
      <c r="AI345" s="102">
        <f t="shared" si="316"/>
        <v>0</v>
      </c>
      <c r="AJ345" s="102">
        <f t="shared" si="316"/>
        <v>0</v>
      </c>
      <c r="AK345" s="102">
        <f t="shared" si="316"/>
        <v>64265</v>
      </c>
      <c r="AL345" s="102">
        <f t="shared" si="316"/>
        <v>0</v>
      </c>
      <c r="AM345" s="102">
        <f t="shared" si="316"/>
        <v>64265</v>
      </c>
      <c r="AN345" s="102">
        <f t="shared" si="316"/>
        <v>13885</v>
      </c>
      <c r="AO345" s="102">
        <f t="shared" si="316"/>
        <v>78150</v>
      </c>
      <c r="AP345" s="102">
        <f t="shared" si="316"/>
        <v>0</v>
      </c>
      <c r="AQ345" s="102">
        <f t="shared" si="316"/>
        <v>78150</v>
      </c>
      <c r="AR345" s="102">
        <f t="shared" si="316"/>
        <v>0</v>
      </c>
      <c r="AS345" s="102">
        <f t="shared" si="316"/>
        <v>0</v>
      </c>
      <c r="AT345" s="102">
        <f t="shared" si="316"/>
        <v>78150</v>
      </c>
      <c r="AU345" s="102">
        <f t="shared" si="316"/>
        <v>78150</v>
      </c>
      <c r="AV345" s="102">
        <f t="shared" si="316"/>
        <v>0</v>
      </c>
      <c r="AW345" s="102">
        <f t="shared" si="316"/>
        <v>0</v>
      </c>
      <c r="AX345" s="102">
        <f t="shared" si="316"/>
        <v>78150</v>
      </c>
      <c r="AY345" s="102">
        <f t="shared" si="316"/>
        <v>78150</v>
      </c>
      <c r="AZ345" s="102">
        <f t="shared" si="316"/>
        <v>-561</v>
      </c>
      <c r="BA345" s="102">
        <f t="shared" si="316"/>
        <v>-2182</v>
      </c>
      <c r="BB345" s="102">
        <f t="shared" si="316"/>
        <v>77589</v>
      </c>
      <c r="BC345" s="102">
        <f t="shared" si="316"/>
        <v>75968</v>
      </c>
      <c r="BD345" s="75"/>
      <c r="BE345" s="75"/>
      <c r="BF345" s="102">
        <f>BF346</f>
        <v>77589</v>
      </c>
      <c r="BG345" s="102">
        <f>BG346</f>
        <v>75968</v>
      </c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</row>
    <row r="346" spans="1:70" s="8" customFormat="1" ht="42.75" customHeight="1">
      <c r="A346" s="99" t="s">
        <v>129</v>
      </c>
      <c r="B346" s="100" t="s">
        <v>152</v>
      </c>
      <c r="C346" s="100" t="s">
        <v>127</v>
      </c>
      <c r="D346" s="101" t="s">
        <v>90</v>
      </c>
      <c r="E346" s="100" t="s">
        <v>130</v>
      </c>
      <c r="F346" s="88">
        <v>75174</v>
      </c>
      <c r="G346" s="88">
        <f>H346-F346</f>
        <v>16533</v>
      </c>
      <c r="H346" s="110">
        <v>91707</v>
      </c>
      <c r="I346" s="110"/>
      <c r="J346" s="110">
        <v>97311</v>
      </c>
      <c r="K346" s="202"/>
      <c r="L346" s="202"/>
      <c r="M346" s="88">
        <v>97311</v>
      </c>
      <c r="N346" s="88">
        <f>O346-M346</f>
        <v>-33046</v>
      </c>
      <c r="O346" s="88">
        <v>64265</v>
      </c>
      <c r="P346" s="88"/>
      <c r="Q346" s="88">
        <v>64265</v>
      </c>
      <c r="R346" s="75"/>
      <c r="S346" s="75"/>
      <c r="T346" s="88">
        <f>O346+R346</f>
        <v>64265</v>
      </c>
      <c r="U346" s="88">
        <f>Q346+S346</f>
        <v>64265</v>
      </c>
      <c r="V346" s="75"/>
      <c r="W346" s="75"/>
      <c r="X346" s="88">
        <f>T346+V346</f>
        <v>64265</v>
      </c>
      <c r="Y346" s="88">
        <f>U346+W346</f>
        <v>64265</v>
      </c>
      <c r="Z346" s="75"/>
      <c r="AA346" s="89">
        <f>X346+Z346</f>
        <v>64265</v>
      </c>
      <c r="AB346" s="89">
        <f>Y346</f>
        <v>64265</v>
      </c>
      <c r="AC346" s="180"/>
      <c r="AD346" s="180"/>
      <c r="AE346" s="180"/>
      <c r="AF346" s="88">
        <f>AA346+AC346</f>
        <v>64265</v>
      </c>
      <c r="AG346" s="75"/>
      <c r="AH346" s="88">
        <f>AB346</f>
        <v>64265</v>
      </c>
      <c r="AI346" s="75"/>
      <c r="AJ346" s="75"/>
      <c r="AK346" s="88">
        <f>AF346+AI346</f>
        <v>64265</v>
      </c>
      <c r="AL346" s="88">
        <f>AG346</f>
        <v>0</v>
      </c>
      <c r="AM346" s="88">
        <f>AH346+AJ346</f>
        <v>64265</v>
      </c>
      <c r="AN346" s="88">
        <f>AO346-AM346</f>
        <v>13885</v>
      </c>
      <c r="AO346" s="88">
        <v>78150</v>
      </c>
      <c r="AP346" s="88"/>
      <c r="AQ346" s="88">
        <v>78150</v>
      </c>
      <c r="AR346" s="88"/>
      <c r="AS346" s="75"/>
      <c r="AT346" s="88">
        <f>AO346+AR346</f>
        <v>78150</v>
      </c>
      <c r="AU346" s="88">
        <f>AQ346+AS346</f>
        <v>78150</v>
      </c>
      <c r="AV346" s="75"/>
      <c r="AW346" s="75"/>
      <c r="AX346" s="88">
        <f>AT346+AV346</f>
        <v>78150</v>
      </c>
      <c r="AY346" s="88">
        <f>AU346</f>
        <v>78150</v>
      </c>
      <c r="AZ346" s="91">
        <v>-561</v>
      </c>
      <c r="BA346" s="88">
        <v>-2182</v>
      </c>
      <c r="BB346" s="88">
        <f>AX346+AZ346</f>
        <v>77589</v>
      </c>
      <c r="BC346" s="88">
        <f>AY346+BA346</f>
        <v>75968</v>
      </c>
      <c r="BD346" s="75"/>
      <c r="BE346" s="75"/>
      <c r="BF346" s="88">
        <f>BB346+BD346</f>
        <v>77589</v>
      </c>
      <c r="BG346" s="88">
        <f>BC346+BE346</f>
        <v>75968</v>
      </c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</row>
    <row r="347" spans="1:70" s="8" customFormat="1" ht="44.25" customHeight="1">
      <c r="A347" s="99" t="s">
        <v>91</v>
      </c>
      <c r="B347" s="100" t="s">
        <v>152</v>
      </c>
      <c r="C347" s="100" t="s">
        <v>127</v>
      </c>
      <c r="D347" s="101" t="s">
        <v>92</v>
      </c>
      <c r="E347" s="100"/>
      <c r="F347" s="102">
        <f aca="true" t="shared" si="317" ref="F347:O347">F348+F349+F351+F353</f>
        <v>22500</v>
      </c>
      <c r="G347" s="102">
        <f t="shared" si="317"/>
        <v>-5735</v>
      </c>
      <c r="H347" s="102">
        <f t="shared" si="317"/>
        <v>16765</v>
      </c>
      <c r="I347" s="102">
        <f t="shared" si="317"/>
        <v>0</v>
      </c>
      <c r="J347" s="102">
        <f t="shared" si="317"/>
        <v>17951</v>
      </c>
      <c r="K347" s="102">
        <f t="shared" si="317"/>
        <v>0</v>
      </c>
      <c r="L347" s="102">
        <f t="shared" si="317"/>
        <v>0</v>
      </c>
      <c r="M347" s="102">
        <f t="shared" si="317"/>
        <v>17951</v>
      </c>
      <c r="N347" s="102">
        <f t="shared" si="317"/>
        <v>-14875</v>
      </c>
      <c r="O347" s="102">
        <f t="shared" si="317"/>
        <v>3076</v>
      </c>
      <c r="P347" s="102">
        <f aca="true" t="shared" si="318" ref="P347:Z347">P348+P349+P351+P353</f>
        <v>0</v>
      </c>
      <c r="Q347" s="102">
        <f t="shared" si="318"/>
        <v>3076</v>
      </c>
      <c r="R347" s="102">
        <f t="shared" si="318"/>
        <v>0</v>
      </c>
      <c r="S347" s="102">
        <f t="shared" si="318"/>
        <v>0</v>
      </c>
      <c r="T347" s="102">
        <f t="shared" si="318"/>
        <v>3076</v>
      </c>
      <c r="U347" s="102">
        <f t="shared" si="318"/>
        <v>3076</v>
      </c>
      <c r="V347" s="102">
        <f t="shared" si="318"/>
        <v>0</v>
      </c>
      <c r="W347" s="102">
        <f t="shared" si="318"/>
        <v>0</v>
      </c>
      <c r="X347" s="102">
        <f t="shared" si="318"/>
        <v>3076</v>
      </c>
      <c r="Y347" s="102">
        <f t="shared" si="318"/>
        <v>3076</v>
      </c>
      <c r="Z347" s="102">
        <f t="shared" si="318"/>
        <v>0</v>
      </c>
      <c r="AA347" s="103">
        <f>AA348+AA349+AA351+AA353</f>
        <v>3076</v>
      </c>
      <c r="AB347" s="103">
        <f>AB348+AB349+AB351+AB353</f>
        <v>3076</v>
      </c>
      <c r="AC347" s="103">
        <f aca="true" t="shared" si="319" ref="AC347:AU347">AC348+AC349+AC351+AC353+AC357</f>
        <v>830</v>
      </c>
      <c r="AD347" s="103">
        <f t="shared" si="319"/>
        <v>0</v>
      </c>
      <c r="AE347" s="103">
        <f t="shared" si="319"/>
        <v>830</v>
      </c>
      <c r="AF347" s="102">
        <f t="shared" si="319"/>
        <v>3906</v>
      </c>
      <c r="AG347" s="102">
        <f t="shared" si="319"/>
        <v>0</v>
      </c>
      <c r="AH347" s="102">
        <f t="shared" si="319"/>
        <v>3906</v>
      </c>
      <c r="AI347" s="102">
        <f t="shared" si="319"/>
        <v>0</v>
      </c>
      <c r="AJ347" s="102">
        <f t="shared" si="319"/>
        <v>0</v>
      </c>
      <c r="AK347" s="102">
        <f t="shared" si="319"/>
        <v>3906</v>
      </c>
      <c r="AL347" s="102">
        <f t="shared" si="319"/>
        <v>0</v>
      </c>
      <c r="AM347" s="102">
        <f t="shared" si="319"/>
        <v>3906</v>
      </c>
      <c r="AN347" s="102">
        <f t="shared" si="319"/>
        <v>13378</v>
      </c>
      <c r="AO347" s="102">
        <f t="shared" si="319"/>
        <v>17284</v>
      </c>
      <c r="AP347" s="102">
        <f t="shared" si="319"/>
        <v>0</v>
      </c>
      <c r="AQ347" s="102">
        <f t="shared" si="319"/>
        <v>17284</v>
      </c>
      <c r="AR347" s="102">
        <f t="shared" si="319"/>
        <v>0</v>
      </c>
      <c r="AS347" s="102">
        <f t="shared" si="319"/>
        <v>0</v>
      </c>
      <c r="AT347" s="102">
        <f t="shared" si="319"/>
        <v>17284</v>
      </c>
      <c r="AU347" s="102">
        <f t="shared" si="319"/>
        <v>17284</v>
      </c>
      <c r="AV347" s="102">
        <f aca="true" t="shared" si="320" ref="AV347:BC347">AV348+AV349+AV351+AV353+AV357</f>
        <v>0</v>
      </c>
      <c r="AW347" s="102">
        <f t="shared" si="320"/>
        <v>0</v>
      </c>
      <c r="AX347" s="102">
        <f t="shared" si="320"/>
        <v>17284</v>
      </c>
      <c r="AY347" s="102">
        <f t="shared" si="320"/>
        <v>17284</v>
      </c>
      <c r="AZ347" s="102">
        <f t="shared" si="320"/>
        <v>0</v>
      </c>
      <c r="BA347" s="102">
        <f t="shared" si="320"/>
        <v>0</v>
      </c>
      <c r="BB347" s="102">
        <f t="shared" si="320"/>
        <v>17284</v>
      </c>
      <c r="BC347" s="102">
        <f t="shared" si="320"/>
        <v>17284</v>
      </c>
      <c r="BD347" s="75"/>
      <c r="BE347" s="75"/>
      <c r="BF347" s="102">
        <f>BF348+BF349+BF351+BF353+BF357</f>
        <v>17284</v>
      </c>
      <c r="BG347" s="102">
        <f>BG348+BG349+BG351+BG353+BG357</f>
        <v>17284</v>
      </c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</row>
    <row r="348" spans="1:70" s="8" customFormat="1" ht="62.25" customHeight="1">
      <c r="A348" s="99" t="s">
        <v>137</v>
      </c>
      <c r="B348" s="100" t="s">
        <v>152</v>
      </c>
      <c r="C348" s="100" t="s">
        <v>127</v>
      </c>
      <c r="D348" s="101" t="s">
        <v>92</v>
      </c>
      <c r="E348" s="100" t="s">
        <v>138</v>
      </c>
      <c r="F348" s="88">
        <v>20205</v>
      </c>
      <c r="G348" s="88">
        <f>H348-F348</f>
        <v>-3774</v>
      </c>
      <c r="H348" s="110">
        <v>16431</v>
      </c>
      <c r="I348" s="110"/>
      <c r="J348" s="110">
        <v>17593</v>
      </c>
      <c r="K348" s="202"/>
      <c r="L348" s="202"/>
      <c r="M348" s="88">
        <v>17593</v>
      </c>
      <c r="N348" s="88">
        <f>O348-M348</f>
        <v>-14517</v>
      </c>
      <c r="O348" s="88">
        <v>3076</v>
      </c>
      <c r="P348" s="88"/>
      <c r="Q348" s="88">
        <v>3076</v>
      </c>
      <c r="R348" s="75"/>
      <c r="S348" s="75"/>
      <c r="T348" s="88">
        <f>O348+R348</f>
        <v>3076</v>
      </c>
      <c r="U348" s="88">
        <f>Q348+S348</f>
        <v>3076</v>
      </c>
      <c r="V348" s="75"/>
      <c r="W348" s="75"/>
      <c r="X348" s="88">
        <f>T348+V348</f>
        <v>3076</v>
      </c>
      <c r="Y348" s="88">
        <f>U348+W348</f>
        <v>3076</v>
      </c>
      <c r="Z348" s="75"/>
      <c r="AA348" s="89">
        <f>X348+Z348</f>
        <v>3076</v>
      </c>
      <c r="AB348" s="89">
        <f>Y348</f>
        <v>3076</v>
      </c>
      <c r="AC348" s="180"/>
      <c r="AD348" s="180"/>
      <c r="AE348" s="180"/>
      <c r="AF348" s="88">
        <f>AA348+AC348</f>
        <v>3076</v>
      </c>
      <c r="AG348" s="75"/>
      <c r="AH348" s="88">
        <f>AB348</f>
        <v>3076</v>
      </c>
      <c r="AI348" s="75"/>
      <c r="AJ348" s="75"/>
      <c r="AK348" s="88">
        <f>AF348+AI348</f>
        <v>3076</v>
      </c>
      <c r="AL348" s="88">
        <f>AG348</f>
        <v>0</v>
      </c>
      <c r="AM348" s="88">
        <f>AH348+AJ348</f>
        <v>3076</v>
      </c>
      <c r="AN348" s="88">
        <f>AO348-AM348</f>
        <v>3434</v>
      </c>
      <c r="AO348" s="88">
        <v>6510</v>
      </c>
      <c r="AP348" s="88"/>
      <c r="AQ348" s="88">
        <v>6510</v>
      </c>
      <c r="AR348" s="88"/>
      <c r="AS348" s="75"/>
      <c r="AT348" s="88">
        <f>AO348+AR348</f>
        <v>6510</v>
      </c>
      <c r="AU348" s="88">
        <f>AQ348+AS348</f>
        <v>6510</v>
      </c>
      <c r="AV348" s="75"/>
      <c r="AW348" s="75"/>
      <c r="AX348" s="88">
        <f>AT348+AV348</f>
        <v>6510</v>
      </c>
      <c r="AY348" s="88">
        <f>AU348</f>
        <v>6510</v>
      </c>
      <c r="AZ348" s="75"/>
      <c r="BA348" s="75"/>
      <c r="BB348" s="88">
        <f>AX348+AZ348</f>
        <v>6510</v>
      </c>
      <c r="BC348" s="88">
        <f>AY348+BA348</f>
        <v>6510</v>
      </c>
      <c r="BD348" s="75"/>
      <c r="BE348" s="75"/>
      <c r="BF348" s="88">
        <f>BB348+BD348</f>
        <v>6510</v>
      </c>
      <c r="BG348" s="88">
        <f>BC348+BE348</f>
        <v>6510</v>
      </c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</row>
    <row r="349" spans="1:70" s="8" customFormat="1" ht="83.25" customHeight="1" hidden="1">
      <c r="A349" s="99" t="s">
        <v>218</v>
      </c>
      <c r="B349" s="100" t="s">
        <v>152</v>
      </c>
      <c r="C349" s="100" t="s">
        <v>127</v>
      </c>
      <c r="D349" s="101" t="s">
        <v>179</v>
      </c>
      <c r="E349" s="100"/>
      <c r="F349" s="102">
        <f aca="true" t="shared" si="321" ref="F349:Q349">F350</f>
        <v>390</v>
      </c>
      <c r="G349" s="102">
        <f t="shared" si="321"/>
        <v>-390</v>
      </c>
      <c r="H349" s="102">
        <f t="shared" si="321"/>
        <v>0</v>
      </c>
      <c r="I349" s="102">
        <f t="shared" si="321"/>
        <v>0</v>
      </c>
      <c r="J349" s="102">
        <f t="shared" si="321"/>
        <v>0</v>
      </c>
      <c r="K349" s="102">
        <f t="shared" si="321"/>
        <v>0</v>
      </c>
      <c r="L349" s="102">
        <f t="shared" si="321"/>
        <v>0</v>
      </c>
      <c r="M349" s="102">
        <f t="shared" si="321"/>
        <v>0</v>
      </c>
      <c r="N349" s="102">
        <f t="shared" si="321"/>
        <v>0</v>
      </c>
      <c r="O349" s="102">
        <f t="shared" si="321"/>
        <v>0</v>
      </c>
      <c r="P349" s="102">
        <f t="shared" si="321"/>
        <v>0</v>
      </c>
      <c r="Q349" s="102">
        <f t="shared" si="321"/>
        <v>0</v>
      </c>
      <c r="R349" s="75"/>
      <c r="S349" s="75"/>
      <c r="T349" s="75"/>
      <c r="U349" s="75"/>
      <c r="V349" s="75"/>
      <c r="W349" s="75"/>
      <c r="X349" s="75"/>
      <c r="Y349" s="75"/>
      <c r="Z349" s="75"/>
      <c r="AA349" s="180"/>
      <c r="AB349" s="180"/>
      <c r="AC349" s="180"/>
      <c r="AD349" s="180"/>
      <c r="AE349" s="180"/>
      <c r="AF349" s="75"/>
      <c r="AG349" s="75"/>
      <c r="AH349" s="75"/>
      <c r="AI349" s="75"/>
      <c r="AJ349" s="75"/>
      <c r="AK349" s="181"/>
      <c r="AL349" s="181"/>
      <c r="AM349" s="181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</row>
    <row r="350" spans="1:70" s="8" customFormat="1" ht="83.25" customHeight="1" hidden="1">
      <c r="A350" s="99" t="s">
        <v>378</v>
      </c>
      <c r="B350" s="100" t="s">
        <v>152</v>
      </c>
      <c r="C350" s="100" t="s">
        <v>127</v>
      </c>
      <c r="D350" s="101" t="s">
        <v>179</v>
      </c>
      <c r="E350" s="100" t="s">
        <v>143</v>
      </c>
      <c r="F350" s="88">
        <v>390</v>
      </c>
      <c r="G350" s="88">
        <f>H350-F350</f>
        <v>-390</v>
      </c>
      <c r="H350" s="202"/>
      <c r="I350" s="202"/>
      <c r="J350" s="202"/>
      <c r="K350" s="202"/>
      <c r="L350" s="202"/>
      <c r="M350" s="88"/>
      <c r="N350" s="91"/>
      <c r="O350" s="88"/>
      <c r="P350" s="88"/>
      <c r="Q350" s="88"/>
      <c r="R350" s="75"/>
      <c r="S350" s="75"/>
      <c r="T350" s="75"/>
      <c r="U350" s="75"/>
      <c r="V350" s="75"/>
      <c r="W350" s="75"/>
      <c r="X350" s="75"/>
      <c r="Y350" s="75"/>
      <c r="Z350" s="75"/>
      <c r="AA350" s="180"/>
      <c r="AB350" s="180"/>
      <c r="AC350" s="180"/>
      <c r="AD350" s="180"/>
      <c r="AE350" s="180"/>
      <c r="AF350" s="75"/>
      <c r="AG350" s="75"/>
      <c r="AH350" s="75"/>
      <c r="AI350" s="75"/>
      <c r="AJ350" s="75"/>
      <c r="AK350" s="181"/>
      <c r="AL350" s="181"/>
      <c r="AM350" s="181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</row>
    <row r="351" spans="1:70" s="8" customFormat="1" ht="50.25" customHeight="1" hidden="1">
      <c r="A351" s="99" t="s">
        <v>176</v>
      </c>
      <c r="B351" s="100" t="s">
        <v>152</v>
      </c>
      <c r="C351" s="100" t="s">
        <v>127</v>
      </c>
      <c r="D351" s="101" t="s">
        <v>180</v>
      </c>
      <c r="E351" s="100"/>
      <c r="F351" s="102">
        <f aca="true" t="shared" si="322" ref="F351:Q351">F352</f>
        <v>1580</v>
      </c>
      <c r="G351" s="102">
        <f t="shared" si="322"/>
        <v>-1580</v>
      </c>
      <c r="H351" s="102">
        <f t="shared" si="322"/>
        <v>0</v>
      </c>
      <c r="I351" s="102">
        <f t="shared" si="322"/>
        <v>0</v>
      </c>
      <c r="J351" s="102">
        <f t="shared" si="322"/>
        <v>0</v>
      </c>
      <c r="K351" s="102">
        <f t="shared" si="322"/>
        <v>0</v>
      </c>
      <c r="L351" s="102">
        <f t="shared" si="322"/>
        <v>0</v>
      </c>
      <c r="M351" s="102">
        <f t="shared" si="322"/>
        <v>0</v>
      </c>
      <c r="N351" s="102">
        <f t="shared" si="322"/>
        <v>0</v>
      </c>
      <c r="O351" s="102">
        <f t="shared" si="322"/>
        <v>0</v>
      </c>
      <c r="P351" s="102">
        <f t="shared" si="322"/>
        <v>0</v>
      </c>
      <c r="Q351" s="102">
        <f t="shared" si="322"/>
        <v>0</v>
      </c>
      <c r="R351" s="75"/>
      <c r="S351" s="75"/>
      <c r="T351" s="75"/>
      <c r="U351" s="75"/>
      <c r="V351" s="75"/>
      <c r="W351" s="75"/>
      <c r="X351" s="75"/>
      <c r="Y351" s="75"/>
      <c r="Z351" s="75"/>
      <c r="AA351" s="180"/>
      <c r="AB351" s="180"/>
      <c r="AC351" s="180"/>
      <c r="AD351" s="180"/>
      <c r="AE351" s="180"/>
      <c r="AF351" s="75"/>
      <c r="AG351" s="75"/>
      <c r="AH351" s="75"/>
      <c r="AI351" s="75"/>
      <c r="AJ351" s="75"/>
      <c r="AK351" s="181"/>
      <c r="AL351" s="181"/>
      <c r="AM351" s="181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</row>
    <row r="352" spans="1:70" s="8" customFormat="1" ht="83.25" customHeight="1" hidden="1">
      <c r="A352" s="99" t="s">
        <v>378</v>
      </c>
      <c r="B352" s="100" t="s">
        <v>152</v>
      </c>
      <c r="C352" s="100" t="s">
        <v>127</v>
      </c>
      <c r="D352" s="101" t="s">
        <v>180</v>
      </c>
      <c r="E352" s="100" t="s">
        <v>143</v>
      </c>
      <c r="F352" s="88">
        <v>1580</v>
      </c>
      <c r="G352" s="88">
        <f>H352-F352</f>
        <v>-1580</v>
      </c>
      <c r="H352" s="202"/>
      <c r="I352" s="202"/>
      <c r="J352" s="202"/>
      <c r="K352" s="202"/>
      <c r="L352" s="202"/>
      <c r="M352" s="88"/>
      <c r="N352" s="91"/>
      <c r="O352" s="88"/>
      <c r="P352" s="88"/>
      <c r="Q352" s="88"/>
      <c r="R352" s="75"/>
      <c r="S352" s="75"/>
      <c r="T352" s="75"/>
      <c r="U352" s="75"/>
      <c r="V352" s="75"/>
      <c r="W352" s="75"/>
      <c r="X352" s="75"/>
      <c r="Y352" s="75"/>
      <c r="Z352" s="75"/>
      <c r="AA352" s="180"/>
      <c r="AB352" s="180"/>
      <c r="AC352" s="180"/>
      <c r="AD352" s="180"/>
      <c r="AE352" s="180"/>
      <c r="AF352" s="75"/>
      <c r="AG352" s="75"/>
      <c r="AH352" s="75"/>
      <c r="AI352" s="75"/>
      <c r="AJ352" s="75"/>
      <c r="AK352" s="181"/>
      <c r="AL352" s="181"/>
      <c r="AM352" s="181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</row>
    <row r="353" spans="1:70" s="8" customFormat="1" ht="50.25" customHeight="1" hidden="1">
      <c r="A353" s="99" t="s">
        <v>219</v>
      </c>
      <c r="B353" s="100" t="s">
        <v>152</v>
      </c>
      <c r="C353" s="100" t="s">
        <v>127</v>
      </c>
      <c r="D353" s="101" t="s">
        <v>181</v>
      </c>
      <c r="E353" s="100"/>
      <c r="F353" s="102">
        <f aca="true" t="shared" si="323" ref="F353:Q353">F354</f>
        <v>325</v>
      </c>
      <c r="G353" s="102">
        <f t="shared" si="323"/>
        <v>9</v>
      </c>
      <c r="H353" s="102">
        <f t="shared" si="323"/>
        <v>334</v>
      </c>
      <c r="I353" s="102">
        <f t="shared" si="323"/>
        <v>0</v>
      </c>
      <c r="J353" s="102">
        <f t="shared" si="323"/>
        <v>358</v>
      </c>
      <c r="K353" s="102">
        <f t="shared" si="323"/>
        <v>0</v>
      </c>
      <c r="L353" s="102">
        <f t="shared" si="323"/>
        <v>0</v>
      </c>
      <c r="M353" s="102">
        <f t="shared" si="323"/>
        <v>358</v>
      </c>
      <c r="N353" s="102">
        <f t="shared" si="323"/>
        <v>-358</v>
      </c>
      <c r="O353" s="102">
        <f t="shared" si="323"/>
        <v>0</v>
      </c>
      <c r="P353" s="102">
        <f t="shared" si="323"/>
        <v>0</v>
      </c>
      <c r="Q353" s="102">
        <f t="shared" si="323"/>
        <v>0</v>
      </c>
      <c r="R353" s="75"/>
      <c r="S353" s="75"/>
      <c r="T353" s="75"/>
      <c r="U353" s="75"/>
      <c r="V353" s="75"/>
      <c r="W353" s="75"/>
      <c r="X353" s="75"/>
      <c r="Y353" s="75"/>
      <c r="Z353" s="75"/>
      <c r="AA353" s="180"/>
      <c r="AB353" s="180"/>
      <c r="AC353" s="180"/>
      <c r="AD353" s="180"/>
      <c r="AE353" s="180"/>
      <c r="AF353" s="75"/>
      <c r="AG353" s="75"/>
      <c r="AH353" s="75"/>
      <c r="AI353" s="75"/>
      <c r="AJ353" s="75"/>
      <c r="AK353" s="181"/>
      <c r="AL353" s="181"/>
      <c r="AM353" s="181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</row>
    <row r="354" spans="1:70" s="8" customFormat="1" ht="83.25" customHeight="1" hidden="1">
      <c r="A354" s="99" t="s">
        <v>250</v>
      </c>
      <c r="B354" s="100" t="s">
        <v>152</v>
      </c>
      <c r="C354" s="100" t="s">
        <v>127</v>
      </c>
      <c r="D354" s="101" t="s">
        <v>181</v>
      </c>
      <c r="E354" s="100" t="s">
        <v>143</v>
      </c>
      <c r="F354" s="88">
        <v>325</v>
      </c>
      <c r="G354" s="88">
        <f>H354-F354</f>
        <v>9</v>
      </c>
      <c r="H354" s="110">
        <v>334</v>
      </c>
      <c r="I354" s="110"/>
      <c r="J354" s="110">
        <v>358</v>
      </c>
      <c r="K354" s="202"/>
      <c r="L354" s="202"/>
      <c r="M354" s="88">
        <v>358</v>
      </c>
      <c r="N354" s="88">
        <f>O354-M354</f>
        <v>-358</v>
      </c>
      <c r="O354" s="88"/>
      <c r="P354" s="88"/>
      <c r="Q354" s="88"/>
      <c r="R354" s="75"/>
      <c r="S354" s="75"/>
      <c r="T354" s="75"/>
      <c r="U354" s="75"/>
      <c r="V354" s="75"/>
      <c r="W354" s="75"/>
      <c r="X354" s="75"/>
      <c r="Y354" s="75"/>
      <c r="Z354" s="75"/>
      <c r="AA354" s="180"/>
      <c r="AB354" s="180"/>
      <c r="AC354" s="180"/>
      <c r="AD354" s="180"/>
      <c r="AE354" s="180"/>
      <c r="AF354" s="75"/>
      <c r="AG354" s="75"/>
      <c r="AH354" s="75"/>
      <c r="AI354" s="75"/>
      <c r="AJ354" s="75"/>
      <c r="AK354" s="181"/>
      <c r="AL354" s="181"/>
      <c r="AM354" s="181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</row>
    <row r="355" spans="1:70" s="8" customFormat="1" ht="33.75" customHeight="1" hidden="1">
      <c r="A355" s="99" t="s">
        <v>121</v>
      </c>
      <c r="B355" s="100" t="s">
        <v>152</v>
      </c>
      <c r="C355" s="100" t="s">
        <v>127</v>
      </c>
      <c r="D355" s="101" t="s">
        <v>122</v>
      </c>
      <c r="E355" s="100"/>
      <c r="F355" s="88">
        <f aca="true" t="shared" si="324" ref="F355:Q355">F356</f>
        <v>0</v>
      </c>
      <c r="G355" s="88">
        <f t="shared" si="324"/>
        <v>7637</v>
      </c>
      <c r="H355" s="88">
        <f t="shared" si="324"/>
        <v>7637</v>
      </c>
      <c r="I355" s="88">
        <f t="shared" si="324"/>
        <v>0</v>
      </c>
      <c r="J355" s="88">
        <f t="shared" si="324"/>
        <v>7502</v>
      </c>
      <c r="K355" s="88">
        <f t="shared" si="324"/>
        <v>0</v>
      </c>
      <c r="L355" s="88">
        <f t="shared" si="324"/>
        <v>0</v>
      </c>
      <c r="M355" s="88">
        <f t="shared" si="324"/>
        <v>7502</v>
      </c>
      <c r="N355" s="88">
        <f t="shared" si="324"/>
        <v>-7502</v>
      </c>
      <c r="O355" s="88">
        <f t="shared" si="324"/>
        <v>0</v>
      </c>
      <c r="P355" s="88">
        <f t="shared" si="324"/>
        <v>0</v>
      </c>
      <c r="Q355" s="88">
        <f t="shared" si="324"/>
        <v>0</v>
      </c>
      <c r="R355" s="75"/>
      <c r="S355" s="75"/>
      <c r="T355" s="75"/>
      <c r="U355" s="75"/>
      <c r="V355" s="75"/>
      <c r="W355" s="75"/>
      <c r="X355" s="75"/>
      <c r="Y355" s="75"/>
      <c r="Z355" s="75"/>
      <c r="AA355" s="180"/>
      <c r="AB355" s="180"/>
      <c r="AC355" s="180"/>
      <c r="AD355" s="180"/>
      <c r="AE355" s="180"/>
      <c r="AF355" s="75"/>
      <c r="AG355" s="75"/>
      <c r="AH355" s="75"/>
      <c r="AI355" s="75"/>
      <c r="AJ355" s="75"/>
      <c r="AK355" s="181"/>
      <c r="AL355" s="181"/>
      <c r="AM355" s="181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</row>
    <row r="356" spans="1:70" s="8" customFormat="1" ht="66.75" customHeight="1" hidden="1">
      <c r="A356" s="99" t="s">
        <v>137</v>
      </c>
      <c r="B356" s="100" t="s">
        <v>152</v>
      </c>
      <c r="C356" s="100" t="s">
        <v>127</v>
      </c>
      <c r="D356" s="101" t="s">
        <v>122</v>
      </c>
      <c r="E356" s="100" t="s">
        <v>138</v>
      </c>
      <c r="F356" s="88"/>
      <c r="G356" s="88">
        <f>H356-F356</f>
        <v>7637</v>
      </c>
      <c r="H356" s="110">
        <v>7637</v>
      </c>
      <c r="I356" s="110"/>
      <c r="J356" s="110">
        <v>7502</v>
      </c>
      <c r="K356" s="202"/>
      <c r="L356" s="202"/>
      <c r="M356" s="88">
        <v>7502</v>
      </c>
      <c r="N356" s="88">
        <f>O356-M356</f>
        <v>-7502</v>
      </c>
      <c r="O356" s="88"/>
      <c r="P356" s="88"/>
      <c r="Q356" s="88"/>
      <c r="R356" s="75"/>
      <c r="S356" s="75"/>
      <c r="T356" s="75"/>
      <c r="U356" s="75"/>
      <c r="V356" s="75"/>
      <c r="W356" s="75"/>
      <c r="X356" s="75"/>
      <c r="Y356" s="75"/>
      <c r="Z356" s="75"/>
      <c r="AA356" s="180"/>
      <c r="AB356" s="180"/>
      <c r="AC356" s="180"/>
      <c r="AD356" s="180"/>
      <c r="AE356" s="180"/>
      <c r="AF356" s="75"/>
      <c r="AG356" s="75"/>
      <c r="AH356" s="75"/>
      <c r="AI356" s="75"/>
      <c r="AJ356" s="75"/>
      <c r="AK356" s="181"/>
      <c r="AL356" s="181"/>
      <c r="AM356" s="181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</row>
    <row r="357" spans="1:70" s="16" customFormat="1" ht="97.5" customHeight="1">
      <c r="A357" s="133" t="s">
        <v>316</v>
      </c>
      <c r="B357" s="100" t="s">
        <v>152</v>
      </c>
      <c r="C357" s="100" t="s">
        <v>127</v>
      </c>
      <c r="D357" s="101" t="s">
        <v>179</v>
      </c>
      <c r="E357" s="100"/>
      <c r="F357" s="88"/>
      <c r="G357" s="88"/>
      <c r="H357" s="110"/>
      <c r="I357" s="110"/>
      <c r="J357" s="110"/>
      <c r="K357" s="111"/>
      <c r="L357" s="111"/>
      <c r="M357" s="88"/>
      <c r="N357" s="88"/>
      <c r="O357" s="88"/>
      <c r="P357" s="88"/>
      <c r="Q357" s="88"/>
      <c r="R357" s="92"/>
      <c r="S357" s="92"/>
      <c r="T357" s="92"/>
      <c r="U357" s="92"/>
      <c r="V357" s="92"/>
      <c r="W357" s="92"/>
      <c r="X357" s="92"/>
      <c r="Y357" s="92"/>
      <c r="Z357" s="92"/>
      <c r="AA357" s="93"/>
      <c r="AB357" s="93"/>
      <c r="AC357" s="93">
        <f aca="true" t="shared" si="325" ref="AC357:BC357">AC358</f>
        <v>830</v>
      </c>
      <c r="AD357" s="93">
        <f t="shared" si="325"/>
        <v>0</v>
      </c>
      <c r="AE357" s="93">
        <f t="shared" si="325"/>
        <v>830</v>
      </c>
      <c r="AF357" s="91">
        <f t="shared" si="325"/>
        <v>830</v>
      </c>
      <c r="AG357" s="92">
        <f t="shared" si="325"/>
        <v>0</v>
      </c>
      <c r="AH357" s="91">
        <f t="shared" si="325"/>
        <v>830</v>
      </c>
      <c r="AI357" s="91">
        <f t="shared" si="325"/>
        <v>0</v>
      </c>
      <c r="AJ357" s="91">
        <f t="shared" si="325"/>
        <v>0</v>
      </c>
      <c r="AK357" s="88">
        <f t="shared" si="325"/>
        <v>830</v>
      </c>
      <c r="AL357" s="88">
        <f t="shared" si="325"/>
        <v>0</v>
      </c>
      <c r="AM357" s="88">
        <f t="shared" si="325"/>
        <v>830</v>
      </c>
      <c r="AN357" s="88">
        <f t="shared" si="325"/>
        <v>9944</v>
      </c>
      <c r="AO357" s="88">
        <f t="shared" si="325"/>
        <v>10774</v>
      </c>
      <c r="AP357" s="88">
        <f t="shared" si="325"/>
        <v>0</v>
      </c>
      <c r="AQ357" s="88">
        <f t="shared" si="325"/>
        <v>10774</v>
      </c>
      <c r="AR357" s="88">
        <f t="shared" si="325"/>
        <v>0</v>
      </c>
      <c r="AS357" s="88">
        <f t="shared" si="325"/>
        <v>0</v>
      </c>
      <c r="AT357" s="88">
        <f t="shared" si="325"/>
        <v>10774</v>
      </c>
      <c r="AU357" s="88">
        <f t="shared" si="325"/>
        <v>10774</v>
      </c>
      <c r="AV357" s="88">
        <f t="shared" si="325"/>
        <v>0</v>
      </c>
      <c r="AW357" s="88">
        <f t="shared" si="325"/>
        <v>0</v>
      </c>
      <c r="AX357" s="88">
        <f t="shared" si="325"/>
        <v>10774</v>
      </c>
      <c r="AY357" s="88">
        <f t="shared" si="325"/>
        <v>10774</v>
      </c>
      <c r="AZ357" s="88">
        <f t="shared" si="325"/>
        <v>0</v>
      </c>
      <c r="BA357" s="88">
        <f t="shared" si="325"/>
        <v>0</v>
      </c>
      <c r="BB357" s="88">
        <f t="shared" si="325"/>
        <v>10774</v>
      </c>
      <c r="BC357" s="88">
        <f t="shared" si="325"/>
        <v>10774</v>
      </c>
      <c r="BD357" s="92"/>
      <c r="BE357" s="92"/>
      <c r="BF357" s="88">
        <f>BF358</f>
        <v>10774</v>
      </c>
      <c r="BG357" s="88">
        <f>BG358</f>
        <v>10774</v>
      </c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</row>
    <row r="358" spans="1:70" s="16" customFormat="1" ht="87.75" customHeight="1">
      <c r="A358" s="99" t="s">
        <v>295</v>
      </c>
      <c r="B358" s="100" t="s">
        <v>152</v>
      </c>
      <c r="C358" s="100" t="s">
        <v>127</v>
      </c>
      <c r="D358" s="101" t="s">
        <v>179</v>
      </c>
      <c r="E358" s="100" t="s">
        <v>236</v>
      </c>
      <c r="F358" s="88"/>
      <c r="G358" s="88"/>
      <c r="H358" s="110"/>
      <c r="I358" s="110"/>
      <c r="J358" s="110"/>
      <c r="K358" s="111"/>
      <c r="L358" s="111"/>
      <c r="M358" s="88"/>
      <c r="N358" s="88"/>
      <c r="O358" s="88"/>
      <c r="P358" s="88"/>
      <c r="Q358" s="88"/>
      <c r="R358" s="92"/>
      <c r="S358" s="92"/>
      <c r="T358" s="92"/>
      <c r="U358" s="92"/>
      <c r="V358" s="92"/>
      <c r="W358" s="92"/>
      <c r="X358" s="92"/>
      <c r="Y358" s="92"/>
      <c r="Z358" s="92"/>
      <c r="AA358" s="93"/>
      <c r="AB358" s="93"/>
      <c r="AC358" s="93">
        <v>830</v>
      </c>
      <c r="AD358" s="93"/>
      <c r="AE358" s="93">
        <v>830</v>
      </c>
      <c r="AF358" s="88">
        <f>AA358+AC358</f>
        <v>830</v>
      </c>
      <c r="AG358" s="92"/>
      <c r="AH358" s="88">
        <f>AB358+AE358</f>
        <v>830</v>
      </c>
      <c r="AI358" s="92"/>
      <c r="AJ358" s="92"/>
      <c r="AK358" s="88">
        <f>AF358+AI358</f>
        <v>830</v>
      </c>
      <c r="AL358" s="88">
        <f>AG358</f>
        <v>0</v>
      </c>
      <c r="AM358" s="88">
        <f>AH358+AJ358</f>
        <v>830</v>
      </c>
      <c r="AN358" s="88">
        <f>AO358-AM358</f>
        <v>9944</v>
      </c>
      <c r="AO358" s="88">
        <f>9944+830</f>
        <v>10774</v>
      </c>
      <c r="AP358" s="88"/>
      <c r="AQ358" s="88">
        <v>10774</v>
      </c>
      <c r="AR358" s="88"/>
      <c r="AS358" s="92"/>
      <c r="AT358" s="88">
        <f>AO358+AR358</f>
        <v>10774</v>
      </c>
      <c r="AU358" s="88">
        <f>AQ358+AS358</f>
        <v>10774</v>
      </c>
      <c r="AV358" s="92"/>
      <c r="AW358" s="92"/>
      <c r="AX358" s="88">
        <f>AT358+AV358</f>
        <v>10774</v>
      </c>
      <c r="AY358" s="88">
        <f>AU358</f>
        <v>10774</v>
      </c>
      <c r="AZ358" s="92"/>
      <c r="BA358" s="92"/>
      <c r="BB358" s="88">
        <f>AX358+AZ358</f>
        <v>10774</v>
      </c>
      <c r="BC358" s="88">
        <f>AY358+BA358</f>
        <v>10774</v>
      </c>
      <c r="BD358" s="92"/>
      <c r="BE358" s="92"/>
      <c r="BF358" s="88">
        <f>BB358+BD358</f>
        <v>10774</v>
      </c>
      <c r="BG358" s="88">
        <f>BC358+BE358</f>
        <v>10774</v>
      </c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</row>
    <row r="359" spans="1:70" s="16" customFormat="1" ht="29.25" customHeight="1">
      <c r="A359" s="178" t="s">
        <v>121</v>
      </c>
      <c r="B359" s="199" t="s">
        <v>152</v>
      </c>
      <c r="C359" s="199" t="s">
        <v>127</v>
      </c>
      <c r="D359" s="101" t="s">
        <v>122</v>
      </c>
      <c r="E359" s="100"/>
      <c r="F359" s="88"/>
      <c r="G359" s="88"/>
      <c r="H359" s="110"/>
      <c r="I359" s="110"/>
      <c r="J359" s="110"/>
      <c r="K359" s="111"/>
      <c r="L359" s="111"/>
      <c r="M359" s="88"/>
      <c r="N359" s="88"/>
      <c r="O359" s="88"/>
      <c r="P359" s="88"/>
      <c r="Q359" s="88"/>
      <c r="R359" s="92"/>
      <c r="S359" s="92"/>
      <c r="T359" s="92"/>
      <c r="U359" s="92"/>
      <c r="V359" s="92"/>
      <c r="W359" s="92"/>
      <c r="X359" s="92"/>
      <c r="Y359" s="92"/>
      <c r="Z359" s="92"/>
      <c r="AA359" s="93"/>
      <c r="AB359" s="93"/>
      <c r="AC359" s="93"/>
      <c r="AD359" s="93"/>
      <c r="AE359" s="93"/>
      <c r="AF359" s="88"/>
      <c r="AG359" s="92"/>
      <c r="AH359" s="88"/>
      <c r="AI359" s="92"/>
      <c r="AJ359" s="92"/>
      <c r="AK359" s="88"/>
      <c r="AL359" s="88"/>
      <c r="AM359" s="88"/>
      <c r="AN359" s="88"/>
      <c r="AO359" s="88"/>
      <c r="AP359" s="88"/>
      <c r="AQ359" s="88"/>
      <c r="AR359" s="88"/>
      <c r="AS359" s="92"/>
      <c r="AT359" s="88"/>
      <c r="AU359" s="88"/>
      <c r="AV359" s="92"/>
      <c r="AW359" s="92"/>
      <c r="AX359" s="88"/>
      <c r="AY359" s="88"/>
      <c r="AZ359" s="88">
        <f>AZ360</f>
        <v>6370</v>
      </c>
      <c r="BA359" s="88">
        <f aca="true" t="shared" si="326" ref="BA359:BC360">BA360</f>
        <v>5500</v>
      </c>
      <c r="BB359" s="88">
        <f t="shared" si="326"/>
        <v>6370</v>
      </c>
      <c r="BC359" s="88">
        <f t="shared" si="326"/>
        <v>5500</v>
      </c>
      <c r="BD359" s="92"/>
      <c r="BE359" s="92"/>
      <c r="BF359" s="88">
        <f>BF360</f>
        <v>6370</v>
      </c>
      <c r="BG359" s="88">
        <f>BG360</f>
        <v>5500</v>
      </c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</row>
    <row r="360" spans="1:70" s="16" customFormat="1" ht="51" customHeight="1">
      <c r="A360" s="178" t="s">
        <v>373</v>
      </c>
      <c r="B360" s="199" t="s">
        <v>152</v>
      </c>
      <c r="C360" s="199" t="s">
        <v>127</v>
      </c>
      <c r="D360" s="101" t="s">
        <v>374</v>
      </c>
      <c r="E360" s="199"/>
      <c r="F360" s="88"/>
      <c r="G360" s="88"/>
      <c r="H360" s="110"/>
      <c r="I360" s="110"/>
      <c r="J360" s="110"/>
      <c r="K360" s="111"/>
      <c r="L360" s="111"/>
      <c r="M360" s="88"/>
      <c r="N360" s="88"/>
      <c r="O360" s="88"/>
      <c r="P360" s="88"/>
      <c r="Q360" s="88"/>
      <c r="R360" s="92"/>
      <c r="S360" s="92"/>
      <c r="T360" s="92"/>
      <c r="U360" s="92"/>
      <c r="V360" s="92"/>
      <c r="W360" s="92"/>
      <c r="X360" s="92"/>
      <c r="Y360" s="92"/>
      <c r="Z360" s="92"/>
      <c r="AA360" s="93"/>
      <c r="AB360" s="93"/>
      <c r="AC360" s="93"/>
      <c r="AD360" s="93"/>
      <c r="AE360" s="93"/>
      <c r="AF360" s="88"/>
      <c r="AG360" s="92"/>
      <c r="AH360" s="88"/>
      <c r="AI360" s="92"/>
      <c r="AJ360" s="92"/>
      <c r="AK360" s="88"/>
      <c r="AL360" s="88"/>
      <c r="AM360" s="88"/>
      <c r="AN360" s="88"/>
      <c r="AO360" s="88"/>
      <c r="AP360" s="88"/>
      <c r="AQ360" s="88"/>
      <c r="AR360" s="88"/>
      <c r="AS360" s="92"/>
      <c r="AT360" s="88"/>
      <c r="AU360" s="88"/>
      <c r="AV360" s="92"/>
      <c r="AW360" s="92"/>
      <c r="AX360" s="88"/>
      <c r="AY360" s="88"/>
      <c r="AZ360" s="88">
        <f>AZ361</f>
        <v>6370</v>
      </c>
      <c r="BA360" s="88">
        <f t="shared" si="326"/>
        <v>5500</v>
      </c>
      <c r="BB360" s="88">
        <f t="shared" si="326"/>
        <v>6370</v>
      </c>
      <c r="BC360" s="88">
        <f t="shared" si="326"/>
        <v>5500</v>
      </c>
      <c r="BD360" s="92"/>
      <c r="BE360" s="92"/>
      <c r="BF360" s="88">
        <f>BF361</f>
        <v>6370</v>
      </c>
      <c r="BG360" s="88">
        <f>BG361</f>
        <v>5500</v>
      </c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</row>
    <row r="361" spans="1:70" s="16" customFormat="1" ht="87.75" customHeight="1">
      <c r="A361" s="178" t="s">
        <v>249</v>
      </c>
      <c r="B361" s="199" t="s">
        <v>152</v>
      </c>
      <c r="C361" s="199" t="s">
        <v>127</v>
      </c>
      <c r="D361" s="101" t="s">
        <v>374</v>
      </c>
      <c r="E361" s="199" t="s">
        <v>151</v>
      </c>
      <c r="F361" s="88"/>
      <c r="G361" s="88"/>
      <c r="H361" s="110"/>
      <c r="I361" s="110"/>
      <c r="J361" s="110"/>
      <c r="K361" s="111"/>
      <c r="L361" s="111"/>
      <c r="M361" s="88"/>
      <c r="N361" s="88"/>
      <c r="O361" s="88"/>
      <c r="P361" s="88"/>
      <c r="Q361" s="88"/>
      <c r="R361" s="92"/>
      <c r="S361" s="92"/>
      <c r="T361" s="92"/>
      <c r="U361" s="92"/>
      <c r="V361" s="92"/>
      <c r="W361" s="92"/>
      <c r="X361" s="92"/>
      <c r="Y361" s="92"/>
      <c r="Z361" s="92"/>
      <c r="AA361" s="93"/>
      <c r="AB361" s="93"/>
      <c r="AC361" s="93"/>
      <c r="AD361" s="93"/>
      <c r="AE361" s="93"/>
      <c r="AF361" s="88"/>
      <c r="AG361" s="92"/>
      <c r="AH361" s="88"/>
      <c r="AI361" s="92"/>
      <c r="AJ361" s="92"/>
      <c r="AK361" s="88"/>
      <c r="AL361" s="88"/>
      <c r="AM361" s="88"/>
      <c r="AN361" s="88"/>
      <c r="AO361" s="88"/>
      <c r="AP361" s="88"/>
      <c r="AQ361" s="88"/>
      <c r="AR361" s="88"/>
      <c r="AS361" s="92"/>
      <c r="AT361" s="88"/>
      <c r="AU361" s="88"/>
      <c r="AV361" s="92"/>
      <c r="AW361" s="92"/>
      <c r="AX361" s="88"/>
      <c r="AY361" s="88"/>
      <c r="AZ361" s="88">
        <v>6370</v>
      </c>
      <c r="BA361" s="88">
        <v>5500</v>
      </c>
      <c r="BB361" s="88">
        <f>AX361+AZ361</f>
        <v>6370</v>
      </c>
      <c r="BC361" s="88">
        <f>AY361+BA361</f>
        <v>5500</v>
      </c>
      <c r="BD361" s="92"/>
      <c r="BE361" s="92"/>
      <c r="BF361" s="88">
        <f>BB361+BD361</f>
        <v>6370</v>
      </c>
      <c r="BG361" s="88">
        <f>BC361+BE361</f>
        <v>5500</v>
      </c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</row>
    <row r="362" spans="1:70" s="8" customFormat="1" ht="18.75" customHeight="1">
      <c r="A362" s="99"/>
      <c r="B362" s="100"/>
      <c r="C362" s="100"/>
      <c r="D362" s="101"/>
      <c r="E362" s="100"/>
      <c r="F362" s="88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75"/>
      <c r="S362" s="75"/>
      <c r="T362" s="75"/>
      <c r="U362" s="75"/>
      <c r="V362" s="75"/>
      <c r="W362" s="75"/>
      <c r="X362" s="75"/>
      <c r="Y362" s="75"/>
      <c r="Z362" s="75"/>
      <c r="AA362" s="180"/>
      <c r="AB362" s="180"/>
      <c r="AC362" s="180"/>
      <c r="AD362" s="180"/>
      <c r="AE362" s="180"/>
      <c r="AF362" s="75"/>
      <c r="AG362" s="75"/>
      <c r="AH362" s="75"/>
      <c r="AI362" s="75"/>
      <c r="AJ362" s="75"/>
      <c r="AK362" s="181"/>
      <c r="AL362" s="181"/>
      <c r="AM362" s="181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</row>
    <row r="363" spans="1:70" s="16" customFormat="1" ht="37.5">
      <c r="A363" s="203" t="s">
        <v>375</v>
      </c>
      <c r="B363" s="204" t="s">
        <v>152</v>
      </c>
      <c r="C363" s="204" t="s">
        <v>135</v>
      </c>
      <c r="D363" s="96"/>
      <c r="E363" s="204"/>
      <c r="F363" s="83">
        <f aca="true" t="shared" si="327" ref="F363:AD363">F365</f>
        <v>4856</v>
      </c>
      <c r="G363" s="83">
        <f t="shared" si="327"/>
        <v>309</v>
      </c>
      <c r="H363" s="83">
        <f t="shared" si="327"/>
        <v>5165</v>
      </c>
      <c r="I363" s="83">
        <f t="shared" si="327"/>
        <v>0</v>
      </c>
      <c r="J363" s="83">
        <f t="shared" si="327"/>
        <v>5552</v>
      </c>
      <c r="K363" s="83">
        <f t="shared" si="327"/>
        <v>0</v>
      </c>
      <c r="L363" s="83">
        <f t="shared" si="327"/>
        <v>0</v>
      </c>
      <c r="M363" s="83">
        <f t="shared" si="327"/>
        <v>5552</v>
      </c>
      <c r="N363" s="83">
        <f t="shared" si="327"/>
        <v>-1461</v>
      </c>
      <c r="O363" s="83">
        <f t="shared" si="327"/>
        <v>4091</v>
      </c>
      <c r="P363" s="83">
        <f t="shared" si="327"/>
        <v>0</v>
      </c>
      <c r="Q363" s="83">
        <f t="shared" si="327"/>
        <v>4091</v>
      </c>
      <c r="R363" s="83">
        <f t="shared" si="327"/>
        <v>0</v>
      </c>
      <c r="S363" s="83">
        <f t="shared" si="327"/>
        <v>0</v>
      </c>
      <c r="T363" s="83">
        <f t="shared" si="327"/>
        <v>4091</v>
      </c>
      <c r="U363" s="83">
        <f t="shared" si="327"/>
        <v>4091</v>
      </c>
      <c r="V363" s="83">
        <f t="shared" si="327"/>
        <v>0</v>
      </c>
      <c r="W363" s="83">
        <f t="shared" si="327"/>
        <v>0</v>
      </c>
      <c r="X363" s="83">
        <f t="shared" si="327"/>
        <v>4091</v>
      </c>
      <c r="Y363" s="83">
        <f t="shared" si="327"/>
        <v>4091</v>
      </c>
      <c r="Z363" s="83">
        <f t="shared" si="327"/>
        <v>0</v>
      </c>
      <c r="AA363" s="84">
        <f t="shared" si="327"/>
        <v>4091</v>
      </c>
      <c r="AB363" s="84">
        <f t="shared" si="327"/>
        <v>4091</v>
      </c>
      <c r="AC363" s="84">
        <f t="shared" si="327"/>
        <v>0</v>
      </c>
      <c r="AD363" s="84">
        <f t="shared" si="327"/>
        <v>0</v>
      </c>
      <c r="AE363" s="84"/>
      <c r="AF363" s="83">
        <f aca="true" t="shared" si="328" ref="AF363:AU363">AF365</f>
        <v>4091</v>
      </c>
      <c r="AG363" s="83">
        <f t="shared" si="328"/>
        <v>0</v>
      </c>
      <c r="AH363" s="83">
        <f t="shared" si="328"/>
        <v>4091</v>
      </c>
      <c r="AI363" s="83">
        <f t="shared" si="328"/>
        <v>0</v>
      </c>
      <c r="AJ363" s="83">
        <f t="shared" si="328"/>
        <v>0</v>
      </c>
      <c r="AK363" s="83">
        <f t="shared" si="328"/>
        <v>4091</v>
      </c>
      <c r="AL363" s="83">
        <f t="shared" si="328"/>
        <v>0</v>
      </c>
      <c r="AM363" s="83">
        <f t="shared" si="328"/>
        <v>4091</v>
      </c>
      <c r="AN363" s="83">
        <f t="shared" si="328"/>
        <v>-4091</v>
      </c>
      <c r="AO363" s="83">
        <f t="shared" si="328"/>
        <v>0</v>
      </c>
      <c r="AP363" s="83">
        <f t="shared" si="328"/>
        <v>0</v>
      </c>
      <c r="AQ363" s="83">
        <f t="shared" si="328"/>
        <v>0</v>
      </c>
      <c r="AR363" s="83">
        <f t="shared" si="328"/>
        <v>0</v>
      </c>
      <c r="AS363" s="83">
        <f t="shared" si="328"/>
        <v>0</v>
      </c>
      <c r="AT363" s="83">
        <f t="shared" si="328"/>
        <v>0</v>
      </c>
      <c r="AU363" s="83">
        <f t="shared" si="328"/>
        <v>0</v>
      </c>
      <c r="AV363" s="92"/>
      <c r="AW363" s="92"/>
      <c r="AX363" s="83">
        <f>AX365</f>
        <v>0</v>
      </c>
      <c r="AY363" s="83">
        <f>AY365</f>
        <v>0</v>
      </c>
      <c r="AZ363" s="205">
        <f>AZ364</f>
        <v>561</v>
      </c>
      <c r="BA363" s="83">
        <f aca="true" t="shared" si="329" ref="BA363:BC365">BA364</f>
        <v>2182</v>
      </c>
      <c r="BB363" s="83">
        <f t="shared" si="329"/>
        <v>561</v>
      </c>
      <c r="BC363" s="83">
        <f t="shared" si="329"/>
        <v>2182</v>
      </c>
      <c r="BD363" s="92"/>
      <c r="BE363" s="92"/>
      <c r="BF363" s="83">
        <f aca="true" t="shared" si="330" ref="BF363:BG365">BF364</f>
        <v>561</v>
      </c>
      <c r="BG363" s="83">
        <f t="shared" si="330"/>
        <v>2182</v>
      </c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</row>
    <row r="364" spans="1:70" s="16" customFormat="1" ht="18.75">
      <c r="A364" s="178" t="s">
        <v>121</v>
      </c>
      <c r="B364" s="199" t="s">
        <v>152</v>
      </c>
      <c r="C364" s="199" t="s">
        <v>135</v>
      </c>
      <c r="D364" s="101" t="s">
        <v>122</v>
      </c>
      <c r="E364" s="204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4"/>
      <c r="AB364" s="84"/>
      <c r="AC364" s="84"/>
      <c r="AD364" s="84"/>
      <c r="AE364" s="84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92"/>
      <c r="AW364" s="92"/>
      <c r="AX364" s="83"/>
      <c r="AY364" s="83"/>
      <c r="AZ364" s="91">
        <f>AZ365</f>
        <v>561</v>
      </c>
      <c r="BA364" s="88">
        <f t="shared" si="329"/>
        <v>2182</v>
      </c>
      <c r="BB364" s="88">
        <f t="shared" si="329"/>
        <v>561</v>
      </c>
      <c r="BC364" s="88">
        <f t="shared" si="329"/>
        <v>2182</v>
      </c>
      <c r="BD364" s="92"/>
      <c r="BE364" s="92"/>
      <c r="BF364" s="88">
        <f t="shared" si="330"/>
        <v>561</v>
      </c>
      <c r="BG364" s="88">
        <f t="shared" si="330"/>
        <v>2182</v>
      </c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</row>
    <row r="365" spans="1:70" s="16" customFormat="1" ht="48" customHeight="1">
      <c r="A365" s="178" t="s">
        <v>386</v>
      </c>
      <c r="B365" s="199" t="s">
        <v>152</v>
      </c>
      <c r="C365" s="199" t="s">
        <v>135</v>
      </c>
      <c r="D365" s="101" t="s">
        <v>374</v>
      </c>
      <c r="E365" s="199"/>
      <c r="F365" s="88">
        <f aca="true" t="shared" si="331" ref="F365:U365">F366</f>
        <v>4856</v>
      </c>
      <c r="G365" s="88">
        <f t="shared" si="331"/>
        <v>309</v>
      </c>
      <c r="H365" s="88">
        <f t="shared" si="331"/>
        <v>5165</v>
      </c>
      <c r="I365" s="88">
        <f t="shared" si="331"/>
        <v>0</v>
      </c>
      <c r="J365" s="88">
        <f t="shared" si="331"/>
        <v>5552</v>
      </c>
      <c r="K365" s="88">
        <f t="shared" si="331"/>
        <v>0</v>
      </c>
      <c r="L365" s="88">
        <f t="shared" si="331"/>
        <v>0</v>
      </c>
      <c r="M365" s="88">
        <f t="shared" si="331"/>
        <v>5552</v>
      </c>
      <c r="N365" s="88">
        <f t="shared" si="331"/>
        <v>-1461</v>
      </c>
      <c r="O365" s="88">
        <f t="shared" si="331"/>
        <v>4091</v>
      </c>
      <c r="P365" s="88">
        <f t="shared" si="331"/>
        <v>0</v>
      </c>
      <c r="Q365" s="88">
        <f t="shared" si="331"/>
        <v>4091</v>
      </c>
      <c r="R365" s="88">
        <f t="shared" si="331"/>
        <v>0</v>
      </c>
      <c r="S365" s="88">
        <f t="shared" si="331"/>
        <v>0</v>
      </c>
      <c r="T365" s="88">
        <f t="shared" si="331"/>
        <v>4091</v>
      </c>
      <c r="U365" s="88">
        <f t="shared" si="331"/>
        <v>4091</v>
      </c>
      <c r="V365" s="88">
        <f aca="true" t="shared" si="332" ref="V365:AH365">V366</f>
        <v>0</v>
      </c>
      <c r="W365" s="88">
        <f t="shared" si="332"/>
        <v>0</v>
      </c>
      <c r="X365" s="88">
        <f t="shared" si="332"/>
        <v>4091</v>
      </c>
      <c r="Y365" s="88">
        <f t="shared" si="332"/>
        <v>4091</v>
      </c>
      <c r="Z365" s="88">
        <f t="shared" si="332"/>
        <v>0</v>
      </c>
      <c r="AA365" s="89">
        <f t="shared" si="332"/>
        <v>4091</v>
      </c>
      <c r="AB365" s="89">
        <f t="shared" si="332"/>
        <v>4091</v>
      </c>
      <c r="AC365" s="89">
        <f t="shared" si="332"/>
        <v>0</v>
      </c>
      <c r="AD365" s="89">
        <f t="shared" si="332"/>
        <v>0</v>
      </c>
      <c r="AE365" s="89"/>
      <c r="AF365" s="88">
        <f t="shared" si="332"/>
        <v>4091</v>
      </c>
      <c r="AG365" s="88">
        <f t="shared" si="332"/>
        <v>0</v>
      </c>
      <c r="AH365" s="88">
        <f t="shared" si="332"/>
        <v>4091</v>
      </c>
      <c r="AI365" s="88">
        <f aca="true" t="shared" si="333" ref="AI365:AY365">AI366</f>
        <v>0</v>
      </c>
      <c r="AJ365" s="88">
        <f t="shared" si="333"/>
        <v>0</v>
      </c>
      <c r="AK365" s="88">
        <f t="shared" si="333"/>
        <v>4091</v>
      </c>
      <c r="AL365" s="88">
        <f t="shared" si="333"/>
        <v>0</v>
      </c>
      <c r="AM365" s="88">
        <f t="shared" si="333"/>
        <v>4091</v>
      </c>
      <c r="AN365" s="88">
        <f t="shared" si="333"/>
        <v>-4091</v>
      </c>
      <c r="AO365" s="88">
        <f t="shared" si="333"/>
        <v>0</v>
      </c>
      <c r="AP365" s="88">
        <f t="shared" si="333"/>
        <v>0</v>
      </c>
      <c r="AQ365" s="88">
        <f t="shared" si="333"/>
        <v>0</v>
      </c>
      <c r="AR365" s="88">
        <f t="shared" si="333"/>
        <v>0</v>
      </c>
      <c r="AS365" s="88">
        <f t="shared" si="333"/>
        <v>0</v>
      </c>
      <c r="AT365" s="88">
        <f t="shared" si="333"/>
        <v>0</v>
      </c>
      <c r="AU365" s="88">
        <f t="shared" si="333"/>
        <v>0</v>
      </c>
      <c r="AV365" s="92"/>
      <c r="AW365" s="92"/>
      <c r="AX365" s="88">
        <f t="shared" si="333"/>
        <v>0</v>
      </c>
      <c r="AY365" s="88">
        <f t="shared" si="333"/>
        <v>0</v>
      </c>
      <c r="AZ365" s="91">
        <f>AZ366</f>
        <v>561</v>
      </c>
      <c r="BA365" s="88">
        <f t="shared" si="329"/>
        <v>2182</v>
      </c>
      <c r="BB365" s="88">
        <f t="shared" si="329"/>
        <v>561</v>
      </c>
      <c r="BC365" s="88">
        <f t="shared" si="329"/>
        <v>2182</v>
      </c>
      <c r="BD365" s="92"/>
      <c r="BE365" s="92"/>
      <c r="BF365" s="88">
        <f t="shared" si="330"/>
        <v>561</v>
      </c>
      <c r="BG365" s="88">
        <f t="shared" si="330"/>
        <v>2182</v>
      </c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</row>
    <row r="366" spans="1:70" s="16" customFormat="1" ht="66">
      <c r="A366" s="178" t="s">
        <v>137</v>
      </c>
      <c r="B366" s="199" t="s">
        <v>152</v>
      </c>
      <c r="C366" s="199" t="s">
        <v>135</v>
      </c>
      <c r="D366" s="101" t="s">
        <v>374</v>
      </c>
      <c r="E366" s="199" t="s">
        <v>138</v>
      </c>
      <c r="F366" s="88">
        <v>4856</v>
      </c>
      <c r="G366" s="88">
        <f>H366-F366</f>
        <v>309</v>
      </c>
      <c r="H366" s="104">
        <v>5165</v>
      </c>
      <c r="I366" s="104"/>
      <c r="J366" s="104">
        <v>5552</v>
      </c>
      <c r="K366" s="105"/>
      <c r="L366" s="105"/>
      <c r="M366" s="88">
        <v>5552</v>
      </c>
      <c r="N366" s="88">
        <f>O366-M366</f>
        <v>-1461</v>
      </c>
      <c r="O366" s="88">
        <v>4091</v>
      </c>
      <c r="P366" s="88"/>
      <c r="Q366" s="88">
        <v>4091</v>
      </c>
      <c r="R366" s="92"/>
      <c r="S366" s="92"/>
      <c r="T366" s="88">
        <f>O366+R366</f>
        <v>4091</v>
      </c>
      <c r="U366" s="88">
        <f>Q366+S366</f>
        <v>4091</v>
      </c>
      <c r="V366" s="92"/>
      <c r="W366" s="92"/>
      <c r="X366" s="88">
        <f>T366+V366</f>
        <v>4091</v>
      </c>
      <c r="Y366" s="88">
        <f>U366+W366</f>
        <v>4091</v>
      </c>
      <c r="Z366" s="92"/>
      <c r="AA366" s="89">
        <f>X366+Z366</f>
        <v>4091</v>
      </c>
      <c r="AB366" s="89">
        <f>Y366</f>
        <v>4091</v>
      </c>
      <c r="AC366" s="93"/>
      <c r="AD366" s="93"/>
      <c r="AE366" s="93"/>
      <c r="AF366" s="88">
        <f>AA366+AC366</f>
        <v>4091</v>
      </c>
      <c r="AG366" s="92"/>
      <c r="AH366" s="88">
        <f>AB366</f>
        <v>4091</v>
      </c>
      <c r="AI366" s="92"/>
      <c r="AJ366" s="92"/>
      <c r="AK366" s="88">
        <f>AF366+AI366</f>
        <v>4091</v>
      </c>
      <c r="AL366" s="88">
        <f>AG366</f>
        <v>0</v>
      </c>
      <c r="AM366" s="88">
        <f>AH366+AJ366</f>
        <v>4091</v>
      </c>
      <c r="AN366" s="88">
        <f>AO366-AM366</f>
        <v>-4091</v>
      </c>
      <c r="AO366" s="88"/>
      <c r="AP366" s="88"/>
      <c r="AQ366" s="88"/>
      <c r="AR366" s="88"/>
      <c r="AS366" s="92"/>
      <c r="AT366" s="88">
        <f>AO366+AR366</f>
        <v>0</v>
      </c>
      <c r="AU366" s="88">
        <f>AQ366+AS366</f>
        <v>0</v>
      </c>
      <c r="AV366" s="92"/>
      <c r="AW366" s="92"/>
      <c r="AX366" s="88">
        <f>AR366+AU366</f>
        <v>0</v>
      </c>
      <c r="AY366" s="88">
        <f>AT366+AV366</f>
        <v>0</v>
      </c>
      <c r="AZ366" s="91">
        <v>561</v>
      </c>
      <c r="BA366" s="88">
        <f>682+1500</f>
        <v>2182</v>
      </c>
      <c r="BB366" s="88">
        <f>AX366+AZ366</f>
        <v>561</v>
      </c>
      <c r="BC366" s="88">
        <f>AY366+BA366</f>
        <v>2182</v>
      </c>
      <c r="BD366" s="92"/>
      <c r="BE366" s="92"/>
      <c r="BF366" s="88">
        <f>BB366+BD366</f>
        <v>561</v>
      </c>
      <c r="BG366" s="88">
        <f>BC366+BE366</f>
        <v>2182</v>
      </c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</row>
    <row r="367" spans="1:70" s="16" customFormat="1" ht="16.5">
      <c r="A367" s="99"/>
      <c r="B367" s="100"/>
      <c r="C367" s="100"/>
      <c r="D367" s="101"/>
      <c r="E367" s="100"/>
      <c r="F367" s="206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92"/>
      <c r="S367" s="92"/>
      <c r="T367" s="92"/>
      <c r="U367" s="92"/>
      <c r="V367" s="92"/>
      <c r="W367" s="92"/>
      <c r="X367" s="92"/>
      <c r="Y367" s="92"/>
      <c r="Z367" s="92"/>
      <c r="AA367" s="93"/>
      <c r="AB367" s="93"/>
      <c r="AC367" s="93"/>
      <c r="AD367" s="93"/>
      <c r="AE367" s="93"/>
      <c r="AF367" s="92"/>
      <c r="AG367" s="92"/>
      <c r="AH367" s="92"/>
      <c r="AI367" s="92"/>
      <c r="AJ367" s="92"/>
      <c r="AK367" s="88"/>
      <c r="AL367" s="88"/>
      <c r="AM367" s="88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</row>
    <row r="368" spans="1:70" s="16" customFormat="1" ht="56.25" customHeight="1" hidden="1">
      <c r="A368" s="79" t="s">
        <v>175</v>
      </c>
      <c r="B368" s="81" t="s">
        <v>152</v>
      </c>
      <c r="C368" s="81" t="s">
        <v>149</v>
      </c>
      <c r="D368" s="96"/>
      <c r="E368" s="81"/>
      <c r="F368" s="83">
        <f aca="true" t="shared" si="334" ref="F368:V369">F369</f>
        <v>780</v>
      </c>
      <c r="G368" s="83">
        <f t="shared" si="334"/>
        <v>-113</v>
      </c>
      <c r="H368" s="83">
        <f t="shared" si="334"/>
        <v>667</v>
      </c>
      <c r="I368" s="83">
        <f t="shared" si="334"/>
        <v>0</v>
      </c>
      <c r="J368" s="83">
        <f t="shared" si="334"/>
        <v>715</v>
      </c>
      <c r="K368" s="83">
        <f t="shared" si="334"/>
        <v>0</v>
      </c>
      <c r="L368" s="83">
        <f t="shared" si="334"/>
        <v>0</v>
      </c>
      <c r="M368" s="83">
        <f t="shared" si="334"/>
        <v>715</v>
      </c>
      <c r="N368" s="83">
        <f t="shared" si="334"/>
        <v>-319</v>
      </c>
      <c r="O368" s="83">
        <f t="shared" si="334"/>
        <v>396</v>
      </c>
      <c r="P368" s="83">
        <f t="shared" si="334"/>
        <v>0</v>
      </c>
      <c r="Q368" s="83">
        <f t="shared" si="334"/>
        <v>396</v>
      </c>
      <c r="R368" s="83">
        <f t="shared" si="334"/>
        <v>0</v>
      </c>
      <c r="S368" s="83">
        <f t="shared" si="334"/>
        <v>0</v>
      </c>
      <c r="T368" s="83">
        <f t="shared" si="334"/>
        <v>396</v>
      </c>
      <c r="U368" s="83">
        <f t="shared" si="334"/>
        <v>396</v>
      </c>
      <c r="V368" s="83">
        <f t="shared" si="334"/>
        <v>0</v>
      </c>
      <c r="W368" s="83">
        <f aca="true" t="shared" si="335" ref="V368:AK369">W369</f>
        <v>0</v>
      </c>
      <c r="X368" s="83">
        <f t="shared" si="335"/>
        <v>396</v>
      </c>
      <c r="Y368" s="83">
        <f t="shared" si="335"/>
        <v>396</v>
      </c>
      <c r="Z368" s="83">
        <f t="shared" si="335"/>
        <v>0</v>
      </c>
      <c r="AA368" s="84">
        <f t="shared" si="335"/>
        <v>396</v>
      </c>
      <c r="AB368" s="84">
        <f t="shared" si="335"/>
        <v>396</v>
      </c>
      <c r="AC368" s="84">
        <f t="shared" si="335"/>
        <v>0</v>
      </c>
      <c r="AD368" s="84">
        <f t="shared" si="335"/>
        <v>0</v>
      </c>
      <c r="AE368" s="84"/>
      <c r="AF368" s="83">
        <f t="shared" si="335"/>
        <v>396</v>
      </c>
      <c r="AG368" s="83">
        <f t="shared" si="335"/>
        <v>0</v>
      </c>
      <c r="AH368" s="83">
        <f t="shared" si="335"/>
        <v>396</v>
      </c>
      <c r="AI368" s="83">
        <f t="shared" si="335"/>
        <v>0</v>
      </c>
      <c r="AJ368" s="83">
        <f t="shared" si="335"/>
        <v>0</v>
      </c>
      <c r="AK368" s="83">
        <f t="shared" si="335"/>
        <v>396</v>
      </c>
      <c r="AL368" s="83">
        <f aca="true" t="shared" si="336" ref="AI368:AY369">AL369</f>
        <v>0</v>
      </c>
      <c r="AM368" s="83">
        <f t="shared" si="336"/>
        <v>396</v>
      </c>
      <c r="AN368" s="83">
        <f t="shared" si="336"/>
        <v>-396</v>
      </c>
      <c r="AO368" s="83">
        <f t="shared" si="336"/>
        <v>0</v>
      </c>
      <c r="AP368" s="83">
        <f t="shared" si="336"/>
        <v>0</v>
      </c>
      <c r="AQ368" s="83">
        <f t="shared" si="336"/>
        <v>0</v>
      </c>
      <c r="AR368" s="83">
        <f t="shared" si="336"/>
        <v>0</v>
      </c>
      <c r="AS368" s="83">
        <f t="shared" si="336"/>
        <v>0</v>
      </c>
      <c r="AT368" s="83">
        <f t="shared" si="336"/>
        <v>0</v>
      </c>
      <c r="AU368" s="83">
        <f t="shared" si="336"/>
        <v>0</v>
      </c>
      <c r="AV368" s="92"/>
      <c r="AW368" s="92"/>
      <c r="AX368" s="83">
        <f t="shared" si="336"/>
        <v>0</v>
      </c>
      <c r="AY368" s="83">
        <f t="shared" si="336"/>
        <v>0</v>
      </c>
      <c r="AZ368" s="92"/>
      <c r="BA368" s="92"/>
      <c r="BB368" s="92"/>
      <c r="BC368" s="92"/>
      <c r="BD368" s="92"/>
      <c r="BE368" s="92"/>
      <c r="BF368" s="92"/>
      <c r="BG368" s="92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</row>
    <row r="369" spans="1:70" s="14" customFormat="1" ht="33" customHeight="1" hidden="1">
      <c r="A369" s="99" t="s">
        <v>91</v>
      </c>
      <c r="B369" s="100" t="s">
        <v>152</v>
      </c>
      <c r="C369" s="100" t="s">
        <v>149</v>
      </c>
      <c r="D369" s="101" t="s">
        <v>92</v>
      </c>
      <c r="E369" s="100"/>
      <c r="F369" s="88">
        <f t="shared" si="334"/>
        <v>780</v>
      </c>
      <c r="G369" s="88">
        <f t="shared" si="334"/>
        <v>-113</v>
      </c>
      <c r="H369" s="88">
        <f t="shared" si="334"/>
        <v>667</v>
      </c>
      <c r="I369" s="88">
        <f t="shared" si="334"/>
        <v>0</v>
      </c>
      <c r="J369" s="88">
        <f t="shared" si="334"/>
        <v>715</v>
      </c>
      <c r="K369" s="88">
        <f t="shared" si="334"/>
        <v>0</v>
      </c>
      <c r="L369" s="88">
        <f t="shared" si="334"/>
        <v>0</v>
      </c>
      <c r="M369" s="88">
        <f t="shared" si="334"/>
        <v>715</v>
      </c>
      <c r="N369" s="88">
        <f t="shared" si="334"/>
        <v>-319</v>
      </c>
      <c r="O369" s="88">
        <f t="shared" si="334"/>
        <v>396</v>
      </c>
      <c r="P369" s="88">
        <f t="shared" si="334"/>
        <v>0</v>
      </c>
      <c r="Q369" s="88">
        <f t="shared" si="334"/>
        <v>396</v>
      </c>
      <c r="R369" s="88">
        <f t="shared" si="334"/>
        <v>0</v>
      </c>
      <c r="S369" s="88">
        <f t="shared" si="334"/>
        <v>0</v>
      </c>
      <c r="T369" s="88">
        <f t="shared" si="334"/>
        <v>396</v>
      </c>
      <c r="U369" s="88">
        <f t="shared" si="334"/>
        <v>396</v>
      </c>
      <c r="V369" s="88">
        <f t="shared" si="335"/>
        <v>0</v>
      </c>
      <c r="W369" s="88">
        <f t="shared" si="335"/>
        <v>0</v>
      </c>
      <c r="X369" s="88">
        <f t="shared" si="335"/>
        <v>396</v>
      </c>
      <c r="Y369" s="88">
        <f t="shared" si="335"/>
        <v>396</v>
      </c>
      <c r="Z369" s="88">
        <f t="shared" si="335"/>
        <v>0</v>
      </c>
      <c r="AA369" s="89">
        <f t="shared" si="335"/>
        <v>396</v>
      </c>
      <c r="AB369" s="89">
        <f t="shared" si="335"/>
        <v>396</v>
      </c>
      <c r="AC369" s="89">
        <f t="shared" si="335"/>
        <v>0</v>
      </c>
      <c r="AD369" s="89">
        <f t="shared" si="335"/>
        <v>0</v>
      </c>
      <c r="AE369" s="89"/>
      <c r="AF369" s="88">
        <f t="shared" si="335"/>
        <v>396</v>
      </c>
      <c r="AG369" s="88">
        <f t="shared" si="335"/>
        <v>0</v>
      </c>
      <c r="AH369" s="88">
        <f t="shared" si="335"/>
        <v>396</v>
      </c>
      <c r="AI369" s="88">
        <f t="shared" si="336"/>
        <v>0</v>
      </c>
      <c r="AJ369" s="88">
        <f t="shared" si="336"/>
        <v>0</v>
      </c>
      <c r="AK369" s="88">
        <f t="shared" si="336"/>
        <v>396</v>
      </c>
      <c r="AL369" s="88">
        <f t="shared" si="336"/>
        <v>0</v>
      </c>
      <c r="AM369" s="88">
        <f t="shared" si="336"/>
        <v>396</v>
      </c>
      <c r="AN369" s="88">
        <f t="shared" si="336"/>
        <v>-396</v>
      </c>
      <c r="AO369" s="88">
        <f t="shared" si="336"/>
        <v>0</v>
      </c>
      <c r="AP369" s="88">
        <f t="shared" si="336"/>
        <v>0</v>
      </c>
      <c r="AQ369" s="88">
        <f t="shared" si="336"/>
        <v>0</v>
      </c>
      <c r="AR369" s="88">
        <f t="shared" si="336"/>
        <v>0</v>
      </c>
      <c r="AS369" s="88">
        <f t="shared" si="336"/>
        <v>0</v>
      </c>
      <c r="AT369" s="88">
        <f t="shared" si="336"/>
        <v>0</v>
      </c>
      <c r="AU369" s="88">
        <f t="shared" si="336"/>
        <v>0</v>
      </c>
      <c r="AV369" s="90"/>
      <c r="AW369" s="90"/>
      <c r="AX369" s="88">
        <f t="shared" si="336"/>
        <v>0</v>
      </c>
      <c r="AY369" s="88">
        <f t="shared" si="336"/>
        <v>0</v>
      </c>
      <c r="AZ369" s="90"/>
      <c r="BA369" s="90"/>
      <c r="BB369" s="90"/>
      <c r="BC369" s="90"/>
      <c r="BD369" s="90"/>
      <c r="BE369" s="90"/>
      <c r="BF369" s="90"/>
      <c r="BG369" s="90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</row>
    <row r="370" spans="1:70" s="16" customFormat="1" ht="66" customHeight="1" hidden="1">
      <c r="A370" s="99" t="s">
        <v>137</v>
      </c>
      <c r="B370" s="100" t="s">
        <v>152</v>
      </c>
      <c r="C370" s="100" t="s">
        <v>149</v>
      </c>
      <c r="D370" s="101" t="s">
        <v>92</v>
      </c>
      <c r="E370" s="100" t="s">
        <v>138</v>
      </c>
      <c r="F370" s="88">
        <v>780</v>
      </c>
      <c r="G370" s="88">
        <f>H370-F370</f>
        <v>-113</v>
      </c>
      <c r="H370" s="104">
        <v>667</v>
      </c>
      <c r="I370" s="104"/>
      <c r="J370" s="104">
        <v>715</v>
      </c>
      <c r="K370" s="105"/>
      <c r="L370" s="105"/>
      <c r="M370" s="88">
        <v>715</v>
      </c>
      <c r="N370" s="88">
        <f>O370-M370</f>
        <v>-319</v>
      </c>
      <c r="O370" s="88">
        <v>396</v>
      </c>
      <c r="P370" s="88"/>
      <c r="Q370" s="88">
        <v>396</v>
      </c>
      <c r="R370" s="92"/>
      <c r="S370" s="92"/>
      <c r="T370" s="88">
        <f>O370+R370</f>
        <v>396</v>
      </c>
      <c r="U370" s="88">
        <f>Q370+S370</f>
        <v>396</v>
      </c>
      <c r="V370" s="92"/>
      <c r="W370" s="92"/>
      <c r="X370" s="88">
        <f>T370+V370</f>
        <v>396</v>
      </c>
      <c r="Y370" s="88">
        <f>U370+W370</f>
        <v>396</v>
      </c>
      <c r="Z370" s="92"/>
      <c r="AA370" s="89">
        <f>X370+Z370</f>
        <v>396</v>
      </c>
      <c r="AB370" s="89">
        <f>Y370</f>
        <v>396</v>
      </c>
      <c r="AC370" s="93"/>
      <c r="AD370" s="93"/>
      <c r="AE370" s="93"/>
      <c r="AF370" s="88">
        <f>AA370+AC370</f>
        <v>396</v>
      </c>
      <c r="AG370" s="92"/>
      <c r="AH370" s="88">
        <f>AB370</f>
        <v>396</v>
      </c>
      <c r="AI370" s="92"/>
      <c r="AJ370" s="92"/>
      <c r="AK370" s="88">
        <f>AF370+AI370</f>
        <v>396</v>
      </c>
      <c r="AL370" s="88">
        <f>AG370</f>
        <v>0</v>
      </c>
      <c r="AM370" s="88">
        <f>AH370+AJ370</f>
        <v>396</v>
      </c>
      <c r="AN370" s="88">
        <f>AO370-AM370</f>
        <v>-396</v>
      </c>
      <c r="AO370" s="91"/>
      <c r="AP370" s="91"/>
      <c r="AQ370" s="91"/>
      <c r="AR370" s="91"/>
      <c r="AS370" s="92"/>
      <c r="AT370" s="88">
        <f>AO370+AR370</f>
        <v>0</v>
      </c>
      <c r="AU370" s="88">
        <f>AQ370+AS370</f>
        <v>0</v>
      </c>
      <c r="AV370" s="92"/>
      <c r="AW370" s="92"/>
      <c r="AX370" s="88">
        <f>AR370+AU370</f>
        <v>0</v>
      </c>
      <c r="AY370" s="88">
        <f>AT370+AV370</f>
        <v>0</v>
      </c>
      <c r="AZ370" s="92"/>
      <c r="BA370" s="92"/>
      <c r="BB370" s="92"/>
      <c r="BC370" s="92"/>
      <c r="BD370" s="92"/>
      <c r="BE370" s="92"/>
      <c r="BF370" s="92"/>
      <c r="BG370" s="92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</row>
    <row r="371" spans="1:59" ht="15" hidden="1">
      <c r="A371" s="117"/>
      <c r="B371" s="118"/>
      <c r="C371" s="118"/>
      <c r="D371" s="119"/>
      <c r="E371" s="118"/>
      <c r="F371" s="65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8"/>
      <c r="AB371" s="68"/>
      <c r="AC371" s="68"/>
      <c r="AD371" s="68"/>
      <c r="AE371" s="68"/>
      <c r="AF371" s="67"/>
      <c r="AG371" s="67"/>
      <c r="AH371" s="67"/>
      <c r="AI371" s="67"/>
      <c r="AJ371" s="67"/>
      <c r="AK371" s="69"/>
      <c r="AL371" s="69"/>
      <c r="AM371" s="69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</row>
    <row r="372" spans="1:70" s="8" customFormat="1" ht="26.25" customHeight="1">
      <c r="A372" s="70" t="s">
        <v>363</v>
      </c>
      <c r="B372" s="71" t="s">
        <v>95</v>
      </c>
      <c r="C372" s="71"/>
      <c r="D372" s="72"/>
      <c r="E372" s="71"/>
      <c r="F372" s="182" t="e">
        <f aca="true" t="shared" si="337" ref="F372:AD372">F374+F380+F389+F393+F397+F422</f>
        <v>#REF!</v>
      </c>
      <c r="G372" s="182" t="e">
        <f t="shared" si="337"/>
        <v>#REF!</v>
      </c>
      <c r="H372" s="182" t="e">
        <f t="shared" si="337"/>
        <v>#REF!</v>
      </c>
      <c r="I372" s="182" t="e">
        <f t="shared" si="337"/>
        <v>#REF!</v>
      </c>
      <c r="J372" s="182" t="e">
        <f t="shared" si="337"/>
        <v>#REF!</v>
      </c>
      <c r="K372" s="182" t="e">
        <f t="shared" si="337"/>
        <v>#REF!</v>
      </c>
      <c r="L372" s="182" t="e">
        <f t="shared" si="337"/>
        <v>#REF!</v>
      </c>
      <c r="M372" s="182" t="e">
        <f t="shared" si="337"/>
        <v>#REF!</v>
      </c>
      <c r="N372" s="182" t="e">
        <f t="shared" si="337"/>
        <v>#REF!</v>
      </c>
      <c r="O372" s="182" t="e">
        <f t="shared" si="337"/>
        <v>#REF!</v>
      </c>
      <c r="P372" s="182" t="e">
        <f t="shared" si="337"/>
        <v>#REF!</v>
      </c>
      <c r="Q372" s="182" t="e">
        <f t="shared" si="337"/>
        <v>#REF!</v>
      </c>
      <c r="R372" s="182" t="e">
        <f t="shared" si="337"/>
        <v>#REF!</v>
      </c>
      <c r="S372" s="182" t="e">
        <f t="shared" si="337"/>
        <v>#REF!</v>
      </c>
      <c r="T372" s="182" t="e">
        <f t="shared" si="337"/>
        <v>#REF!</v>
      </c>
      <c r="U372" s="182" t="e">
        <f t="shared" si="337"/>
        <v>#REF!</v>
      </c>
      <c r="V372" s="182" t="e">
        <f t="shared" si="337"/>
        <v>#REF!</v>
      </c>
      <c r="W372" s="182" t="e">
        <f t="shared" si="337"/>
        <v>#REF!</v>
      </c>
      <c r="X372" s="182" t="e">
        <f t="shared" si="337"/>
        <v>#REF!</v>
      </c>
      <c r="Y372" s="182" t="e">
        <f t="shared" si="337"/>
        <v>#REF!</v>
      </c>
      <c r="Z372" s="182" t="e">
        <f t="shared" si="337"/>
        <v>#REF!</v>
      </c>
      <c r="AA372" s="183" t="e">
        <f t="shared" si="337"/>
        <v>#REF!</v>
      </c>
      <c r="AB372" s="183" t="e">
        <f t="shared" si="337"/>
        <v>#REF!</v>
      </c>
      <c r="AC372" s="183" t="e">
        <f t="shared" si="337"/>
        <v>#REF!</v>
      </c>
      <c r="AD372" s="183" t="e">
        <f t="shared" si="337"/>
        <v>#REF!</v>
      </c>
      <c r="AE372" s="183"/>
      <c r="AF372" s="182" t="e">
        <f aca="true" t="shared" si="338" ref="AF372:AM372">AF374+AF380+AF389+AF393+AF397+AF422</f>
        <v>#REF!</v>
      </c>
      <c r="AG372" s="182" t="e">
        <f t="shared" si="338"/>
        <v>#REF!</v>
      </c>
      <c r="AH372" s="182" t="e">
        <f t="shared" si="338"/>
        <v>#REF!</v>
      </c>
      <c r="AI372" s="182" t="e">
        <f t="shared" si="338"/>
        <v>#REF!</v>
      </c>
      <c r="AJ372" s="182" t="e">
        <f t="shared" si="338"/>
        <v>#REF!</v>
      </c>
      <c r="AK372" s="182" t="e">
        <f t="shared" si="338"/>
        <v>#REF!</v>
      </c>
      <c r="AL372" s="182" t="e">
        <f t="shared" si="338"/>
        <v>#REF!</v>
      </c>
      <c r="AM372" s="182" t="e">
        <f t="shared" si="338"/>
        <v>#REF!</v>
      </c>
      <c r="AN372" s="182">
        <f aca="true" t="shared" si="339" ref="AN372:AV372">AN374+AN380+AN389+AN393+AN397+AN422+AN411</f>
        <v>73235</v>
      </c>
      <c r="AO372" s="182">
        <f t="shared" si="339"/>
        <v>976028</v>
      </c>
      <c r="AP372" s="182">
        <f t="shared" si="339"/>
        <v>0</v>
      </c>
      <c r="AQ372" s="182">
        <f t="shared" si="339"/>
        <v>974131</v>
      </c>
      <c r="AR372" s="182">
        <f t="shared" si="339"/>
        <v>0</v>
      </c>
      <c r="AS372" s="182">
        <f t="shared" si="339"/>
        <v>0</v>
      </c>
      <c r="AT372" s="182">
        <f t="shared" si="339"/>
        <v>976028</v>
      </c>
      <c r="AU372" s="182">
        <f t="shared" si="339"/>
        <v>974131</v>
      </c>
      <c r="AV372" s="182">
        <f t="shared" si="339"/>
        <v>-9490</v>
      </c>
      <c r="AW372" s="182">
        <f aca="true" t="shared" si="340" ref="AW372:BC372">AW374+AW380+AW389+AW393+AW397+AW422+AW411</f>
        <v>-2421</v>
      </c>
      <c r="AX372" s="182">
        <f t="shared" si="340"/>
        <v>966538</v>
      </c>
      <c r="AY372" s="182">
        <f t="shared" si="340"/>
        <v>971710</v>
      </c>
      <c r="AZ372" s="182">
        <f t="shared" si="340"/>
        <v>0</v>
      </c>
      <c r="BA372" s="182">
        <f t="shared" si="340"/>
        <v>0</v>
      </c>
      <c r="BB372" s="182">
        <f t="shared" si="340"/>
        <v>966538</v>
      </c>
      <c r="BC372" s="182">
        <f t="shared" si="340"/>
        <v>971710</v>
      </c>
      <c r="BD372" s="75"/>
      <c r="BE372" s="75"/>
      <c r="BF372" s="182">
        <f>BF374+BF380+BF389+BF393+BF397+BF422+BF411</f>
        <v>966538</v>
      </c>
      <c r="BG372" s="182">
        <f>BG374+BG380+BG389+BG393+BG397+BG422+BG411</f>
        <v>971710</v>
      </c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</row>
    <row r="373" spans="1:59" ht="19.5" customHeight="1">
      <c r="A373" s="117"/>
      <c r="B373" s="118"/>
      <c r="C373" s="118"/>
      <c r="D373" s="119"/>
      <c r="E373" s="11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9"/>
      <c r="AB373" s="89"/>
      <c r="AC373" s="89"/>
      <c r="AD373" s="89"/>
      <c r="AE373" s="89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67"/>
      <c r="BA373" s="67"/>
      <c r="BB373" s="67"/>
      <c r="BC373" s="67"/>
      <c r="BD373" s="67"/>
      <c r="BE373" s="67"/>
      <c r="BF373" s="67"/>
      <c r="BG373" s="67"/>
    </row>
    <row r="374" spans="1:70" s="12" customFormat="1" ht="21" customHeight="1">
      <c r="A374" s="79" t="s">
        <v>169</v>
      </c>
      <c r="B374" s="81" t="s">
        <v>146</v>
      </c>
      <c r="C374" s="81" t="s">
        <v>127</v>
      </c>
      <c r="D374" s="96"/>
      <c r="E374" s="81"/>
      <c r="F374" s="97">
        <f aca="true" t="shared" si="341" ref="F374:O374">F375+F377</f>
        <v>456040</v>
      </c>
      <c r="G374" s="97">
        <f t="shared" si="341"/>
        <v>183629</v>
      </c>
      <c r="H374" s="97">
        <f t="shared" si="341"/>
        <v>639669</v>
      </c>
      <c r="I374" s="97">
        <f t="shared" si="341"/>
        <v>0</v>
      </c>
      <c r="J374" s="97">
        <f t="shared" si="341"/>
        <v>710554</v>
      </c>
      <c r="K374" s="97">
        <f t="shared" si="341"/>
        <v>0</v>
      </c>
      <c r="L374" s="97">
        <f t="shared" si="341"/>
        <v>0</v>
      </c>
      <c r="M374" s="97">
        <f t="shared" si="341"/>
        <v>710554</v>
      </c>
      <c r="N374" s="97">
        <f t="shared" si="341"/>
        <v>-352038</v>
      </c>
      <c r="O374" s="97">
        <f t="shared" si="341"/>
        <v>358516</v>
      </c>
      <c r="P374" s="97">
        <f aca="true" t="shared" si="342" ref="P374:U374">P375+P377</f>
        <v>0</v>
      </c>
      <c r="Q374" s="97">
        <f t="shared" si="342"/>
        <v>383048</v>
      </c>
      <c r="R374" s="97">
        <f t="shared" si="342"/>
        <v>0</v>
      </c>
      <c r="S374" s="97">
        <f t="shared" si="342"/>
        <v>0</v>
      </c>
      <c r="T374" s="97">
        <f t="shared" si="342"/>
        <v>358516</v>
      </c>
      <c r="U374" s="97">
        <f t="shared" si="342"/>
        <v>383048</v>
      </c>
      <c r="V374" s="97">
        <f aca="true" t="shared" si="343" ref="V374:AB374">V375+V377</f>
        <v>0</v>
      </c>
      <c r="W374" s="97">
        <f t="shared" si="343"/>
        <v>0</v>
      </c>
      <c r="X374" s="97">
        <f t="shared" si="343"/>
        <v>358516</v>
      </c>
      <c r="Y374" s="97">
        <f t="shared" si="343"/>
        <v>383048</v>
      </c>
      <c r="Z374" s="97">
        <f t="shared" si="343"/>
        <v>0</v>
      </c>
      <c r="AA374" s="98">
        <f t="shared" si="343"/>
        <v>358516</v>
      </c>
      <c r="AB374" s="98">
        <f t="shared" si="343"/>
        <v>383048</v>
      </c>
      <c r="AC374" s="98">
        <f>AC375+AC377</f>
        <v>0</v>
      </c>
      <c r="AD374" s="98">
        <f>AD375+AD377</f>
        <v>0</v>
      </c>
      <c r="AE374" s="98"/>
      <c r="AF374" s="97">
        <f aca="true" t="shared" si="344" ref="AF374:AM374">AF375+AF377</f>
        <v>358516</v>
      </c>
      <c r="AG374" s="97">
        <f t="shared" si="344"/>
        <v>0</v>
      </c>
      <c r="AH374" s="97">
        <f t="shared" si="344"/>
        <v>383048</v>
      </c>
      <c r="AI374" s="97">
        <f t="shared" si="344"/>
        <v>0</v>
      </c>
      <c r="AJ374" s="97">
        <f t="shared" si="344"/>
        <v>0</v>
      </c>
      <c r="AK374" s="97">
        <f t="shared" si="344"/>
        <v>358516</v>
      </c>
      <c r="AL374" s="97">
        <f t="shared" si="344"/>
        <v>0</v>
      </c>
      <c r="AM374" s="97">
        <f t="shared" si="344"/>
        <v>383048</v>
      </c>
      <c r="AN374" s="97">
        <f aca="true" t="shared" si="345" ref="AN374:AV374">AN375+AN377</f>
        <v>19424</v>
      </c>
      <c r="AO374" s="97">
        <f t="shared" si="345"/>
        <v>402472</v>
      </c>
      <c r="AP374" s="97">
        <f t="shared" si="345"/>
        <v>0</v>
      </c>
      <c r="AQ374" s="97">
        <f t="shared" si="345"/>
        <v>405778</v>
      </c>
      <c r="AR374" s="97">
        <f t="shared" si="345"/>
        <v>0</v>
      </c>
      <c r="AS374" s="97">
        <f t="shared" si="345"/>
        <v>0</v>
      </c>
      <c r="AT374" s="97">
        <f t="shared" si="345"/>
        <v>402472</v>
      </c>
      <c r="AU374" s="97">
        <f t="shared" si="345"/>
        <v>405778</v>
      </c>
      <c r="AV374" s="97">
        <f t="shared" si="345"/>
        <v>-6199</v>
      </c>
      <c r="AW374" s="97">
        <f aca="true" t="shared" si="346" ref="AW374:BC374">AW375+AW377</f>
        <v>-6706</v>
      </c>
      <c r="AX374" s="97">
        <f t="shared" si="346"/>
        <v>396273</v>
      </c>
      <c r="AY374" s="97">
        <f t="shared" si="346"/>
        <v>399072</v>
      </c>
      <c r="AZ374" s="97">
        <f t="shared" si="346"/>
        <v>0</v>
      </c>
      <c r="BA374" s="97">
        <f t="shared" si="346"/>
        <v>0</v>
      </c>
      <c r="BB374" s="97">
        <f t="shared" si="346"/>
        <v>396273</v>
      </c>
      <c r="BC374" s="97">
        <f t="shared" si="346"/>
        <v>399072</v>
      </c>
      <c r="BD374" s="85"/>
      <c r="BE374" s="85"/>
      <c r="BF374" s="97">
        <f>BF375+BF377</f>
        <v>396273</v>
      </c>
      <c r="BG374" s="97">
        <f>BG375+BG377</f>
        <v>399072</v>
      </c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</row>
    <row r="375" spans="1:70" s="55" customFormat="1" ht="50.25" hidden="1">
      <c r="A375" s="126" t="s">
        <v>150</v>
      </c>
      <c r="B375" s="121" t="s">
        <v>146</v>
      </c>
      <c r="C375" s="121" t="s">
        <v>127</v>
      </c>
      <c r="D375" s="127" t="s">
        <v>38</v>
      </c>
      <c r="E375" s="121"/>
      <c r="F375" s="148">
        <f aca="true" t="shared" si="347" ref="F375:AH375">F376</f>
        <v>10425</v>
      </c>
      <c r="G375" s="148">
        <f t="shared" si="347"/>
        <v>5711</v>
      </c>
      <c r="H375" s="148">
        <f t="shared" si="347"/>
        <v>16136</v>
      </c>
      <c r="I375" s="148">
        <f t="shared" si="347"/>
        <v>0</v>
      </c>
      <c r="J375" s="148">
        <f t="shared" si="347"/>
        <v>14288</v>
      </c>
      <c r="K375" s="148">
        <f t="shared" si="347"/>
        <v>0</v>
      </c>
      <c r="L375" s="148">
        <f t="shared" si="347"/>
        <v>0</v>
      </c>
      <c r="M375" s="148">
        <f t="shared" si="347"/>
        <v>14288</v>
      </c>
      <c r="N375" s="148">
        <f t="shared" si="347"/>
        <v>-14288</v>
      </c>
      <c r="O375" s="148">
        <f t="shared" si="347"/>
        <v>0</v>
      </c>
      <c r="P375" s="148">
        <f t="shared" si="347"/>
        <v>0</v>
      </c>
      <c r="Q375" s="148">
        <f t="shared" si="347"/>
        <v>0</v>
      </c>
      <c r="R375" s="148">
        <f t="shared" si="347"/>
        <v>0</v>
      </c>
      <c r="S375" s="148">
        <f t="shared" si="347"/>
        <v>0</v>
      </c>
      <c r="T375" s="148">
        <f t="shared" si="347"/>
        <v>0</v>
      </c>
      <c r="U375" s="148">
        <f t="shared" si="347"/>
        <v>0</v>
      </c>
      <c r="V375" s="148">
        <f t="shared" si="347"/>
        <v>0</v>
      </c>
      <c r="W375" s="148">
        <f t="shared" si="347"/>
        <v>0</v>
      </c>
      <c r="X375" s="148">
        <f t="shared" si="347"/>
        <v>0</v>
      </c>
      <c r="Y375" s="148">
        <f t="shared" si="347"/>
        <v>0</v>
      </c>
      <c r="Z375" s="148">
        <f t="shared" si="347"/>
        <v>0</v>
      </c>
      <c r="AA375" s="148">
        <f t="shared" si="347"/>
        <v>0</v>
      </c>
      <c r="AB375" s="148">
        <f t="shared" si="347"/>
        <v>0</v>
      </c>
      <c r="AC375" s="148">
        <f t="shared" si="347"/>
        <v>0</v>
      </c>
      <c r="AD375" s="148">
        <f t="shared" si="347"/>
        <v>0</v>
      </c>
      <c r="AE375" s="148"/>
      <c r="AF375" s="148">
        <f t="shared" si="347"/>
        <v>0</v>
      </c>
      <c r="AG375" s="148">
        <f t="shared" si="347"/>
        <v>0</v>
      </c>
      <c r="AH375" s="148">
        <f t="shared" si="347"/>
        <v>0</v>
      </c>
      <c r="AI375" s="149"/>
      <c r="AJ375" s="149"/>
      <c r="AK375" s="150"/>
      <c r="AL375" s="150"/>
      <c r="AM375" s="150"/>
      <c r="AN375" s="123">
        <f aca="true" t="shared" si="348" ref="AN375:AY375">AN376</f>
        <v>3400</v>
      </c>
      <c r="AO375" s="123">
        <f t="shared" si="348"/>
        <v>3400</v>
      </c>
      <c r="AP375" s="149">
        <f t="shared" si="348"/>
        <v>0</v>
      </c>
      <c r="AQ375" s="123">
        <f t="shared" si="348"/>
        <v>6706</v>
      </c>
      <c r="AR375" s="123">
        <f t="shared" si="348"/>
        <v>0</v>
      </c>
      <c r="AS375" s="123">
        <f t="shared" si="348"/>
        <v>0</v>
      </c>
      <c r="AT375" s="123">
        <f t="shared" si="348"/>
        <v>3400</v>
      </c>
      <c r="AU375" s="123">
        <f t="shared" si="348"/>
        <v>6706</v>
      </c>
      <c r="AV375" s="123">
        <f t="shared" si="348"/>
        <v>-3400</v>
      </c>
      <c r="AW375" s="123">
        <f t="shared" si="348"/>
        <v>-6706</v>
      </c>
      <c r="AX375" s="123">
        <f t="shared" si="348"/>
        <v>0</v>
      </c>
      <c r="AY375" s="123">
        <f t="shared" si="348"/>
        <v>0</v>
      </c>
      <c r="AZ375" s="149"/>
      <c r="BA375" s="149"/>
      <c r="BB375" s="149"/>
      <c r="BC375" s="149"/>
      <c r="BD375" s="149"/>
      <c r="BE375" s="149"/>
      <c r="BF375" s="149"/>
      <c r="BG375" s="149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</row>
    <row r="376" spans="1:70" s="55" customFormat="1" ht="83.25" hidden="1">
      <c r="A376" s="126" t="s">
        <v>249</v>
      </c>
      <c r="B376" s="121" t="s">
        <v>146</v>
      </c>
      <c r="C376" s="121" t="s">
        <v>127</v>
      </c>
      <c r="D376" s="127" t="s">
        <v>38</v>
      </c>
      <c r="E376" s="121" t="s">
        <v>151</v>
      </c>
      <c r="F376" s="123">
        <v>10425</v>
      </c>
      <c r="G376" s="123">
        <f>H376-F376</f>
        <v>5711</v>
      </c>
      <c r="H376" s="123">
        <v>16136</v>
      </c>
      <c r="I376" s="123"/>
      <c r="J376" s="123">
        <v>14288</v>
      </c>
      <c r="K376" s="207"/>
      <c r="L376" s="207"/>
      <c r="M376" s="123">
        <v>14288</v>
      </c>
      <c r="N376" s="123">
        <f>O376-M376</f>
        <v>-14288</v>
      </c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49"/>
      <c r="AJ376" s="149"/>
      <c r="AK376" s="150"/>
      <c r="AL376" s="150"/>
      <c r="AM376" s="150"/>
      <c r="AN376" s="123">
        <f>AO376-AM376</f>
        <v>3400</v>
      </c>
      <c r="AO376" s="123">
        <v>3400</v>
      </c>
      <c r="AP376" s="149"/>
      <c r="AQ376" s="123">
        <v>6706</v>
      </c>
      <c r="AR376" s="123"/>
      <c r="AS376" s="149"/>
      <c r="AT376" s="123">
        <f>AO376+AR376</f>
        <v>3400</v>
      </c>
      <c r="AU376" s="123">
        <f>AQ376+AS376</f>
        <v>6706</v>
      </c>
      <c r="AV376" s="123">
        <v>-3400</v>
      </c>
      <c r="AW376" s="123">
        <v>-6706</v>
      </c>
      <c r="AX376" s="123">
        <f>AT376+AV376</f>
        <v>0</v>
      </c>
      <c r="AY376" s="123">
        <f>AU376+AW376</f>
        <v>0</v>
      </c>
      <c r="AZ376" s="149"/>
      <c r="BA376" s="149"/>
      <c r="BB376" s="149"/>
      <c r="BC376" s="149"/>
      <c r="BD376" s="149"/>
      <c r="BE376" s="149"/>
      <c r="BF376" s="149"/>
      <c r="BG376" s="149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</row>
    <row r="377" spans="1:70" s="14" customFormat="1" ht="33.75" customHeight="1">
      <c r="A377" s="99" t="s">
        <v>379</v>
      </c>
      <c r="B377" s="100" t="s">
        <v>146</v>
      </c>
      <c r="C377" s="100" t="s">
        <v>127</v>
      </c>
      <c r="D377" s="101" t="s">
        <v>98</v>
      </c>
      <c r="E377" s="100"/>
      <c r="F377" s="102">
        <f aca="true" t="shared" si="349" ref="F377:BC377">F378</f>
        <v>445615</v>
      </c>
      <c r="G377" s="102">
        <f t="shared" si="349"/>
        <v>177918</v>
      </c>
      <c r="H377" s="102">
        <f t="shared" si="349"/>
        <v>623533</v>
      </c>
      <c r="I377" s="102">
        <f t="shared" si="349"/>
        <v>0</v>
      </c>
      <c r="J377" s="102">
        <f t="shared" si="349"/>
        <v>696266</v>
      </c>
      <c r="K377" s="102">
        <f t="shared" si="349"/>
        <v>0</v>
      </c>
      <c r="L377" s="102">
        <f t="shared" si="349"/>
        <v>0</v>
      </c>
      <c r="M377" s="102">
        <f t="shared" si="349"/>
        <v>696266</v>
      </c>
      <c r="N377" s="102">
        <f t="shared" si="349"/>
        <v>-337750</v>
      </c>
      <c r="O377" s="102">
        <f t="shared" si="349"/>
        <v>358516</v>
      </c>
      <c r="P377" s="102">
        <f t="shared" si="349"/>
        <v>0</v>
      </c>
      <c r="Q377" s="102">
        <f t="shared" si="349"/>
        <v>383048</v>
      </c>
      <c r="R377" s="102">
        <f t="shared" si="349"/>
        <v>0</v>
      </c>
      <c r="S377" s="102">
        <f t="shared" si="349"/>
        <v>0</v>
      </c>
      <c r="T377" s="102">
        <f t="shared" si="349"/>
        <v>358516</v>
      </c>
      <c r="U377" s="102">
        <f t="shared" si="349"/>
        <v>383048</v>
      </c>
      <c r="V377" s="102">
        <f t="shared" si="349"/>
        <v>0</v>
      </c>
      <c r="W377" s="102">
        <f t="shared" si="349"/>
        <v>0</v>
      </c>
      <c r="X377" s="102">
        <f t="shared" si="349"/>
        <v>358516</v>
      </c>
      <c r="Y377" s="102">
        <f t="shared" si="349"/>
        <v>383048</v>
      </c>
      <c r="Z377" s="102">
        <f t="shared" si="349"/>
        <v>0</v>
      </c>
      <c r="AA377" s="103">
        <f t="shared" si="349"/>
        <v>358516</v>
      </c>
      <c r="AB377" s="103">
        <f t="shared" si="349"/>
        <v>383048</v>
      </c>
      <c r="AC377" s="103">
        <f t="shared" si="349"/>
        <v>0</v>
      </c>
      <c r="AD377" s="103">
        <f t="shared" si="349"/>
        <v>0</v>
      </c>
      <c r="AE377" s="103"/>
      <c r="AF377" s="102">
        <f t="shared" si="349"/>
        <v>358516</v>
      </c>
      <c r="AG377" s="102">
        <f t="shared" si="349"/>
        <v>0</v>
      </c>
      <c r="AH377" s="102">
        <f t="shared" si="349"/>
        <v>383048</v>
      </c>
      <c r="AI377" s="102">
        <f t="shared" si="349"/>
        <v>0</v>
      </c>
      <c r="AJ377" s="102">
        <f t="shared" si="349"/>
        <v>0</v>
      </c>
      <c r="AK377" s="102">
        <f t="shared" si="349"/>
        <v>358516</v>
      </c>
      <c r="AL377" s="102">
        <f t="shared" si="349"/>
        <v>0</v>
      </c>
      <c r="AM377" s="102">
        <f t="shared" si="349"/>
        <v>383048</v>
      </c>
      <c r="AN377" s="102">
        <f t="shared" si="349"/>
        <v>16024</v>
      </c>
      <c r="AO377" s="102">
        <f t="shared" si="349"/>
        <v>399072</v>
      </c>
      <c r="AP377" s="102">
        <f t="shared" si="349"/>
        <v>0</v>
      </c>
      <c r="AQ377" s="102">
        <f t="shared" si="349"/>
        <v>399072</v>
      </c>
      <c r="AR377" s="102">
        <f t="shared" si="349"/>
        <v>0</v>
      </c>
      <c r="AS377" s="102">
        <f t="shared" si="349"/>
        <v>0</v>
      </c>
      <c r="AT377" s="102">
        <f t="shared" si="349"/>
        <v>399072</v>
      </c>
      <c r="AU377" s="102">
        <f t="shared" si="349"/>
        <v>399072</v>
      </c>
      <c r="AV377" s="102">
        <f t="shared" si="349"/>
        <v>-2799</v>
      </c>
      <c r="AW377" s="102">
        <f t="shared" si="349"/>
        <v>0</v>
      </c>
      <c r="AX377" s="102">
        <f t="shared" si="349"/>
        <v>396273</v>
      </c>
      <c r="AY377" s="102">
        <f t="shared" si="349"/>
        <v>399072</v>
      </c>
      <c r="AZ377" s="102">
        <f t="shared" si="349"/>
        <v>0</v>
      </c>
      <c r="BA377" s="102">
        <f t="shared" si="349"/>
        <v>0</v>
      </c>
      <c r="BB377" s="102">
        <f t="shared" si="349"/>
        <v>396273</v>
      </c>
      <c r="BC377" s="102">
        <f t="shared" si="349"/>
        <v>399072</v>
      </c>
      <c r="BD377" s="90"/>
      <c r="BE377" s="90"/>
      <c r="BF377" s="102">
        <f>BF378</f>
        <v>396273</v>
      </c>
      <c r="BG377" s="102">
        <f>BG378</f>
        <v>399072</v>
      </c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</row>
    <row r="378" spans="1:70" s="16" customFormat="1" ht="31.5" customHeight="1">
      <c r="A378" s="99" t="s">
        <v>129</v>
      </c>
      <c r="B378" s="100" t="s">
        <v>146</v>
      </c>
      <c r="C378" s="100" t="s">
        <v>127</v>
      </c>
      <c r="D378" s="101" t="s">
        <v>98</v>
      </c>
      <c r="E378" s="100" t="s">
        <v>130</v>
      </c>
      <c r="F378" s="88">
        <v>445615</v>
      </c>
      <c r="G378" s="88">
        <f>H378-F378</f>
        <v>177918</v>
      </c>
      <c r="H378" s="88">
        <v>623533</v>
      </c>
      <c r="I378" s="91"/>
      <c r="J378" s="88">
        <v>696266</v>
      </c>
      <c r="K378" s="91"/>
      <c r="L378" s="91"/>
      <c r="M378" s="88">
        <v>696266</v>
      </c>
      <c r="N378" s="88">
        <f>O378-M378</f>
        <v>-337750</v>
      </c>
      <c r="O378" s="88">
        <v>358516</v>
      </c>
      <c r="P378" s="88"/>
      <c r="Q378" s="88">
        <v>383048</v>
      </c>
      <c r="R378" s="92"/>
      <c r="S378" s="92"/>
      <c r="T378" s="88">
        <f>O378+R378</f>
        <v>358516</v>
      </c>
      <c r="U378" s="88">
        <f>Q378+S378</f>
        <v>383048</v>
      </c>
      <c r="V378" s="92"/>
      <c r="W378" s="92"/>
      <c r="X378" s="88">
        <f>T378+V378</f>
        <v>358516</v>
      </c>
      <c r="Y378" s="88">
        <f>U378+W378</f>
        <v>383048</v>
      </c>
      <c r="Z378" s="92"/>
      <c r="AA378" s="89">
        <f>X378+Z378</f>
        <v>358516</v>
      </c>
      <c r="AB378" s="89">
        <f>Y378</f>
        <v>383048</v>
      </c>
      <c r="AC378" s="93"/>
      <c r="AD378" s="93"/>
      <c r="AE378" s="93"/>
      <c r="AF378" s="88">
        <f>AA378+AC378</f>
        <v>358516</v>
      </c>
      <c r="AG378" s="92"/>
      <c r="AH378" s="88">
        <f>AB378</f>
        <v>383048</v>
      </c>
      <c r="AI378" s="92"/>
      <c r="AJ378" s="92"/>
      <c r="AK378" s="88">
        <f>AF378+AI378</f>
        <v>358516</v>
      </c>
      <c r="AL378" s="88">
        <f>AG378</f>
        <v>0</v>
      </c>
      <c r="AM378" s="88">
        <f>AH378+AJ378</f>
        <v>383048</v>
      </c>
      <c r="AN378" s="88">
        <f>AO378-AM378</f>
        <v>16024</v>
      </c>
      <c r="AO378" s="88">
        <v>399072</v>
      </c>
      <c r="AP378" s="88"/>
      <c r="AQ378" s="88">
        <v>399072</v>
      </c>
      <c r="AR378" s="88"/>
      <c r="AS378" s="92"/>
      <c r="AT378" s="88">
        <f>AO378+AR378</f>
        <v>399072</v>
      </c>
      <c r="AU378" s="88">
        <f>AQ378+AS378</f>
        <v>399072</v>
      </c>
      <c r="AV378" s="88">
        <v>-2799</v>
      </c>
      <c r="AW378" s="88"/>
      <c r="AX378" s="88">
        <f>AT378+AV378</f>
        <v>396273</v>
      </c>
      <c r="AY378" s="88">
        <f>AU378</f>
        <v>399072</v>
      </c>
      <c r="AZ378" s="92"/>
      <c r="BA378" s="92"/>
      <c r="BB378" s="88">
        <f>AX378+AZ378</f>
        <v>396273</v>
      </c>
      <c r="BC378" s="88">
        <f>AY378+BA378</f>
        <v>399072</v>
      </c>
      <c r="BD378" s="92"/>
      <c r="BE378" s="92"/>
      <c r="BF378" s="88">
        <f>BB378+BD378</f>
        <v>396273</v>
      </c>
      <c r="BG378" s="88">
        <f>BC378+BE378</f>
        <v>399072</v>
      </c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</row>
    <row r="379" spans="1:70" s="16" customFormat="1" ht="21.75" customHeight="1">
      <c r="A379" s="99"/>
      <c r="B379" s="100"/>
      <c r="C379" s="100"/>
      <c r="D379" s="101"/>
      <c r="E379" s="100"/>
      <c r="F379" s="88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2"/>
      <c r="S379" s="92"/>
      <c r="T379" s="92"/>
      <c r="U379" s="92"/>
      <c r="V379" s="92"/>
      <c r="W379" s="92"/>
      <c r="X379" s="92"/>
      <c r="Y379" s="92"/>
      <c r="Z379" s="92"/>
      <c r="AA379" s="93"/>
      <c r="AB379" s="93"/>
      <c r="AC379" s="93"/>
      <c r="AD379" s="93"/>
      <c r="AE379" s="93"/>
      <c r="AF379" s="92"/>
      <c r="AG379" s="92"/>
      <c r="AH379" s="92"/>
      <c r="AI379" s="92"/>
      <c r="AJ379" s="92"/>
      <c r="AK379" s="88"/>
      <c r="AL379" s="88"/>
      <c r="AM379" s="88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</row>
    <row r="380" spans="1:70" s="10" customFormat="1" ht="18.75">
      <c r="A380" s="79" t="s">
        <v>170</v>
      </c>
      <c r="B380" s="81" t="s">
        <v>146</v>
      </c>
      <c r="C380" s="81" t="s">
        <v>128</v>
      </c>
      <c r="D380" s="96"/>
      <c r="E380" s="81"/>
      <c r="F380" s="97">
        <f aca="true" t="shared" si="350" ref="F380:O380">F383+F381</f>
        <v>176479</v>
      </c>
      <c r="G380" s="97">
        <f t="shared" si="350"/>
        <v>81172</v>
      </c>
      <c r="H380" s="97">
        <f t="shared" si="350"/>
        <v>257651</v>
      </c>
      <c r="I380" s="97">
        <f t="shared" si="350"/>
        <v>0</v>
      </c>
      <c r="J380" s="97">
        <f t="shared" si="350"/>
        <v>275294</v>
      </c>
      <c r="K380" s="97">
        <f t="shared" si="350"/>
        <v>0</v>
      </c>
      <c r="L380" s="97">
        <f t="shared" si="350"/>
        <v>0</v>
      </c>
      <c r="M380" s="97">
        <f t="shared" si="350"/>
        <v>275294</v>
      </c>
      <c r="N380" s="97">
        <f t="shared" si="350"/>
        <v>-151829</v>
      </c>
      <c r="O380" s="97">
        <f t="shared" si="350"/>
        <v>123465</v>
      </c>
      <c r="P380" s="97">
        <f aca="true" t="shared" si="351" ref="P380:U380">P383+P381</f>
        <v>0</v>
      </c>
      <c r="Q380" s="97">
        <f t="shared" si="351"/>
        <v>121078</v>
      </c>
      <c r="R380" s="97">
        <f t="shared" si="351"/>
        <v>-669</v>
      </c>
      <c r="S380" s="97">
        <f t="shared" si="351"/>
        <v>0</v>
      </c>
      <c r="T380" s="97">
        <f t="shared" si="351"/>
        <v>122796</v>
      </c>
      <c r="U380" s="97">
        <f t="shared" si="351"/>
        <v>121078</v>
      </c>
      <c r="V380" s="97">
        <f aca="true" t="shared" si="352" ref="V380:AB380">V383+V381</f>
        <v>0</v>
      </c>
      <c r="W380" s="97">
        <f t="shared" si="352"/>
        <v>0</v>
      </c>
      <c r="X380" s="97">
        <f t="shared" si="352"/>
        <v>122796</v>
      </c>
      <c r="Y380" s="97">
        <f t="shared" si="352"/>
        <v>121078</v>
      </c>
      <c r="Z380" s="97">
        <f t="shared" si="352"/>
        <v>0</v>
      </c>
      <c r="AA380" s="98">
        <f t="shared" si="352"/>
        <v>122796</v>
      </c>
      <c r="AB380" s="98">
        <f t="shared" si="352"/>
        <v>121078</v>
      </c>
      <c r="AC380" s="98">
        <f>AC383+AC381</f>
        <v>0</v>
      </c>
      <c r="AD380" s="98">
        <f>AD383+AD381</f>
        <v>0</v>
      </c>
      <c r="AE380" s="98"/>
      <c r="AF380" s="97">
        <f aca="true" t="shared" si="353" ref="AF380:AM380">AF383+AF381</f>
        <v>122796</v>
      </c>
      <c r="AG380" s="97">
        <f t="shared" si="353"/>
        <v>0</v>
      </c>
      <c r="AH380" s="97">
        <f t="shared" si="353"/>
        <v>121078</v>
      </c>
      <c r="AI380" s="97">
        <f t="shared" si="353"/>
        <v>0</v>
      </c>
      <c r="AJ380" s="97">
        <f t="shared" si="353"/>
        <v>0</v>
      </c>
      <c r="AK380" s="97">
        <f t="shared" si="353"/>
        <v>122796</v>
      </c>
      <c r="AL380" s="97">
        <f t="shared" si="353"/>
        <v>0</v>
      </c>
      <c r="AM380" s="97">
        <f t="shared" si="353"/>
        <v>121078</v>
      </c>
      <c r="AN380" s="97">
        <f aca="true" t="shared" si="354" ref="AN380:AV380">AN383+AN381</f>
        <v>35211</v>
      </c>
      <c r="AO380" s="97">
        <f t="shared" si="354"/>
        <v>156289</v>
      </c>
      <c r="AP380" s="97">
        <f t="shared" si="354"/>
        <v>0</v>
      </c>
      <c r="AQ380" s="97">
        <f t="shared" si="354"/>
        <v>151086</v>
      </c>
      <c r="AR380" s="97">
        <f t="shared" si="354"/>
        <v>0</v>
      </c>
      <c r="AS380" s="97">
        <f t="shared" si="354"/>
        <v>0</v>
      </c>
      <c r="AT380" s="97">
        <f t="shared" si="354"/>
        <v>156289</v>
      </c>
      <c r="AU380" s="97">
        <f t="shared" si="354"/>
        <v>151086</v>
      </c>
      <c r="AV380" s="97">
        <f t="shared" si="354"/>
        <v>-6090</v>
      </c>
      <c r="AW380" s="97">
        <f>AW383+AW381</f>
        <v>4285</v>
      </c>
      <c r="AX380" s="97">
        <f>AX383+AX381</f>
        <v>150199</v>
      </c>
      <c r="AY380" s="97">
        <f>AY383+AY381</f>
        <v>155371</v>
      </c>
      <c r="AZ380" s="97">
        <f>AZ383+AZ381</f>
        <v>0</v>
      </c>
      <c r="BA380" s="97">
        <f>BA383+BA381</f>
        <v>0</v>
      </c>
      <c r="BB380" s="97">
        <f aca="true" t="shared" si="355" ref="BB380:BG380">BB383+BB381+BB385</f>
        <v>150199</v>
      </c>
      <c r="BC380" s="97">
        <f t="shared" si="355"/>
        <v>155371</v>
      </c>
      <c r="BD380" s="97">
        <f t="shared" si="355"/>
        <v>0</v>
      </c>
      <c r="BE380" s="97">
        <f t="shared" si="355"/>
        <v>0</v>
      </c>
      <c r="BF380" s="97">
        <f t="shared" si="355"/>
        <v>150199</v>
      </c>
      <c r="BG380" s="97">
        <f t="shared" si="355"/>
        <v>155371</v>
      </c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</row>
    <row r="381" spans="1:70" s="51" customFormat="1" ht="54" customHeight="1" hidden="1">
      <c r="A381" s="126" t="s">
        <v>150</v>
      </c>
      <c r="B381" s="121" t="s">
        <v>146</v>
      </c>
      <c r="C381" s="121" t="s">
        <v>128</v>
      </c>
      <c r="D381" s="127" t="s">
        <v>38</v>
      </c>
      <c r="E381" s="121"/>
      <c r="F381" s="148">
        <f aca="true" t="shared" si="356" ref="F381:BC381">F382</f>
        <v>0</v>
      </c>
      <c r="G381" s="148">
        <f t="shared" si="356"/>
        <v>7008</v>
      </c>
      <c r="H381" s="148">
        <f t="shared" si="356"/>
        <v>7008</v>
      </c>
      <c r="I381" s="148">
        <f t="shared" si="356"/>
        <v>0</v>
      </c>
      <c r="J381" s="148">
        <f t="shared" si="356"/>
        <v>0</v>
      </c>
      <c r="K381" s="148">
        <f t="shared" si="356"/>
        <v>0</v>
      </c>
      <c r="L381" s="148">
        <f t="shared" si="356"/>
        <v>0</v>
      </c>
      <c r="M381" s="148">
        <f t="shared" si="356"/>
        <v>0</v>
      </c>
      <c r="N381" s="148">
        <f t="shared" si="356"/>
        <v>3000</v>
      </c>
      <c r="O381" s="148">
        <f t="shared" si="356"/>
        <v>3000</v>
      </c>
      <c r="P381" s="148">
        <f t="shared" si="356"/>
        <v>0</v>
      </c>
      <c r="Q381" s="148">
        <f t="shared" si="356"/>
        <v>2500</v>
      </c>
      <c r="R381" s="148">
        <f t="shared" si="356"/>
        <v>-669</v>
      </c>
      <c r="S381" s="148">
        <f t="shared" si="356"/>
        <v>0</v>
      </c>
      <c r="T381" s="148">
        <f t="shared" si="356"/>
        <v>2331</v>
      </c>
      <c r="U381" s="148">
        <f t="shared" si="356"/>
        <v>2500</v>
      </c>
      <c r="V381" s="148">
        <f t="shared" si="356"/>
        <v>0</v>
      </c>
      <c r="W381" s="148">
        <f t="shared" si="356"/>
        <v>0</v>
      </c>
      <c r="X381" s="148">
        <f t="shared" si="356"/>
        <v>2331</v>
      </c>
      <c r="Y381" s="148">
        <f t="shared" si="356"/>
        <v>2500</v>
      </c>
      <c r="Z381" s="148">
        <f t="shared" si="356"/>
        <v>0</v>
      </c>
      <c r="AA381" s="148">
        <f t="shared" si="356"/>
        <v>2331</v>
      </c>
      <c r="AB381" s="148">
        <f t="shared" si="356"/>
        <v>2500</v>
      </c>
      <c r="AC381" s="148">
        <f t="shared" si="356"/>
        <v>0</v>
      </c>
      <c r="AD381" s="148">
        <f t="shared" si="356"/>
        <v>0</v>
      </c>
      <c r="AE381" s="148"/>
      <c r="AF381" s="148">
        <f t="shared" si="356"/>
        <v>2331</v>
      </c>
      <c r="AG381" s="148">
        <f t="shared" si="356"/>
        <v>0</v>
      </c>
      <c r="AH381" s="148">
        <f t="shared" si="356"/>
        <v>2500</v>
      </c>
      <c r="AI381" s="148">
        <f t="shared" si="356"/>
        <v>0</v>
      </c>
      <c r="AJ381" s="148">
        <f t="shared" si="356"/>
        <v>0</v>
      </c>
      <c r="AK381" s="148">
        <f t="shared" si="356"/>
        <v>2331</v>
      </c>
      <c r="AL381" s="148">
        <f t="shared" si="356"/>
        <v>0</v>
      </c>
      <c r="AM381" s="148">
        <f t="shared" si="356"/>
        <v>2500</v>
      </c>
      <c r="AN381" s="148">
        <f t="shared" si="356"/>
        <v>10284</v>
      </c>
      <c r="AO381" s="148">
        <f t="shared" si="356"/>
        <v>12784</v>
      </c>
      <c r="AP381" s="148">
        <f t="shared" si="356"/>
        <v>0</v>
      </c>
      <c r="AQ381" s="148">
        <f t="shared" si="356"/>
        <v>7581</v>
      </c>
      <c r="AR381" s="148">
        <f t="shared" si="356"/>
        <v>0</v>
      </c>
      <c r="AS381" s="148">
        <f t="shared" si="356"/>
        <v>0</v>
      </c>
      <c r="AT381" s="148">
        <f t="shared" si="356"/>
        <v>12784</v>
      </c>
      <c r="AU381" s="148">
        <f t="shared" si="356"/>
        <v>7581</v>
      </c>
      <c r="AV381" s="148">
        <f t="shared" si="356"/>
        <v>-6090</v>
      </c>
      <c r="AW381" s="148">
        <f t="shared" si="356"/>
        <v>4285</v>
      </c>
      <c r="AX381" s="148">
        <f t="shared" si="356"/>
        <v>6694</v>
      </c>
      <c r="AY381" s="148">
        <f t="shared" si="356"/>
        <v>11866</v>
      </c>
      <c r="AZ381" s="148">
        <f t="shared" si="356"/>
        <v>0</v>
      </c>
      <c r="BA381" s="148">
        <f t="shared" si="356"/>
        <v>0</v>
      </c>
      <c r="BB381" s="148">
        <f t="shared" si="356"/>
        <v>6694</v>
      </c>
      <c r="BC381" s="148">
        <f t="shared" si="356"/>
        <v>11866</v>
      </c>
      <c r="BD381" s="123">
        <f>BD382</f>
        <v>-6694</v>
      </c>
      <c r="BE381" s="123">
        <f>BE382</f>
        <v>-11866</v>
      </c>
      <c r="BF381" s="148">
        <f>BF382</f>
        <v>0</v>
      </c>
      <c r="BG381" s="148">
        <f>BG382</f>
        <v>0</v>
      </c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</row>
    <row r="382" spans="1:70" s="51" customFormat="1" ht="84" customHeight="1" hidden="1">
      <c r="A382" s="126" t="s">
        <v>249</v>
      </c>
      <c r="B382" s="121" t="s">
        <v>146</v>
      </c>
      <c r="C382" s="121" t="s">
        <v>128</v>
      </c>
      <c r="D382" s="127" t="s">
        <v>38</v>
      </c>
      <c r="E382" s="121" t="s">
        <v>151</v>
      </c>
      <c r="F382" s="123"/>
      <c r="G382" s="123">
        <f>H382-F382</f>
        <v>7008</v>
      </c>
      <c r="H382" s="123">
        <v>7008</v>
      </c>
      <c r="I382" s="208"/>
      <c r="J382" s="208"/>
      <c r="K382" s="208"/>
      <c r="L382" s="208"/>
      <c r="M382" s="123"/>
      <c r="N382" s="123">
        <f>O382-M382</f>
        <v>3000</v>
      </c>
      <c r="O382" s="123">
        <v>3000</v>
      </c>
      <c r="P382" s="123"/>
      <c r="Q382" s="123">
        <v>2500</v>
      </c>
      <c r="R382" s="209">
        <v>-669</v>
      </c>
      <c r="S382" s="210"/>
      <c r="T382" s="123">
        <f>O382+R382</f>
        <v>2331</v>
      </c>
      <c r="U382" s="123">
        <f>Q382+S382</f>
        <v>2500</v>
      </c>
      <c r="V382" s="210"/>
      <c r="W382" s="210"/>
      <c r="X382" s="123">
        <f>T382+V382</f>
        <v>2331</v>
      </c>
      <c r="Y382" s="123">
        <f>U382+W382</f>
        <v>2500</v>
      </c>
      <c r="Z382" s="210"/>
      <c r="AA382" s="123">
        <f>X382+Z382</f>
        <v>2331</v>
      </c>
      <c r="AB382" s="123">
        <f>Y382</f>
        <v>2500</v>
      </c>
      <c r="AC382" s="210"/>
      <c r="AD382" s="210"/>
      <c r="AE382" s="210"/>
      <c r="AF382" s="123">
        <f>AA382+AC382</f>
        <v>2331</v>
      </c>
      <c r="AG382" s="210"/>
      <c r="AH382" s="123">
        <f>AB382</f>
        <v>2500</v>
      </c>
      <c r="AI382" s="210"/>
      <c r="AJ382" s="210"/>
      <c r="AK382" s="123">
        <f>AF382+AI382</f>
        <v>2331</v>
      </c>
      <c r="AL382" s="123">
        <f>AG382</f>
        <v>0</v>
      </c>
      <c r="AM382" s="123">
        <f>AH382+AJ382</f>
        <v>2500</v>
      </c>
      <c r="AN382" s="123">
        <f>AO382-AM382</f>
        <v>10284</v>
      </c>
      <c r="AO382" s="123">
        <v>12784</v>
      </c>
      <c r="AP382" s="123"/>
      <c r="AQ382" s="123">
        <v>7581</v>
      </c>
      <c r="AR382" s="123"/>
      <c r="AS382" s="210"/>
      <c r="AT382" s="123">
        <f>AO382+AR382</f>
        <v>12784</v>
      </c>
      <c r="AU382" s="123">
        <f>AQ382+AS382</f>
        <v>7581</v>
      </c>
      <c r="AV382" s="123">
        <v>-6090</v>
      </c>
      <c r="AW382" s="123">
        <v>4285</v>
      </c>
      <c r="AX382" s="123">
        <f>AT382+AV382</f>
        <v>6694</v>
      </c>
      <c r="AY382" s="123">
        <f>AU382+AW382</f>
        <v>11866</v>
      </c>
      <c r="AZ382" s="210"/>
      <c r="BA382" s="210"/>
      <c r="BB382" s="123">
        <f>AX382+AZ382</f>
        <v>6694</v>
      </c>
      <c r="BC382" s="123">
        <f>AY382+BA382</f>
        <v>11866</v>
      </c>
      <c r="BD382" s="123">
        <v>-6694</v>
      </c>
      <c r="BE382" s="123">
        <v>-11866</v>
      </c>
      <c r="BF382" s="123">
        <f>BB382+BD382</f>
        <v>0</v>
      </c>
      <c r="BG382" s="123">
        <f>BC382+BE382</f>
        <v>0</v>
      </c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</row>
    <row r="383" spans="1:70" s="14" customFormat="1" ht="32.25" customHeight="1">
      <c r="A383" s="99" t="s">
        <v>99</v>
      </c>
      <c r="B383" s="100" t="s">
        <v>146</v>
      </c>
      <c r="C383" s="100" t="s">
        <v>128</v>
      </c>
      <c r="D383" s="101" t="s">
        <v>100</v>
      </c>
      <c r="E383" s="100"/>
      <c r="F383" s="102">
        <f aca="true" t="shared" si="357" ref="F383:BC383">F384</f>
        <v>176479</v>
      </c>
      <c r="G383" s="102">
        <f t="shared" si="357"/>
        <v>74164</v>
      </c>
      <c r="H383" s="102">
        <f t="shared" si="357"/>
        <v>250643</v>
      </c>
      <c r="I383" s="102">
        <f t="shared" si="357"/>
        <v>0</v>
      </c>
      <c r="J383" s="102">
        <f t="shared" si="357"/>
        <v>275294</v>
      </c>
      <c r="K383" s="102">
        <f t="shared" si="357"/>
        <v>0</v>
      </c>
      <c r="L383" s="102">
        <f t="shared" si="357"/>
        <v>0</v>
      </c>
      <c r="M383" s="102">
        <f t="shared" si="357"/>
        <v>275294</v>
      </c>
      <c r="N383" s="102">
        <f t="shared" si="357"/>
        <v>-154829</v>
      </c>
      <c r="O383" s="102">
        <f t="shared" si="357"/>
        <v>120465</v>
      </c>
      <c r="P383" s="102">
        <f t="shared" si="357"/>
        <v>0</v>
      </c>
      <c r="Q383" s="102">
        <f t="shared" si="357"/>
        <v>118578</v>
      </c>
      <c r="R383" s="102">
        <f t="shared" si="357"/>
        <v>0</v>
      </c>
      <c r="S383" s="102">
        <f t="shared" si="357"/>
        <v>0</v>
      </c>
      <c r="T383" s="102">
        <f t="shared" si="357"/>
        <v>120465</v>
      </c>
      <c r="U383" s="102">
        <f t="shared" si="357"/>
        <v>118578</v>
      </c>
      <c r="V383" s="102">
        <f t="shared" si="357"/>
        <v>0</v>
      </c>
      <c r="W383" s="102">
        <f t="shared" si="357"/>
        <v>0</v>
      </c>
      <c r="X383" s="102">
        <f t="shared" si="357"/>
        <v>120465</v>
      </c>
      <c r="Y383" s="102">
        <f t="shared" si="357"/>
        <v>118578</v>
      </c>
      <c r="Z383" s="102">
        <f t="shared" si="357"/>
        <v>0</v>
      </c>
      <c r="AA383" s="103">
        <f t="shared" si="357"/>
        <v>120465</v>
      </c>
      <c r="AB383" s="103">
        <f t="shared" si="357"/>
        <v>118578</v>
      </c>
      <c r="AC383" s="103">
        <f t="shared" si="357"/>
        <v>0</v>
      </c>
      <c r="AD383" s="103">
        <f t="shared" si="357"/>
        <v>0</v>
      </c>
      <c r="AE383" s="103"/>
      <c r="AF383" s="102">
        <f t="shared" si="357"/>
        <v>120465</v>
      </c>
      <c r="AG383" s="102">
        <f t="shared" si="357"/>
        <v>0</v>
      </c>
      <c r="AH383" s="102">
        <f t="shared" si="357"/>
        <v>118578</v>
      </c>
      <c r="AI383" s="102">
        <f t="shared" si="357"/>
        <v>0</v>
      </c>
      <c r="AJ383" s="102">
        <f t="shared" si="357"/>
        <v>0</v>
      </c>
      <c r="AK383" s="102">
        <f t="shared" si="357"/>
        <v>120465</v>
      </c>
      <c r="AL383" s="102">
        <f t="shared" si="357"/>
        <v>0</v>
      </c>
      <c r="AM383" s="102">
        <f t="shared" si="357"/>
        <v>118578</v>
      </c>
      <c r="AN383" s="102">
        <f t="shared" si="357"/>
        <v>24927</v>
      </c>
      <c r="AO383" s="102">
        <f t="shared" si="357"/>
        <v>143505</v>
      </c>
      <c r="AP383" s="102">
        <f t="shared" si="357"/>
        <v>0</v>
      </c>
      <c r="AQ383" s="102">
        <f t="shared" si="357"/>
        <v>143505</v>
      </c>
      <c r="AR383" s="102">
        <f t="shared" si="357"/>
        <v>0</v>
      </c>
      <c r="AS383" s="102">
        <f t="shared" si="357"/>
        <v>0</v>
      </c>
      <c r="AT383" s="102">
        <f t="shared" si="357"/>
        <v>143505</v>
      </c>
      <c r="AU383" s="102">
        <f t="shared" si="357"/>
        <v>143505</v>
      </c>
      <c r="AV383" s="102">
        <f t="shared" si="357"/>
        <v>0</v>
      </c>
      <c r="AW383" s="102">
        <f t="shared" si="357"/>
        <v>0</v>
      </c>
      <c r="AX383" s="102">
        <f t="shared" si="357"/>
        <v>143505</v>
      </c>
      <c r="AY383" s="102">
        <f t="shared" si="357"/>
        <v>143505</v>
      </c>
      <c r="AZ383" s="102">
        <f t="shared" si="357"/>
        <v>0</v>
      </c>
      <c r="BA383" s="102">
        <f t="shared" si="357"/>
        <v>0</v>
      </c>
      <c r="BB383" s="102">
        <f t="shared" si="357"/>
        <v>143505</v>
      </c>
      <c r="BC383" s="102">
        <f t="shared" si="357"/>
        <v>143505</v>
      </c>
      <c r="BD383" s="90"/>
      <c r="BE383" s="90"/>
      <c r="BF383" s="102">
        <f>BF384</f>
        <v>143505</v>
      </c>
      <c r="BG383" s="102">
        <f>BG384</f>
        <v>143505</v>
      </c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</row>
    <row r="384" spans="1:70" s="16" customFormat="1" ht="35.25" customHeight="1">
      <c r="A384" s="99" t="s">
        <v>129</v>
      </c>
      <c r="B384" s="100" t="s">
        <v>146</v>
      </c>
      <c r="C384" s="100" t="s">
        <v>128</v>
      </c>
      <c r="D384" s="101" t="s">
        <v>100</v>
      </c>
      <c r="E384" s="100" t="s">
        <v>130</v>
      </c>
      <c r="F384" s="88">
        <v>176479</v>
      </c>
      <c r="G384" s="88">
        <f>H384-F384</f>
        <v>74164</v>
      </c>
      <c r="H384" s="88">
        <v>250643</v>
      </c>
      <c r="I384" s="88"/>
      <c r="J384" s="88">
        <v>275294</v>
      </c>
      <c r="K384" s="91"/>
      <c r="L384" s="91"/>
      <c r="M384" s="88">
        <v>275294</v>
      </c>
      <c r="N384" s="88">
        <f>O384-M384</f>
        <v>-154829</v>
      </c>
      <c r="O384" s="88">
        <v>120465</v>
      </c>
      <c r="P384" s="88"/>
      <c r="Q384" s="88">
        <v>118578</v>
      </c>
      <c r="R384" s="92"/>
      <c r="S384" s="92"/>
      <c r="T384" s="88">
        <f>O384+R384</f>
        <v>120465</v>
      </c>
      <c r="U384" s="88">
        <f>Q384+S384</f>
        <v>118578</v>
      </c>
      <c r="V384" s="92"/>
      <c r="W384" s="92"/>
      <c r="X384" s="88">
        <f>T384+V384</f>
        <v>120465</v>
      </c>
      <c r="Y384" s="88">
        <f>U384+W384</f>
        <v>118578</v>
      </c>
      <c r="Z384" s="92"/>
      <c r="AA384" s="89">
        <f>X384+Z384</f>
        <v>120465</v>
      </c>
      <c r="AB384" s="89">
        <f>Y384</f>
        <v>118578</v>
      </c>
      <c r="AC384" s="93"/>
      <c r="AD384" s="93"/>
      <c r="AE384" s="93"/>
      <c r="AF384" s="88">
        <f>AA384+AC384</f>
        <v>120465</v>
      </c>
      <c r="AG384" s="92"/>
      <c r="AH384" s="88">
        <f>AB384</f>
        <v>118578</v>
      </c>
      <c r="AI384" s="92"/>
      <c r="AJ384" s="92"/>
      <c r="AK384" s="88">
        <f>AF384+AI384</f>
        <v>120465</v>
      </c>
      <c r="AL384" s="88">
        <f>AG384</f>
        <v>0</v>
      </c>
      <c r="AM384" s="88">
        <f>AH384+AJ384</f>
        <v>118578</v>
      </c>
      <c r="AN384" s="88">
        <f>AO384-AM384</f>
        <v>24927</v>
      </c>
      <c r="AO384" s="88">
        <v>143505</v>
      </c>
      <c r="AP384" s="88"/>
      <c r="AQ384" s="88">
        <v>143505</v>
      </c>
      <c r="AR384" s="88"/>
      <c r="AS384" s="92"/>
      <c r="AT384" s="88">
        <f>AO384+AR384</f>
        <v>143505</v>
      </c>
      <c r="AU384" s="88">
        <f>AQ384+AS384</f>
        <v>143505</v>
      </c>
      <c r="AV384" s="92"/>
      <c r="AW384" s="92"/>
      <c r="AX384" s="88">
        <f>AT384+AV384</f>
        <v>143505</v>
      </c>
      <c r="AY384" s="88">
        <f>AU384</f>
        <v>143505</v>
      </c>
      <c r="AZ384" s="92"/>
      <c r="BA384" s="92"/>
      <c r="BB384" s="88">
        <f>AX384+AZ384</f>
        <v>143505</v>
      </c>
      <c r="BC384" s="88">
        <f>AY384+BA384</f>
        <v>143505</v>
      </c>
      <c r="BD384" s="92"/>
      <c r="BE384" s="92"/>
      <c r="BF384" s="88">
        <f>BB384+BD384</f>
        <v>143505</v>
      </c>
      <c r="BG384" s="88">
        <f>BC384+BE384</f>
        <v>143505</v>
      </c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</row>
    <row r="385" spans="1:70" s="16" customFormat="1" ht="20.25" customHeight="1">
      <c r="A385" s="178" t="s">
        <v>121</v>
      </c>
      <c r="B385" s="100" t="s">
        <v>146</v>
      </c>
      <c r="C385" s="100" t="s">
        <v>128</v>
      </c>
      <c r="D385" s="101" t="s">
        <v>122</v>
      </c>
      <c r="E385" s="100"/>
      <c r="F385" s="88"/>
      <c r="G385" s="88"/>
      <c r="H385" s="88"/>
      <c r="I385" s="88"/>
      <c r="J385" s="88"/>
      <c r="K385" s="91"/>
      <c r="L385" s="91"/>
      <c r="M385" s="88"/>
      <c r="N385" s="88"/>
      <c r="O385" s="88"/>
      <c r="P385" s="88"/>
      <c r="Q385" s="88"/>
      <c r="R385" s="92"/>
      <c r="S385" s="92"/>
      <c r="T385" s="88"/>
      <c r="U385" s="88"/>
      <c r="V385" s="92"/>
      <c r="W385" s="92"/>
      <c r="X385" s="88"/>
      <c r="Y385" s="88"/>
      <c r="Z385" s="92"/>
      <c r="AA385" s="89"/>
      <c r="AB385" s="89"/>
      <c r="AC385" s="93"/>
      <c r="AD385" s="93"/>
      <c r="AE385" s="93"/>
      <c r="AF385" s="88"/>
      <c r="AG385" s="92"/>
      <c r="AH385" s="88"/>
      <c r="AI385" s="92"/>
      <c r="AJ385" s="92"/>
      <c r="AK385" s="88"/>
      <c r="AL385" s="88"/>
      <c r="AM385" s="88"/>
      <c r="AN385" s="88"/>
      <c r="AO385" s="88"/>
      <c r="AP385" s="88"/>
      <c r="AQ385" s="88"/>
      <c r="AR385" s="88"/>
      <c r="AS385" s="92"/>
      <c r="AT385" s="88"/>
      <c r="AU385" s="88"/>
      <c r="AV385" s="92"/>
      <c r="AW385" s="92"/>
      <c r="AX385" s="88"/>
      <c r="AY385" s="88"/>
      <c r="AZ385" s="92"/>
      <c r="BA385" s="92"/>
      <c r="BB385" s="88">
        <f>BB386</f>
        <v>0</v>
      </c>
      <c r="BC385" s="88">
        <f aca="true" t="shared" si="358" ref="BC385:BG386">BC386</f>
        <v>0</v>
      </c>
      <c r="BD385" s="88">
        <f t="shared" si="358"/>
        <v>6694</v>
      </c>
      <c r="BE385" s="88">
        <f t="shared" si="358"/>
        <v>11866</v>
      </c>
      <c r="BF385" s="88">
        <f t="shared" si="358"/>
        <v>6694</v>
      </c>
      <c r="BG385" s="88">
        <f t="shared" si="358"/>
        <v>11866</v>
      </c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</row>
    <row r="386" spans="1:70" s="16" customFormat="1" ht="53.25" customHeight="1">
      <c r="A386" s="178" t="s">
        <v>367</v>
      </c>
      <c r="B386" s="100" t="s">
        <v>146</v>
      </c>
      <c r="C386" s="100" t="s">
        <v>128</v>
      </c>
      <c r="D386" s="101" t="s">
        <v>368</v>
      </c>
      <c r="E386" s="100"/>
      <c r="F386" s="88"/>
      <c r="G386" s="88"/>
      <c r="H386" s="88"/>
      <c r="I386" s="88"/>
      <c r="J386" s="88"/>
      <c r="K386" s="91"/>
      <c r="L386" s="91"/>
      <c r="M386" s="88"/>
      <c r="N386" s="88"/>
      <c r="O386" s="88"/>
      <c r="P386" s="88"/>
      <c r="Q386" s="88"/>
      <c r="R386" s="92"/>
      <c r="S386" s="92"/>
      <c r="T386" s="88"/>
      <c r="U386" s="88"/>
      <c r="V386" s="92"/>
      <c r="W386" s="92"/>
      <c r="X386" s="88"/>
      <c r="Y386" s="88"/>
      <c r="Z386" s="92"/>
      <c r="AA386" s="89"/>
      <c r="AB386" s="89"/>
      <c r="AC386" s="93"/>
      <c r="AD386" s="93"/>
      <c r="AE386" s="93"/>
      <c r="AF386" s="88"/>
      <c r="AG386" s="92"/>
      <c r="AH386" s="88"/>
      <c r="AI386" s="92"/>
      <c r="AJ386" s="92"/>
      <c r="AK386" s="88"/>
      <c r="AL386" s="88"/>
      <c r="AM386" s="88"/>
      <c r="AN386" s="88"/>
      <c r="AO386" s="88"/>
      <c r="AP386" s="88"/>
      <c r="AQ386" s="88"/>
      <c r="AR386" s="88"/>
      <c r="AS386" s="92"/>
      <c r="AT386" s="88"/>
      <c r="AU386" s="88"/>
      <c r="AV386" s="92"/>
      <c r="AW386" s="92"/>
      <c r="AX386" s="88"/>
      <c r="AY386" s="88"/>
      <c r="AZ386" s="92"/>
      <c r="BA386" s="92"/>
      <c r="BB386" s="88">
        <f>BB387</f>
        <v>0</v>
      </c>
      <c r="BC386" s="88">
        <f t="shared" si="358"/>
        <v>0</v>
      </c>
      <c r="BD386" s="88">
        <f t="shared" si="358"/>
        <v>6694</v>
      </c>
      <c r="BE386" s="88">
        <f t="shared" si="358"/>
        <v>11866</v>
      </c>
      <c r="BF386" s="88">
        <f t="shared" si="358"/>
        <v>6694</v>
      </c>
      <c r="BG386" s="88">
        <f t="shared" si="358"/>
        <v>11866</v>
      </c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</row>
    <row r="387" spans="1:70" s="16" customFormat="1" ht="87.75" customHeight="1">
      <c r="A387" s="178" t="s">
        <v>249</v>
      </c>
      <c r="B387" s="100" t="s">
        <v>146</v>
      </c>
      <c r="C387" s="100" t="s">
        <v>128</v>
      </c>
      <c r="D387" s="101" t="s">
        <v>368</v>
      </c>
      <c r="E387" s="100" t="s">
        <v>151</v>
      </c>
      <c r="F387" s="88"/>
      <c r="G387" s="88"/>
      <c r="H387" s="88"/>
      <c r="I387" s="88"/>
      <c r="J387" s="88"/>
      <c r="K387" s="91"/>
      <c r="L387" s="91"/>
      <c r="M387" s="88"/>
      <c r="N387" s="88"/>
      <c r="O387" s="88"/>
      <c r="P387" s="88"/>
      <c r="Q387" s="88"/>
      <c r="R387" s="92"/>
      <c r="S387" s="92"/>
      <c r="T387" s="88"/>
      <c r="U387" s="88"/>
      <c r="V387" s="92"/>
      <c r="W387" s="92"/>
      <c r="X387" s="88"/>
      <c r="Y387" s="88"/>
      <c r="Z387" s="92"/>
      <c r="AA387" s="89"/>
      <c r="AB387" s="89"/>
      <c r="AC387" s="93"/>
      <c r="AD387" s="93"/>
      <c r="AE387" s="93"/>
      <c r="AF387" s="88"/>
      <c r="AG387" s="92"/>
      <c r="AH387" s="88"/>
      <c r="AI387" s="92"/>
      <c r="AJ387" s="92"/>
      <c r="AK387" s="88"/>
      <c r="AL387" s="88"/>
      <c r="AM387" s="88"/>
      <c r="AN387" s="88"/>
      <c r="AO387" s="88"/>
      <c r="AP387" s="88"/>
      <c r="AQ387" s="88"/>
      <c r="AR387" s="88"/>
      <c r="AS387" s="92"/>
      <c r="AT387" s="88"/>
      <c r="AU387" s="88"/>
      <c r="AV387" s="92"/>
      <c r="AW387" s="92"/>
      <c r="AX387" s="88"/>
      <c r="AY387" s="88"/>
      <c r="AZ387" s="92"/>
      <c r="BA387" s="92"/>
      <c r="BB387" s="88"/>
      <c r="BC387" s="88"/>
      <c r="BD387" s="88">
        <v>6694</v>
      </c>
      <c r="BE387" s="88">
        <v>11866</v>
      </c>
      <c r="BF387" s="88">
        <f>BB387+BD387</f>
        <v>6694</v>
      </c>
      <c r="BG387" s="88">
        <f>BC387+BE387</f>
        <v>11866</v>
      </c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</row>
    <row r="388" spans="1:70" s="16" customFormat="1" ht="16.5">
      <c r="A388" s="99"/>
      <c r="B388" s="100"/>
      <c r="C388" s="100"/>
      <c r="D388" s="101"/>
      <c r="E388" s="100"/>
      <c r="F388" s="88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2"/>
      <c r="S388" s="92"/>
      <c r="T388" s="92"/>
      <c r="U388" s="92"/>
      <c r="V388" s="92"/>
      <c r="W388" s="92"/>
      <c r="X388" s="92"/>
      <c r="Y388" s="92"/>
      <c r="Z388" s="92"/>
      <c r="AA388" s="93"/>
      <c r="AB388" s="93"/>
      <c r="AC388" s="93"/>
      <c r="AD388" s="93"/>
      <c r="AE388" s="93"/>
      <c r="AF388" s="92"/>
      <c r="AG388" s="92"/>
      <c r="AH388" s="92"/>
      <c r="AI388" s="92"/>
      <c r="AJ388" s="92"/>
      <c r="AK388" s="88"/>
      <c r="AL388" s="88"/>
      <c r="AM388" s="88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</row>
    <row r="389" spans="1:70" s="16" customFormat="1" ht="24.75" customHeight="1">
      <c r="A389" s="79" t="s">
        <v>0</v>
      </c>
      <c r="B389" s="81" t="s">
        <v>146</v>
      </c>
      <c r="C389" s="81" t="s">
        <v>135</v>
      </c>
      <c r="D389" s="96"/>
      <c r="E389" s="81"/>
      <c r="F389" s="97">
        <f aca="true" t="shared" si="359" ref="F389:V390">F390</f>
        <v>229141</v>
      </c>
      <c r="G389" s="97">
        <f t="shared" si="359"/>
        <v>28032</v>
      </c>
      <c r="H389" s="97">
        <f t="shared" si="359"/>
        <v>257173</v>
      </c>
      <c r="I389" s="97">
        <f t="shared" si="359"/>
        <v>0</v>
      </c>
      <c r="J389" s="97">
        <f t="shared" si="359"/>
        <v>275614</v>
      </c>
      <c r="K389" s="97">
        <f t="shared" si="359"/>
        <v>0</v>
      </c>
      <c r="L389" s="97">
        <f t="shared" si="359"/>
        <v>0</v>
      </c>
      <c r="M389" s="97">
        <f t="shared" si="359"/>
        <v>275614</v>
      </c>
      <c r="N389" s="97">
        <f t="shared" si="359"/>
        <v>-60549</v>
      </c>
      <c r="O389" s="97">
        <f t="shared" si="359"/>
        <v>215065</v>
      </c>
      <c r="P389" s="97">
        <f t="shared" si="359"/>
        <v>0</v>
      </c>
      <c r="Q389" s="97">
        <f t="shared" si="359"/>
        <v>200287</v>
      </c>
      <c r="R389" s="97">
        <f t="shared" si="359"/>
        <v>0</v>
      </c>
      <c r="S389" s="97">
        <f t="shared" si="359"/>
        <v>0</v>
      </c>
      <c r="T389" s="97">
        <f t="shared" si="359"/>
        <v>215065</v>
      </c>
      <c r="U389" s="97">
        <f t="shared" si="359"/>
        <v>200287</v>
      </c>
      <c r="V389" s="97">
        <f t="shared" si="359"/>
        <v>0</v>
      </c>
      <c r="W389" s="97">
        <f aca="true" t="shared" si="360" ref="V389:AK390">W390</f>
        <v>0</v>
      </c>
      <c r="X389" s="97">
        <f t="shared" si="360"/>
        <v>215065</v>
      </c>
      <c r="Y389" s="97">
        <f t="shared" si="360"/>
        <v>200287</v>
      </c>
      <c r="Z389" s="97">
        <f t="shared" si="360"/>
        <v>0</v>
      </c>
      <c r="AA389" s="98">
        <f t="shared" si="360"/>
        <v>215065</v>
      </c>
      <c r="AB389" s="98">
        <f t="shared" si="360"/>
        <v>200287</v>
      </c>
      <c r="AC389" s="98">
        <f t="shared" si="360"/>
        <v>0</v>
      </c>
      <c r="AD389" s="98">
        <f t="shared" si="360"/>
        <v>0</v>
      </c>
      <c r="AE389" s="98"/>
      <c r="AF389" s="97">
        <f t="shared" si="360"/>
        <v>215065</v>
      </c>
      <c r="AG389" s="97">
        <f t="shared" si="360"/>
        <v>0</v>
      </c>
      <c r="AH389" s="97">
        <f t="shared" si="360"/>
        <v>200287</v>
      </c>
      <c r="AI389" s="97">
        <f t="shared" si="360"/>
        <v>0</v>
      </c>
      <c r="AJ389" s="97">
        <f t="shared" si="360"/>
        <v>0</v>
      </c>
      <c r="AK389" s="97">
        <f t="shared" si="360"/>
        <v>215065</v>
      </c>
      <c r="AL389" s="97">
        <f aca="true" t="shared" si="361" ref="AI389:AZ390">AL390</f>
        <v>0</v>
      </c>
      <c r="AM389" s="97">
        <f t="shared" si="361"/>
        <v>200287</v>
      </c>
      <c r="AN389" s="97">
        <f t="shared" si="361"/>
        <v>38710</v>
      </c>
      <c r="AO389" s="97">
        <f t="shared" si="361"/>
        <v>238997</v>
      </c>
      <c r="AP389" s="97">
        <f t="shared" si="361"/>
        <v>0</v>
      </c>
      <c r="AQ389" s="97">
        <f t="shared" si="361"/>
        <v>238997</v>
      </c>
      <c r="AR389" s="97">
        <f t="shared" si="361"/>
        <v>0</v>
      </c>
      <c r="AS389" s="97">
        <f t="shared" si="361"/>
        <v>0</v>
      </c>
      <c r="AT389" s="97">
        <f t="shared" si="361"/>
        <v>238997</v>
      </c>
      <c r="AU389" s="97">
        <f t="shared" si="361"/>
        <v>238997</v>
      </c>
      <c r="AV389" s="97">
        <f t="shared" si="361"/>
        <v>0</v>
      </c>
      <c r="AW389" s="97">
        <f t="shared" si="361"/>
        <v>0</v>
      </c>
      <c r="AX389" s="97">
        <f t="shared" si="361"/>
        <v>238997</v>
      </c>
      <c r="AY389" s="97">
        <f t="shared" si="361"/>
        <v>238997</v>
      </c>
      <c r="AZ389" s="97">
        <f t="shared" si="361"/>
        <v>0</v>
      </c>
      <c r="BA389" s="97">
        <f aca="true" t="shared" si="362" ref="AZ389:BC390">BA390</f>
        <v>0</v>
      </c>
      <c r="BB389" s="97">
        <f t="shared" si="362"/>
        <v>238997</v>
      </c>
      <c r="BC389" s="97">
        <f t="shared" si="362"/>
        <v>238997</v>
      </c>
      <c r="BD389" s="92"/>
      <c r="BE389" s="92"/>
      <c r="BF389" s="97">
        <f>BF390</f>
        <v>238997</v>
      </c>
      <c r="BG389" s="97">
        <f>BG390</f>
        <v>238997</v>
      </c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</row>
    <row r="390" spans="1:70" s="16" customFormat="1" ht="22.5" customHeight="1">
      <c r="A390" s="99" t="s">
        <v>103</v>
      </c>
      <c r="B390" s="100" t="s">
        <v>146</v>
      </c>
      <c r="C390" s="100" t="s">
        <v>135</v>
      </c>
      <c r="D390" s="101" t="s">
        <v>104</v>
      </c>
      <c r="E390" s="100"/>
      <c r="F390" s="102">
        <f t="shared" si="359"/>
        <v>229141</v>
      </c>
      <c r="G390" s="102">
        <f t="shared" si="359"/>
        <v>28032</v>
      </c>
      <c r="H390" s="102">
        <f t="shared" si="359"/>
        <v>257173</v>
      </c>
      <c r="I390" s="102">
        <f t="shared" si="359"/>
        <v>0</v>
      </c>
      <c r="J390" s="102">
        <f t="shared" si="359"/>
        <v>275614</v>
      </c>
      <c r="K390" s="102">
        <f t="shared" si="359"/>
        <v>0</v>
      </c>
      <c r="L390" s="102">
        <f t="shared" si="359"/>
        <v>0</v>
      </c>
      <c r="M390" s="102">
        <f t="shared" si="359"/>
        <v>275614</v>
      </c>
      <c r="N390" s="102">
        <f t="shared" si="359"/>
        <v>-60549</v>
      </c>
      <c r="O390" s="102">
        <f t="shared" si="359"/>
        <v>215065</v>
      </c>
      <c r="P390" s="102">
        <f t="shared" si="359"/>
        <v>0</v>
      </c>
      <c r="Q390" s="102">
        <f t="shared" si="359"/>
        <v>200287</v>
      </c>
      <c r="R390" s="102">
        <f t="shared" si="359"/>
        <v>0</v>
      </c>
      <c r="S390" s="102">
        <f t="shared" si="359"/>
        <v>0</v>
      </c>
      <c r="T390" s="102">
        <f t="shared" si="359"/>
        <v>215065</v>
      </c>
      <c r="U390" s="102">
        <f t="shared" si="359"/>
        <v>200287</v>
      </c>
      <c r="V390" s="102">
        <f t="shared" si="360"/>
        <v>0</v>
      </c>
      <c r="W390" s="102">
        <f t="shared" si="360"/>
        <v>0</v>
      </c>
      <c r="X390" s="102">
        <f t="shared" si="360"/>
        <v>215065</v>
      </c>
      <c r="Y390" s="102">
        <f t="shared" si="360"/>
        <v>200287</v>
      </c>
      <c r="Z390" s="102">
        <f t="shared" si="360"/>
        <v>0</v>
      </c>
      <c r="AA390" s="103">
        <f t="shared" si="360"/>
        <v>215065</v>
      </c>
      <c r="AB390" s="103">
        <f t="shared" si="360"/>
        <v>200287</v>
      </c>
      <c r="AC390" s="103">
        <f t="shared" si="360"/>
        <v>0</v>
      </c>
      <c r="AD390" s="103">
        <f t="shared" si="360"/>
        <v>0</v>
      </c>
      <c r="AE390" s="103"/>
      <c r="AF390" s="102">
        <f t="shared" si="360"/>
        <v>215065</v>
      </c>
      <c r="AG390" s="102">
        <f t="shared" si="360"/>
        <v>0</v>
      </c>
      <c r="AH390" s="102">
        <f t="shared" si="360"/>
        <v>200287</v>
      </c>
      <c r="AI390" s="102">
        <f t="shared" si="361"/>
        <v>0</v>
      </c>
      <c r="AJ390" s="102">
        <f t="shared" si="361"/>
        <v>0</v>
      </c>
      <c r="AK390" s="102">
        <f t="shared" si="361"/>
        <v>215065</v>
      </c>
      <c r="AL390" s="102">
        <f t="shared" si="361"/>
        <v>0</v>
      </c>
      <c r="AM390" s="102">
        <f t="shared" si="361"/>
        <v>200287</v>
      </c>
      <c r="AN390" s="102">
        <f t="shared" si="361"/>
        <v>38710</v>
      </c>
      <c r="AO390" s="102">
        <f t="shared" si="361"/>
        <v>238997</v>
      </c>
      <c r="AP390" s="102">
        <f t="shared" si="361"/>
        <v>0</v>
      </c>
      <c r="AQ390" s="102">
        <f t="shared" si="361"/>
        <v>238997</v>
      </c>
      <c r="AR390" s="102">
        <f t="shared" si="361"/>
        <v>0</v>
      </c>
      <c r="AS390" s="102">
        <f t="shared" si="361"/>
        <v>0</v>
      </c>
      <c r="AT390" s="102">
        <f t="shared" si="361"/>
        <v>238997</v>
      </c>
      <c r="AU390" s="102">
        <f t="shared" si="361"/>
        <v>238997</v>
      </c>
      <c r="AV390" s="102">
        <f t="shared" si="361"/>
        <v>0</v>
      </c>
      <c r="AW390" s="102">
        <f t="shared" si="361"/>
        <v>0</v>
      </c>
      <c r="AX390" s="102">
        <f t="shared" si="361"/>
        <v>238997</v>
      </c>
      <c r="AY390" s="102">
        <f t="shared" si="361"/>
        <v>238997</v>
      </c>
      <c r="AZ390" s="102">
        <f t="shared" si="362"/>
        <v>0</v>
      </c>
      <c r="BA390" s="102">
        <f t="shared" si="362"/>
        <v>0</v>
      </c>
      <c r="BB390" s="102">
        <f t="shared" si="362"/>
        <v>238997</v>
      </c>
      <c r="BC390" s="102">
        <f t="shared" si="362"/>
        <v>238997</v>
      </c>
      <c r="BD390" s="92"/>
      <c r="BE390" s="92"/>
      <c r="BF390" s="102">
        <f>BF391</f>
        <v>238997</v>
      </c>
      <c r="BG390" s="102">
        <f>BG391</f>
        <v>238997</v>
      </c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</row>
    <row r="391" spans="1:70" s="16" customFormat="1" ht="36" customHeight="1">
      <c r="A391" s="99" t="s">
        <v>129</v>
      </c>
      <c r="B391" s="100" t="s">
        <v>146</v>
      </c>
      <c r="C391" s="100" t="s">
        <v>135</v>
      </c>
      <c r="D391" s="101" t="s">
        <v>104</v>
      </c>
      <c r="E391" s="100" t="s">
        <v>130</v>
      </c>
      <c r="F391" s="88">
        <v>229141</v>
      </c>
      <c r="G391" s="88">
        <f>H391-F391</f>
        <v>28032</v>
      </c>
      <c r="H391" s="88">
        <v>257173</v>
      </c>
      <c r="I391" s="88"/>
      <c r="J391" s="88">
        <v>275614</v>
      </c>
      <c r="K391" s="91"/>
      <c r="L391" s="91"/>
      <c r="M391" s="88">
        <v>275614</v>
      </c>
      <c r="N391" s="88">
        <f>O391-M391</f>
        <v>-60549</v>
      </c>
      <c r="O391" s="88">
        <v>215065</v>
      </c>
      <c r="P391" s="88"/>
      <c r="Q391" s="88">
        <v>200287</v>
      </c>
      <c r="R391" s="92"/>
      <c r="S391" s="92"/>
      <c r="T391" s="88">
        <f>O391+R391</f>
        <v>215065</v>
      </c>
      <c r="U391" s="88">
        <f>Q391+S391</f>
        <v>200287</v>
      </c>
      <c r="V391" s="92"/>
      <c r="W391" s="92"/>
      <c r="X391" s="88">
        <f>T391+V391</f>
        <v>215065</v>
      </c>
      <c r="Y391" s="88">
        <f>U391+W391</f>
        <v>200287</v>
      </c>
      <c r="Z391" s="92"/>
      <c r="AA391" s="89">
        <f>X391+Z391</f>
        <v>215065</v>
      </c>
      <c r="AB391" s="89">
        <f>Y391</f>
        <v>200287</v>
      </c>
      <c r="AC391" s="93"/>
      <c r="AD391" s="93"/>
      <c r="AE391" s="93"/>
      <c r="AF391" s="88">
        <f>AA391+AC391</f>
        <v>215065</v>
      </c>
      <c r="AG391" s="92"/>
      <c r="AH391" s="88">
        <f>AB391</f>
        <v>200287</v>
      </c>
      <c r="AI391" s="92"/>
      <c r="AJ391" s="92"/>
      <c r="AK391" s="88">
        <f>AF391+AI391</f>
        <v>215065</v>
      </c>
      <c r="AL391" s="88">
        <f>AG391</f>
        <v>0</v>
      </c>
      <c r="AM391" s="88">
        <f>AH391+AJ391</f>
        <v>200287</v>
      </c>
      <c r="AN391" s="88">
        <f>AO391-AM391</f>
        <v>38710</v>
      </c>
      <c r="AO391" s="88">
        <v>238997</v>
      </c>
      <c r="AP391" s="88"/>
      <c r="AQ391" s="88">
        <v>238997</v>
      </c>
      <c r="AR391" s="88"/>
      <c r="AS391" s="92"/>
      <c r="AT391" s="88">
        <f>AO391+AR391</f>
        <v>238997</v>
      </c>
      <c r="AU391" s="88">
        <f>AQ391+AS391</f>
        <v>238997</v>
      </c>
      <c r="AV391" s="92"/>
      <c r="AW391" s="92"/>
      <c r="AX391" s="88">
        <f>AT391+AV391</f>
        <v>238997</v>
      </c>
      <c r="AY391" s="88">
        <f>AU391</f>
        <v>238997</v>
      </c>
      <c r="AZ391" s="92"/>
      <c r="BA391" s="92"/>
      <c r="BB391" s="88">
        <f>AX391+AZ391</f>
        <v>238997</v>
      </c>
      <c r="BC391" s="88">
        <f>AY391+BA391</f>
        <v>238997</v>
      </c>
      <c r="BD391" s="92"/>
      <c r="BE391" s="92"/>
      <c r="BF391" s="88">
        <f>BB391+BD391</f>
        <v>238997</v>
      </c>
      <c r="BG391" s="88">
        <f>BC391+BE391</f>
        <v>238997</v>
      </c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</row>
    <row r="392" spans="1:70" s="16" customFormat="1" ht="15" customHeight="1">
      <c r="A392" s="99"/>
      <c r="B392" s="100"/>
      <c r="C392" s="100"/>
      <c r="D392" s="101"/>
      <c r="E392" s="100"/>
      <c r="F392" s="88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2"/>
      <c r="S392" s="92"/>
      <c r="T392" s="92"/>
      <c r="U392" s="92"/>
      <c r="V392" s="92"/>
      <c r="W392" s="92"/>
      <c r="X392" s="92"/>
      <c r="Y392" s="92"/>
      <c r="Z392" s="92"/>
      <c r="AA392" s="93"/>
      <c r="AB392" s="93"/>
      <c r="AC392" s="93"/>
      <c r="AD392" s="93"/>
      <c r="AE392" s="93"/>
      <c r="AF392" s="92"/>
      <c r="AG392" s="92"/>
      <c r="AH392" s="92"/>
      <c r="AI392" s="92"/>
      <c r="AJ392" s="92"/>
      <c r="AK392" s="88"/>
      <c r="AL392" s="88"/>
      <c r="AM392" s="88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</row>
    <row r="393" spans="1:70" s="10" customFormat="1" ht="22.5" customHeight="1">
      <c r="A393" s="79" t="s">
        <v>1</v>
      </c>
      <c r="B393" s="81" t="s">
        <v>146</v>
      </c>
      <c r="C393" s="81" t="s">
        <v>157</v>
      </c>
      <c r="D393" s="96"/>
      <c r="E393" s="81"/>
      <c r="F393" s="97">
        <f aca="true" t="shared" si="363" ref="F393:V394">F394</f>
        <v>90724</v>
      </c>
      <c r="G393" s="97">
        <f t="shared" si="363"/>
        <v>20756</v>
      </c>
      <c r="H393" s="97">
        <f t="shared" si="363"/>
        <v>111480</v>
      </c>
      <c r="I393" s="97">
        <f t="shared" si="363"/>
        <v>0</v>
      </c>
      <c r="J393" s="97">
        <f t="shared" si="363"/>
        <v>120990</v>
      </c>
      <c r="K393" s="97">
        <f t="shared" si="363"/>
        <v>0</v>
      </c>
      <c r="L393" s="97">
        <f t="shared" si="363"/>
        <v>0</v>
      </c>
      <c r="M393" s="97">
        <f t="shared" si="363"/>
        <v>120990</v>
      </c>
      <c r="N393" s="97">
        <f t="shared" si="363"/>
        <v>-44708</v>
      </c>
      <c r="O393" s="97">
        <f t="shared" si="363"/>
        <v>76282</v>
      </c>
      <c r="P393" s="97">
        <f t="shared" si="363"/>
        <v>0</v>
      </c>
      <c r="Q393" s="97">
        <f t="shared" si="363"/>
        <v>73821</v>
      </c>
      <c r="R393" s="97">
        <f t="shared" si="363"/>
        <v>0</v>
      </c>
      <c r="S393" s="97">
        <f t="shared" si="363"/>
        <v>0</v>
      </c>
      <c r="T393" s="97">
        <f t="shared" si="363"/>
        <v>76282</v>
      </c>
      <c r="U393" s="97">
        <f t="shared" si="363"/>
        <v>73821</v>
      </c>
      <c r="V393" s="97">
        <f t="shared" si="363"/>
        <v>0</v>
      </c>
      <c r="W393" s="97">
        <f aca="true" t="shared" si="364" ref="V393:AK394">W394</f>
        <v>0</v>
      </c>
      <c r="X393" s="97">
        <f t="shared" si="364"/>
        <v>76282</v>
      </c>
      <c r="Y393" s="97">
        <f t="shared" si="364"/>
        <v>73821</v>
      </c>
      <c r="Z393" s="97">
        <f t="shared" si="364"/>
        <v>0</v>
      </c>
      <c r="AA393" s="98">
        <f t="shared" si="364"/>
        <v>76282</v>
      </c>
      <c r="AB393" s="98">
        <f t="shared" si="364"/>
        <v>73821</v>
      </c>
      <c r="AC393" s="98">
        <f t="shared" si="364"/>
        <v>0</v>
      </c>
      <c r="AD393" s="98">
        <f t="shared" si="364"/>
        <v>0</v>
      </c>
      <c r="AE393" s="98"/>
      <c r="AF393" s="97">
        <f t="shared" si="364"/>
        <v>76282</v>
      </c>
      <c r="AG393" s="97">
        <f t="shared" si="364"/>
        <v>0</v>
      </c>
      <c r="AH393" s="97">
        <f t="shared" si="364"/>
        <v>73821</v>
      </c>
      <c r="AI393" s="97">
        <f t="shared" si="364"/>
        <v>0</v>
      </c>
      <c r="AJ393" s="97">
        <f t="shared" si="364"/>
        <v>0</v>
      </c>
      <c r="AK393" s="97">
        <f t="shared" si="364"/>
        <v>76282</v>
      </c>
      <c r="AL393" s="97">
        <f aca="true" t="shared" si="365" ref="AI393:AZ394">AL394</f>
        <v>0</v>
      </c>
      <c r="AM393" s="97">
        <f t="shared" si="365"/>
        <v>73821</v>
      </c>
      <c r="AN393" s="97">
        <f t="shared" si="365"/>
        <v>14564</v>
      </c>
      <c r="AO393" s="97">
        <f t="shared" si="365"/>
        <v>88385</v>
      </c>
      <c r="AP393" s="97">
        <f t="shared" si="365"/>
        <v>0</v>
      </c>
      <c r="AQ393" s="97">
        <f t="shared" si="365"/>
        <v>88385</v>
      </c>
      <c r="AR393" s="97">
        <f t="shared" si="365"/>
        <v>0</v>
      </c>
      <c r="AS393" s="97">
        <f t="shared" si="365"/>
        <v>0</v>
      </c>
      <c r="AT393" s="97">
        <f t="shared" si="365"/>
        <v>88385</v>
      </c>
      <c r="AU393" s="97">
        <f t="shared" si="365"/>
        <v>88385</v>
      </c>
      <c r="AV393" s="97">
        <f t="shared" si="365"/>
        <v>0</v>
      </c>
      <c r="AW393" s="97">
        <f t="shared" si="365"/>
        <v>0</v>
      </c>
      <c r="AX393" s="97">
        <f t="shared" si="365"/>
        <v>88385</v>
      </c>
      <c r="AY393" s="97">
        <f t="shared" si="365"/>
        <v>88385</v>
      </c>
      <c r="AZ393" s="97">
        <f t="shared" si="365"/>
        <v>0</v>
      </c>
      <c r="BA393" s="97">
        <f aca="true" t="shared" si="366" ref="AZ393:BC394">BA394</f>
        <v>0</v>
      </c>
      <c r="BB393" s="97">
        <f t="shared" si="366"/>
        <v>88385</v>
      </c>
      <c r="BC393" s="97">
        <f t="shared" si="366"/>
        <v>88385</v>
      </c>
      <c r="BD393" s="77"/>
      <c r="BE393" s="77"/>
      <c r="BF393" s="97">
        <f>BF394</f>
        <v>88385</v>
      </c>
      <c r="BG393" s="97">
        <f>BG394</f>
        <v>88385</v>
      </c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</row>
    <row r="394" spans="1:70" s="24" customFormat="1" ht="16.5" customHeight="1">
      <c r="A394" s="99" t="s">
        <v>101</v>
      </c>
      <c r="B394" s="100" t="s">
        <v>146</v>
      </c>
      <c r="C394" s="100" t="s">
        <v>157</v>
      </c>
      <c r="D394" s="101" t="s">
        <v>102</v>
      </c>
      <c r="E394" s="100"/>
      <c r="F394" s="102">
        <f t="shared" si="363"/>
        <v>90724</v>
      </c>
      <c r="G394" s="102">
        <f t="shared" si="363"/>
        <v>20756</v>
      </c>
      <c r="H394" s="102">
        <f t="shared" si="363"/>
        <v>111480</v>
      </c>
      <c r="I394" s="102">
        <f t="shared" si="363"/>
        <v>0</v>
      </c>
      <c r="J394" s="102">
        <f t="shared" si="363"/>
        <v>120990</v>
      </c>
      <c r="K394" s="102">
        <f t="shared" si="363"/>
        <v>0</v>
      </c>
      <c r="L394" s="102">
        <f t="shared" si="363"/>
        <v>0</v>
      </c>
      <c r="M394" s="102">
        <f t="shared" si="363"/>
        <v>120990</v>
      </c>
      <c r="N394" s="102">
        <f t="shared" si="363"/>
        <v>-44708</v>
      </c>
      <c r="O394" s="102">
        <f t="shared" si="363"/>
        <v>76282</v>
      </c>
      <c r="P394" s="102">
        <f t="shared" si="363"/>
        <v>0</v>
      </c>
      <c r="Q394" s="102">
        <f t="shared" si="363"/>
        <v>73821</v>
      </c>
      <c r="R394" s="102">
        <f t="shared" si="363"/>
        <v>0</v>
      </c>
      <c r="S394" s="102">
        <f t="shared" si="363"/>
        <v>0</v>
      </c>
      <c r="T394" s="102">
        <f t="shared" si="363"/>
        <v>76282</v>
      </c>
      <c r="U394" s="102">
        <f t="shared" si="363"/>
        <v>73821</v>
      </c>
      <c r="V394" s="102">
        <f t="shared" si="364"/>
        <v>0</v>
      </c>
      <c r="W394" s="102">
        <f t="shared" si="364"/>
        <v>0</v>
      </c>
      <c r="X394" s="102">
        <f t="shared" si="364"/>
        <v>76282</v>
      </c>
      <c r="Y394" s="102">
        <f t="shared" si="364"/>
        <v>73821</v>
      </c>
      <c r="Z394" s="102">
        <f t="shared" si="364"/>
        <v>0</v>
      </c>
      <c r="AA394" s="103">
        <f t="shared" si="364"/>
        <v>76282</v>
      </c>
      <c r="AB394" s="103">
        <f t="shared" si="364"/>
        <v>73821</v>
      </c>
      <c r="AC394" s="103">
        <f t="shared" si="364"/>
        <v>0</v>
      </c>
      <c r="AD394" s="103">
        <f t="shared" si="364"/>
        <v>0</v>
      </c>
      <c r="AE394" s="103"/>
      <c r="AF394" s="102">
        <f t="shared" si="364"/>
        <v>76282</v>
      </c>
      <c r="AG394" s="102">
        <f t="shared" si="364"/>
        <v>0</v>
      </c>
      <c r="AH394" s="102">
        <f t="shared" si="364"/>
        <v>73821</v>
      </c>
      <c r="AI394" s="102">
        <f t="shared" si="365"/>
        <v>0</v>
      </c>
      <c r="AJ394" s="102">
        <f t="shared" si="365"/>
        <v>0</v>
      </c>
      <c r="AK394" s="102">
        <f t="shared" si="365"/>
        <v>76282</v>
      </c>
      <c r="AL394" s="102">
        <f t="shared" si="365"/>
        <v>0</v>
      </c>
      <c r="AM394" s="102">
        <f t="shared" si="365"/>
        <v>73821</v>
      </c>
      <c r="AN394" s="102">
        <f t="shared" si="365"/>
        <v>14564</v>
      </c>
      <c r="AO394" s="102">
        <f t="shared" si="365"/>
        <v>88385</v>
      </c>
      <c r="AP394" s="102">
        <f t="shared" si="365"/>
        <v>0</v>
      </c>
      <c r="AQ394" s="102">
        <f t="shared" si="365"/>
        <v>88385</v>
      </c>
      <c r="AR394" s="102">
        <f t="shared" si="365"/>
        <v>0</v>
      </c>
      <c r="AS394" s="102">
        <f t="shared" si="365"/>
        <v>0</v>
      </c>
      <c r="AT394" s="102">
        <f t="shared" si="365"/>
        <v>88385</v>
      </c>
      <c r="AU394" s="102">
        <f t="shared" si="365"/>
        <v>88385</v>
      </c>
      <c r="AV394" s="102">
        <f t="shared" si="365"/>
        <v>0</v>
      </c>
      <c r="AW394" s="102">
        <f t="shared" si="365"/>
        <v>0</v>
      </c>
      <c r="AX394" s="102">
        <f t="shared" si="365"/>
        <v>88385</v>
      </c>
      <c r="AY394" s="102">
        <f t="shared" si="365"/>
        <v>88385</v>
      </c>
      <c r="AZ394" s="102">
        <f t="shared" si="366"/>
        <v>0</v>
      </c>
      <c r="BA394" s="102">
        <f t="shared" si="366"/>
        <v>0</v>
      </c>
      <c r="BB394" s="102">
        <f t="shared" si="366"/>
        <v>88385</v>
      </c>
      <c r="BC394" s="102">
        <f t="shared" si="366"/>
        <v>88385</v>
      </c>
      <c r="BD394" s="161"/>
      <c r="BE394" s="161"/>
      <c r="BF394" s="102">
        <f>BF395</f>
        <v>88385</v>
      </c>
      <c r="BG394" s="102">
        <f>BG395</f>
        <v>88385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</row>
    <row r="395" spans="1:70" s="10" customFormat="1" ht="33">
      <c r="A395" s="99" t="s">
        <v>129</v>
      </c>
      <c r="B395" s="100" t="s">
        <v>146</v>
      </c>
      <c r="C395" s="100" t="s">
        <v>157</v>
      </c>
      <c r="D395" s="101" t="s">
        <v>102</v>
      </c>
      <c r="E395" s="100" t="s">
        <v>130</v>
      </c>
      <c r="F395" s="88">
        <v>90724</v>
      </c>
      <c r="G395" s="88">
        <f>H395-F395</f>
        <v>20756</v>
      </c>
      <c r="H395" s="88">
        <v>111480</v>
      </c>
      <c r="I395" s="88"/>
      <c r="J395" s="88">
        <v>120990</v>
      </c>
      <c r="K395" s="95"/>
      <c r="L395" s="95"/>
      <c r="M395" s="88">
        <v>120990</v>
      </c>
      <c r="N395" s="88">
        <f>O395-M395</f>
        <v>-44708</v>
      </c>
      <c r="O395" s="88">
        <v>76282</v>
      </c>
      <c r="P395" s="88"/>
      <c r="Q395" s="88">
        <v>73821</v>
      </c>
      <c r="R395" s="77"/>
      <c r="S395" s="77"/>
      <c r="T395" s="88">
        <f>O395+R395</f>
        <v>76282</v>
      </c>
      <c r="U395" s="88">
        <f>Q395+S395</f>
        <v>73821</v>
      </c>
      <c r="V395" s="77"/>
      <c r="W395" s="77"/>
      <c r="X395" s="88">
        <f>T395+V395</f>
        <v>76282</v>
      </c>
      <c r="Y395" s="88">
        <f>U395+W395</f>
        <v>73821</v>
      </c>
      <c r="Z395" s="77"/>
      <c r="AA395" s="89">
        <f>X395+Z395</f>
        <v>76282</v>
      </c>
      <c r="AB395" s="89">
        <f>Y395</f>
        <v>73821</v>
      </c>
      <c r="AC395" s="78"/>
      <c r="AD395" s="78"/>
      <c r="AE395" s="78"/>
      <c r="AF395" s="88">
        <f>AA395+AC395</f>
        <v>76282</v>
      </c>
      <c r="AG395" s="77"/>
      <c r="AH395" s="88">
        <f>AB395</f>
        <v>73821</v>
      </c>
      <c r="AI395" s="77"/>
      <c r="AJ395" s="77"/>
      <c r="AK395" s="88">
        <f>AF395+AI395</f>
        <v>76282</v>
      </c>
      <c r="AL395" s="88">
        <f>AG395</f>
        <v>0</v>
      </c>
      <c r="AM395" s="88">
        <f>AH395+AJ395</f>
        <v>73821</v>
      </c>
      <c r="AN395" s="88">
        <f>AO395-AM395</f>
        <v>14564</v>
      </c>
      <c r="AO395" s="88">
        <v>88385</v>
      </c>
      <c r="AP395" s="88"/>
      <c r="AQ395" s="88">
        <v>88385</v>
      </c>
      <c r="AR395" s="88"/>
      <c r="AS395" s="77"/>
      <c r="AT395" s="88">
        <f>AO395+AR395</f>
        <v>88385</v>
      </c>
      <c r="AU395" s="88">
        <f>AQ395+AS395</f>
        <v>88385</v>
      </c>
      <c r="AV395" s="77"/>
      <c r="AW395" s="77"/>
      <c r="AX395" s="88">
        <f>AT395+AV395</f>
        <v>88385</v>
      </c>
      <c r="AY395" s="88">
        <f>AU395</f>
        <v>88385</v>
      </c>
      <c r="AZ395" s="77"/>
      <c r="BA395" s="77"/>
      <c r="BB395" s="88">
        <f>AX395+AZ395</f>
        <v>88385</v>
      </c>
      <c r="BC395" s="88">
        <f>AY395+BA395</f>
        <v>88385</v>
      </c>
      <c r="BD395" s="77"/>
      <c r="BE395" s="77"/>
      <c r="BF395" s="88">
        <f>BB395+BD395</f>
        <v>88385</v>
      </c>
      <c r="BG395" s="88">
        <f>BC395+BE395</f>
        <v>88385</v>
      </c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</row>
    <row r="396" spans="1:70" s="10" customFormat="1" ht="17.25" customHeight="1">
      <c r="A396" s="99"/>
      <c r="B396" s="100"/>
      <c r="C396" s="100"/>
      <c r="D396" s="101"/>
      <c r="E396" s="100"/>
      <c r="F396" s="76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77"/>
      <c r="S396" s="77"/>
      <c r="T396" s="77"/>
      <c r="U396" s="77"/>
      <c r="V396" s="77"/>
      <c r="W396" s="77"/>
      <c r="X396" s="77"/>
      <c r="Y396" s="77"/>
      <c r="Z396" s="77"/>
      <c r="AA396" s="78"/>
      <c r="AB396" s="78"/>
      <c r="AC396" s="78"/>
      <c r="AD396" s="78"/>
      <c r="AE396" s="78"/>
      <c r="AF396" s="77"/>
      <c r="AG396" s="77"/>
      <c r="AH396" s="77"/>
      <c r="AI396" s="77"/>
      <c r="AJ396" s="77"/>
      <c r="AK396" s="76"/>
      <c r="AL396" s="76"/>
      <c r="AM396" s="76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</row>
    <row r="397" spans="1:70" s="10" customFormat="1" ht="18.75" customHeight="1" hidden="1">
      <c r="A397" s="79" t="s">
        <v>4</v>
      </c>
      <c r="B397" s="81" t="s">
        <v>146</v>
      </c>
      <c r="C397" s="81" t="s">
        <v>152</v>
      </c>
      <c r="D397" s="96"/>
      <c r="E397" s="81"/>
      <c r="F397" s="97" t="e">
        <f aca="true" t="shared" si="367" ref="F397:O397">F398+F400+F402+F404</f>
        <v>#REF!</v>
      </c>
      <c r="G397" s="97" t="e">
        <f t="shared" si="367"/>
        <v>#REF!</v>
      </c>
      <c r="H397" s="97" t="e">
        <f t="shared" si="367"/>
        <v>#REF!</v>
      </c>
      <c r="I397" s="97" t="e">
        <f t="shared" si="367"/>
        <v>#REF!</v>
      </c>
      <c r="J397" s="97" t="e">
        <f t="shared" si="367"/>
        <v>#REF!</v>
      </c>
      <c r="K397" s="97" t="e">
        <f t="shared" si="367"/>
        <v>#REF!</v>
      </c>
      <c r="L397" s="97" t="e">
        <f t="shared" si="367"/>
        <v>#REF!</v>
      </c>
      <c r="M397" s="97" t="e">
        <f t="shared" si="367"/>
        <v>#REF!</v>
      </c>
      <c r="N397" s="97" t="e">
        <f t="shared" si="367"/>
        <v>#REF!</v>
      </c>
      <c r="O397" s="97" t="e">
        <f t="shared" si="367"/>
        <v>#REF!</v>
      </c>
      <c r="P397" s="97" t="e">
        <f aca="true" t="shared" si="368" ref="P397:Y397">P398+P400+P402+P404</f>
        <v>#REF!</v>
      </c>
      <c r="Q397" s="97" t="e">
        <f t="shared" si="368"/>
        <v>#REF!</v>
      </c>
      <c r="R397" s="97" t="e">
        <f t="shared" si="368"/>
        <v>#REF!</v>
      </c>
      <c r="S397" s="97" t="e">
        <f t="shared" si="368"/>
        <v>#REF!</v>
      </c>
      <c r="T397" s="97" t="e">
        <f t="shared" si="368"/>
        <v>#REF!</v>
      </c>
      <c r="U397" s="97" t="e">
        <f t="shared" si="368"/>
        <v>#REF!</v>
      </c>
      <c r="V397" s="97" t="e">
        <f t="shared" si="368"/>
        <v>#REF!</v>
      </c>
      <c r="W397" s="97" t="e">
        <f t="shared" si="368"/>
        <v>#REF!</v>
      </c>
      <c r="X397" s="97" t="e">
        <f t="shared" si="368"/>
        <v>#REF!</v>
      </c>
      <c r="Y397" s="97" t="e">
        <f t="shared" si="368"/>
        <v>#REF!</v>
      </c>
      <c r="Z397" s="97" t="e">
        <f>Z398+Z400+Z402+Z404</f>
        <v>#REF!</v>
      </c>
      <c r="AA397" s="97" t="e">
        <f>AA398+AA400+AA402+AA404</f>
        <v>#REF!</v>
      </c>
      <c r="AB397" s="97" t="e">
        <f>AB398+AB400+AB402+AB404</f>
        <v>#REF!</v>
      </c>
      <c r="AC397" s="97" t="e">
        <f>AC398+AC400+AC402+AC404</f>
        <v>#REF!</v>
      </c>
      <c r="AD397" s="97" t="e">
        <f>AD398+AD400+AD402+AD404</f>
        <v>#REF!</v>
      </c>
      <c r="AE397" s="97"/>
      <c r="AF397" s="97" t="e">
        <f aca="true" t="shared" si="369" ref="AF397:AU397">AF398+AF400+AF402+AF404</f>
        <v>#REF!</v>
      </c>
      <c r="AG397" s="97" t="e">
        <f t="shared" si="369"/>
        <v>#REF!</v>
      </c>
      <c r="AH397" s="97" t="e">
        <f t="shared" si="369"/>
        <v>#REF!</v>
      </c>
      <c r="AI397" s="97" t="e">
        <f t="shared" si="369"/>
        <v>#REF!</v>
      </c>
      <c r="AJ397" s="97" t="e">
        <f t="shared" si="369"/>
        <v>#REF!</v>
      </c>
      <c r="AK397" s="97" t="e">
        <f t="shared" si="369"/>
        <v>#REF!</v>
      </c>
      <c r="AL397" s="97" t="e">
        <f t="shared" si="369"/>
        <v>#REF!</v>
      </c>
      <c r="AM397" s="97" t="e">
        <f t="shared" si="369"/>
        <v>#REF!</v>
      </c>
      <c r="AN397" s="97">
        <f t="shared" si="369"/>
        <v>-56644</v>
      </c>
      <c r="AO397" s="97">
        <f t="shared" si="369"/>
        <v>0</v>
      </c>
      <c r="AP397" s="97">
        <f t="shared" si="369"/>
        <v>0</v>
      </c>
      <c r="AQ397" s="97">
        <f t="shared" si="369"/>
        <v>0</v>
      </c>
      <c r="AR397" s="97">
        <f t="shared" si="369"/>
        <v>0</v>
      </c>
      <c r="AS397" s="97">
        <f t="shared" si="369"/>
        <v>0</v>
      </c>
      <c r="AT397" s="97">
        <f t="shared" si="369"/>
        <v>0</v>
      </c>
      <c r="AU397" s="97">
        <f t="shared" si="369"/>
        <v>0</v>
      </c>
      <c r="AV397" s="77"/>
      <c r="AW397" s="77"/>
      <c r="AX397" s="97">
        <f>AX398+AX400+AX402+AX404</f>
        <v>0</v>
      </c>
      <c r="AY397" s="97">
        <f>AY398+AY400+AY402+AY404</f>
        <v>0</v>
      </c>
      <c r="AZ397" s="77"/>
      <c r="BA397" s="77"/>
      <c r="BB397" s="77"/>
      <c r="BC397" s="77"/>
      <c r="BD397" s="77"/>
      <c r="BE397" s="77"/>
      <c r="BF397" s="77"/>
      <c r="BG397" s="77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</row>
    <row r="398" spans="1:70" s="10" customFormat="1" ht="49.5" customHeight="1" hidden="1">
      <c r="A398" s="99" t="s">
        <v>150</v>
      </c>
      <c r="B398" s="100" t="s">
        <v>146</v>
      </c>
      <c r="C398" s="100" t="s">
        <v>152</v>
      </c>
      <c r="D398" s="101" t="s">
        <v>5</v>
      </c>
      <c r="E398" s="100"/>
      <c r="F398" s="102">
        <f aca="true" t="shared" si="370" ref="F398:AQ398">F399</f>
        <v>6269</v>
      </c>
      <c r="G398" s="102">
        <f t="shared" si="370"/>
        <v>6880</v>
      </c>
      <c r="H398" s="102">
        <f t="shared" si="370"/>
        <v>13149</v>
      </c>
      <c r="I398" s="102">
        <f t="shared" si="370"/>
        <v>0</v>
      </c>
      <c r="J398" s="102">
        <f t="shared" si="370"/>
        <v>0</v>
      </c>
      <c r="K398" s="102">
        <f t="shared" si="370"/>
        <v>0</v>
      </c>
      <c r="L398" s="102">
        <f t="shared" si="370"/>
        <v>0</v>
      </c>
      <c r="M398" s="102">
        <f t="shared" si="370"/>
        <v>0</v>
      </c>
      <c r="N398" s="102">
        <f t="shared" si="370"/>
        <v>0</v>
      </c>
      <c r="O398" s="102">
        <f t="shared" si="370"/>
        <v>0</v>
      </c>
      <c r="P398" s="102">
        <f t="shared" si="370"/>
        <v>0</v>
      </c>
      <c r="Q398" s="102">
        <f t="shared" si="370"/>
        <v>0</v>
      </c>
      <c r="R398" s="102">
        <f t="shared" si="370"/>
        <v>1869</v>
      </c>
      <c r="S398" s="102">
        <f t="shared" si="370"/>
        <v>0</v>
      </c>
      <c r="T398" s="102">
        <f t="shared" si="370"/>
        <v>1869</v>
      </c>
      <c r="U398" s="102">
        <f t="shared" si="370"/>
        <v>0</v>
      </c>
      <c r="V398" s="102">
        <f t="shared" si="370"/>
        <v>0</v>
      </c>
      <c r="W398" s="102">
        <f t="shared" si="370"/>
        <v>0</v>
      </c>
      <c r="X398" s="102">
        <f t="shared" si="370"/>
        <v>1869</v>
      </c>
      <c r="Y398" s="102">
        <f t="shared" si="370"/>
        <v>0</v>
      </c>
      <c r="Z398" s="102">
        <f t="shared" si="370"/>
        <v>0</v>
      </c>
      <c r="AA398" s="102">
        <f t="shared" si="370"/>
        <v>1869</v>
      </c>
      <c r="AB398" s="102">
        <f t="shared" si="370"/>
        <v>0</v>
      </c>
      <c r="AC398" s="102">
        <f t="shared" si="370"/>
        <v>0</v>
      </c>
      <c r="AD398" s="102">
        <f t="shared" si="370"/>
        <v>0</v>
      </c>
      <c r="AE398" s="102"/>
      <c r="AF398" s="102">
        <f t="shared" si="370"/>
        <v>1869</v>
      </c>
      <c r="AG398" s="102">
        <f t="shared" si="370"/>
        <v>0</v>
      </c>
      <c r="AH398" s="102">
        <f t="shared" si="370"/>
        <v>0</v>
      </c>
      <c r="AI398" s="102">
        <f t="shared" si="370"/>
        <v>0</v>
      </c>
      <c r="AJ398" s="102">
        <f t="shared" si="370"/>
        <v>0</v>
      </c>
      <c r="AK398" s="102">
        <f t="shared" si="370"/>
        <v>1869</v>
      </c>
      <c r="AL398" s="102">
        <f t="shared" si="370"/>
        <v>0</v>
      </c>
      <c r="AM398" s="102">
        <f t="shared" si="370"/>
        <v>0</v>
      </c>
      <c r="AN398" s="102">
        <f t="shared" si="370"/>
        <v>0</v>
      </c>
      <c r="AO398" s="102">
        <f t="shared" si="370"/>
        <v>0</v>
      </c>
      <c r="AP398" s="102">
        <f t="shared" si="370"/>
        <v>0</v>
      </c>
      <c r="AQ398" s="102">
        <f t="shared" si="370"/>
        <v>0</v>
      </c>
      <c r="AR398" s="102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</row>
    <row r="399" spans="1:70" s="10" customFormat="1" ht="82.5" customHeight="1" hidden="1">
      <c r="A399" s="99" t="s">
        <v>249</v>
      </c>
      <c r="B399" s="100" t="s">
        <v>146</v>
      </c>
      <c r="C399" s="100" t="s">
        <v>152</v>
      </c>
      <c r="D399" s="101" t="s">
        <v>38</v>
      </c>
      <c r="E399" s="100" t="s">
        <v>151</v>
      </c>
      <c r="F399" s="88">
        <v>6269</v>
      </c>
      <c r="G399" s="88">
        <f>H399-F399</f>
        <v>6880</v>
      </c>
      <c r="H399" s="88">
        <v>13149</v>
      </c>
      <c r="I399" s="95"/>
      <c r="J399" s="95"/>
      <c r="K399" s="95"/>
      <c r="L399" s="95"/>
      <c r="M399" s="88"/>
      <c r="N399" s="88">
        <f>O399-M399</f>
        <v>0</v>
      </c>
      <c r="O399" s="88"/>
      <c r="P399" s="88"/>
      <c r="Q399" s="88"/>
      <c r="R399" s="88">
        <v>1869</v>
      </c>
      <c r="S399" s="88"/>
      <c r="T399" s="88">
        <f>O399+R399</f>
        <v>1869</v>
      </c>
      <c r="U399" s="88">
        <f>Q399+S399</f>
        <v>0</v>
      </c>
      <c r="V399" s="77"/>
      <c r="W399" s="77"/>
      <c r="X399" s="88">
        <f>T399+V399</f>
        <v>1869</v>
      </c>
      <c r="Y399" s="88">
        <f>U399+W399</f>
        <v>0</v>
      </c>
      <c r="Z399" s="77"/>
      <c r="AA399" s="88">
        <f>X399+Z399</f>
        <v>1869</v>
      </c>
      <c r="AB399" s="88">
        <f>Y399</f>
        <v>0</v>
      </c>
      <c r="AC399" s="77"/>
      <c r="AD399" s="77"/>
      <c r="AE399" s="77"/>
      <c r="AF399" s="88">
        <f>AA399+AC399</f>
        <v>1869</v>
      </c>
      <c r="AG399" s="77"/>
      <c r="AH399" s="88">
        <f>AB399</f>
        <v>0</v>
      </c>
      <c r="AI399" s="77"/>
      <c r="AJ399" s="77"/>
      <c r="AK399" s="88">
        <f>AF399+AI399</f>
        <v>1869</v>
      </c>
      <c r="AL399" s="88">
        <f>AG399</f>
        <v>0</v>
      </c>
      <c r="AM399" s="88">
        <f>AH399+AJ399</f>
        <v>0</v>
      </c>
      <c r="AN399" s="88">
        <f>AO399-AM399</f>
        <v>0</v>
      </c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</row>
    <row r="400" spans="1:70" s="10" customFormat="1" ht="33" hidden="1">
      <c r="A400" s="99" t="s">
        <v>107</v>
      </c>
      <c r="B400" s="100" t="s">
        <v>146</v>
      </c>
      <c r="C400" s="100" t="s">
        <v>152</v>
      </c>
      <c r="D400" s="101" t="s">
        <v>108</v>
      </c>
      <c r="E400" s="100"/>
      <c r="F400" s="102">
        <f aca="true" t="shared" si="371" ref="F400:AY400">F401</f>
        <v>26085</v>
      </c>
      <c r="G400" s="102">
        <f t="shared" si="371"/>
        <v>1792</v>
      </c>
      <c r="H400" s="102">
        <f t="shared" si="371"/>
        <v>27877</v>
      </c>
      <c r="I400" s="102">
        <f t="shared" si="371"/>
        <v>0</v>
      </c>
      <c r="J400" s="102">
        <f t="shared" si="371"/>
        <v>31107</v>
      </c>
      <c r="K400" s="102">
        <f t="shared" si="371"/>
        <v>0</v>
      </c>
      <c r="L400" s="102">
        <f t="shared" si="371"/>
        <v>0</v>
      </c>
      <c r="M400" s="102">
        <f t="shared" si="371"/>
        <v>31107</v>
      </c>
      <c r="N400" s="102">
        <f t="shared" si="371"/>
        <v>25537</v>
      </c>
      <c r="O400" s="102">
        <f t="shared" si="371"/>
        <v>56644</v>
      </c>
      <c r="P400" s="102">
        <f t="shared" si="371"/>
        <v>0</v>
      </c>
      <c r="Q400" s="102">
        <f t="shared" si="371"/>
        <v>56644</v>
      </c>
      <c r="R400" s="102">
        <f t="shared" si="371"/>
        <v>0</v>
      </c>
      <c r="S400" s="102">
        <f t="shared" si="371"/>
        <v>0</v>
      </c>
      <c r="T400" s="102">
        <f t="shared" si="371"/>
        <v>56644</v>
      </c>
      <c r="U400" s="102">
        <f t="shared" si="371"/>
        <v>56644</v>
      </c>
      <c r="V400" s="102">
        <f t="shared" si="371"/>
        <v>0</v>
      </c>
      <c r="W400" s="102">
        <f t="shared" si="371"/>
        <v>0</v>
      </c>
      <c r="X400" s="102">
        <f t="shared" si="371"/>
        <v>56644</v>
      </c>
      <c r="Y400" s="102">
        <f t="shared" si="371"/>
        <v>56644</v>
      </c>
      <c r="Z400" s="102">
        <f t="shared" si="371"/>
        <v>0</v>
      </c>
      <c r="AA400" s="102">
        <f t="shared" si="371"/>
        <v>56644</v>
      </c>
      <c r="AB400" s="102">
        <f t="shared" si="371"/>
        <v>56644</v>
      </c>
      <c r="AC400" s="102">
        <f t="shared" si="371"/>
        <v>0</v>
      </c>
      <c r="AD400" s="102">
        <f t="shared" si="371"/>
        <v>0</v>
      </c>
      <c r="AE400" s="102"/>
      <c r="AF400" s="102">
        <f t="shared" si="371"/>
        <v>56644</v>
      </c>
      <c r="AG400" s="102">
        <f t="shared" si="371"/>
        <v>0</v>
      </c>
      <c r="AH400" s="102">
        <f t="shared" si="371"/>
        <v>56644</v>
      </c>
      <c r="AI400" s="102">
        <f t="shared" si="371"/>
        <v>0</v>
      </c>
      <c r="AJ400" s="102">
        <f t="shared" si="371"/>
        <v>0</v>
      </c>
      <c r="AK400" s="102">
        <f t="shared" si="371"/>
        <v>56644</v>
      </c>
      <c r="AL400" s="102">
        <f t="shared" si="371"/>
        <v>0</v>
      </c>
      <c r="AM400" s="102">
        <f t="shared" si="371"/>
        <v>56644</v>
      </c>
      <c r="AN400" s="102">
        <f t="shared" si="371"/>
        <v>-56644</v>
      </c>
      <c r="AO400" s="102">
        <f t="shared" si="371"/>
        <v>0</v>
      </c>
      <c r="AP400" s="102">
        <f t="shared" si="371"/>
        <v>0</v>
      </c>
      <c r="AQ400" s="102">
        <f t="shared" si="371"/>
        <v>0</v>
      </c>
      <c r="AR400" s="102">
        <f t="shared" si="371"/>
        <v>0</v>
      </c>
      <c r="AS400" s="102">
        <f t="shared" si="371"/>
        <v>0</v>
      </c>
      <c r="AT400" s="102">
        <f t="shared" si="371"/>
        <v>0</v>
      </c>
      <c r="AU400" s="102">
        <f t="shared" si="371"/>
        <v>0</v>
      </c>
      <c r="AV400" s="77"/>
      <c r="AW400" s="77"/>
      <c r="AX400" s="102">
        <f t="shared" si="371"/>
        <v>0</v>
      </c>
      <c r="AY400" s="102">
        <f t="shared" si="371"/>
        <v>0</v>
      </c>
      <c r="AZ400" s="77"/>
      <c r="BA400" s="77"/>
      <c r="BB400" s="77"/>
      <c r="BC400" s="77"/>
      <c r="BD400" s="77"/>
      <c r="BE400" s="77"/>
      <c r="BF400" s="77"/>
      <c r="BG400" s="77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</row>
    <row r="401" spans="1:70" s="10" customFormat="1" ht="33" hidden="1">
      <c r="A401" s="99" t="s">
        <v>129</v>
      </c>
      <c r="B401" s="100" t="s">
        <v>146</v>
      </c>
      <c r="C401" s="100" t="s">
        <v>152</v>
      </c>
      <c r="D401" s="101" t="s">
        <v>108</v>
      </c>
      <c r="E401" s="100" t="s">
        <v>130</v>
      </c>
      <c r="F401" s="88">
        <v>26085</v>
      </c>
      <c r="G401" s="88">
        <f>H401-F401</f>
        <v>1792</v>
      </c>
      <c r="H401" s="88">
        <v>27877</v>
      </c>
      <c r="I401" s="88"/>
      <c r="J401" s="88">
        <v>31107</v>
      </c>
      <c r="K401" s="95"/>
      <c r="L401" s="95"/>
      <c r="M401" s="88">
        <v>31107</v>
      </c>
      <c r="N401" s="88">
        <f>O401-M401</f>
        <v>25537</v>
      </c>
      <c r="O401" s="88">
        <v>56644</v>
      </c>
      <c r="P401" s="88"/>
      <c r="Q401" s="88">
        <v>56644</v>
      </c>
      <c r="R401" s="77"/>
      <c r="S401" s="77"/>
      <c r="T401" s="88">
        <f>O401+R401</f>
        <v>56644</v>
      </c>
      <c r="U401" s="88">
        <f>Q401+S401</f>
        <v>56644</v>
      </c>
      <c r="V401" s="77"/>
      <c r="W401" s="77"/>
      <c r="X401" s="88">
        <f>T401+V401</f>
        <v>56644</v>
      </c>
      <c r="Y401" s="88">
        <f>U401+W401</f>
        <v>56644</v>
      </c>
      <c r="Z401" s="77"/>
      <c r="AA401" s="88">
        <f>X401+Z401</f>
        <v>56644</v>
      </c>
      <c r="AB401" s="88">
        <f>Y401</f>
        <v>56644</v>
      </c>
      <c r="AC401" s="77"/>
      <c r="AD401" s="77"/>
      <c r="AE401" s="77"/>
      <c r="AF401" s="88">
        <f>AA401+AC401</f>
        <v>56644</v>
      </c>
      <c r="AG401" s="77"/>
      <c r="AH401" s="88">
        <f>AB401</f>
        <v>56644</v>
      </c>
      <c r="AI401" s="77"/>
      <c r="AJ401" s="77"/>
      <c r="AK401" s="88">
        <f>AF401+AI401</f>
        <v>56644</v>
      </c>
      <c r="AL401" s="88">
        <f>AG401</f>
        <v>0</v>
      </c>
      <c r="AM401" s="88">
        <f>AH401+AJ401</f>
        <v>56644</v>
      </c>
      <c r="AN401" s="88">
        <f>AO401-AM401</f>
        <v>-56644</v>
      </c>
      <c r="AO401" s="88"/>
      <c r="AP401" s="88"/>
      <c r="AQ401" s="88"/>
      <c r="AR401" s="88"/>
      <c r="AS401" s="77"/>
      <c r="AT401" s="88">
        <f>AO401+AR401</f>
        <v>0</v>
      </c>
      <c r="AU401" s="88">
        <f>AQ401+AS401</f>
        <v>0</v>
      </c>
      <c r="AV401" s="77"/>
      <c r="AW401" s="77"/>
      <c r="AX401" s="88">
        <f>AR401+AU401</f>
        <v>0</v>
      </c>
      <c r="AY401" s="88">
        <f>AT401+AV401</f>
        <v>0</v>
      </c>
      <c r="AZ401" s="77"/>
      <c r="BA401" s="77"/>
      <c r="BB401" s="77"/>
      <c r="BC401" s="77"/>
      <c r="BD401" s="77"/>
      <c r="BE401" s="77"/>
      <c r="BF401" s="77"/>
      <c r="BG401" s="77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</row>
    <row r="402" spans="1:70" s="10" customFormat="1" ht="33" hidden="1">
      <c r="A402" s="126" t="s">
        <v>109</v>
      </c>
      <c r="B402" s="121" t="s">
        <v>146</v>
      </c>
      <c r="C402" s="121" t="s">
        <v>152</v>
      </c>
      <c r="D402" s="127" t="s">
        <v>110</v>
      </c>
      <c r="E402" s="121"/>
      <c r="F402" s="148">
        <f aca="true" t="shared" si="372" ref="F402:Q402">F403</f>
        <v>23949</v>
      </c>
      <c r="G402" s="148">
        <f t="shared" si="372"/>
        <v>-6765</v>
      </c>
      <c r="H402" s="148">
        <f t="shared" si="372"/>
        <v>17184</v>
      </c>
      <c r="I402" s="148">
        <f t="shared" si="372"/>
        <v>0</v>
      </c>
      <c r="J402" s="148">
        <f t="shared" si="372"/>
        <v>18327</v>
      </c>
      <c r="K402" s="148">
        <f t="shared" si="372"/>
        <v>0</v>
      </c>
      <c r="L402" s="148">
        <f t="shared" si="372"/>
        <v>0</v>
      </c>
      <c r="M402" s="148">
        <f t="shared" si="372"/>
        <v>18327</v>
      </c>
      <c r="N402" s="148">
        <f t="shared" si="372"/>
        <v>-18327</v>
      </c>
      <c r="O402" s="148">
        <f t="shared" si="372"/>
        <v>0</v>
      </c>
      <c r="P402" s="148">
        <f t="shared" si="372"/>
        <v>0</v>
      </c>
      <c r="Q402" s="148">
        <f t="shared" si="372"/>
        <v>0</v>
      </c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  <c r="AE402" s="210"/>
      <c r="AF402" s="210"/>
      <c r="AG402" s="210"/>
      <c r="AH402" s="210"/>
      <c r="AI402" s="210"/>
      <c r="AJ402" s="210"/>
      <c r="AK402" s="211"/>
      <c r="AL402" s="211"/>
      <c r="AM402" s="211"/>
      <c r="AN402" s="123">
        <f>AN403</f>
        <v>0</v>
      </c>
      <c r="AO402" s="123">
        <f>AO403</f>
        <v>0</v>
      </c>
      <c r="AP402" s="123">
        <f>AP403</f>
        <v>0</v>
      </c>
      <c r="AQ402" s="123">
        <f>AQ403</f>
        <v>0</v>
      </c>
      <c r="AR402" s="123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</row>
    <row r="403" spans="1:70" s="10" customFormat="1" ht="66" customHeight="1" hidden="1">
      <c r="A403" s="126" t="s">
        <v>137</v>
      </c>
      <c r="B403" s="121" t="s">
        <v>146</v>
      </c>
      <c r="C403" s="121" t="s">
        <v>152</v>
      </c>
      <c r="D403" s="127" t="s">
        <v>6</v>
      </c>
      <c r="E403" s="121" t="s">
        <v>138</v>
      </c>
      <c r="F403" s="123">
        <v>23949</v>
      </c>
      <c r="G403" s="123">
        <f>H403-F403</f>
        <v>-6765</v>
      </c>
      <c r="H403" s="123">
        <v>17184</v>
      </c>
      <c r="I403" s="123"/>
      <c r="J403" s="123">
        <v>18327</v>
      </c>
      <c r="K403" s="208"/>
      <c r="L403" s="208"/>
      <c r="M403" s="123">
        <v>18327</v>
      </c>
      <c r="N403" s="123">
        <f>O403-M403</f>
        <v>-18327</v>
      </c>
      <c r="O403" s="123"/>
      <c r="P403" s="123"/>
      <c r="Q403" s="123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  <c r="AE403" s="210"/>
      <c r="AF403" s="210"/>
      <c r="AG403" s="210"/>
      <c r="AH403" s="210"/>
      <c r="AI403" s="210"/>
      <c r="AJ403" s="210"/>
      <c r="AK403" s="211"/>
      <c r="AL403" s="211"/>
      <c r="AM403" s="211"/>
      <c r="AN403" s="123">
        <f>AO403-AM403</f>
        <v>0</v>
      </c>
      <c r="AO403" s="123"/>
      <c r="AP403" s="123"/>
      <c r="AQ403" s="123"/>
      <c r="AR403" s="123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</row>
    <row r="404" spans="1:70" s="51" customFormat="1" ht="33" customHeight="1" hidden="1">
      <c r="A404" s="126" t="s">
        <v>121</v>
      </c>
      <c r="B404" s="121" t="s">
        <v>146</v>
      </c>
      <c r="C404" s="121" t="s">
        <v>152</v>
      </c>
      <c r="D404" s="127" t="s">
        <v>123</v>
      </c>
      <c r="E404" s="121"/>
      <c r="F404" s="148" t="e">
        <f>#REF!+#REF!</f>
        <v>#REF!</v>
      </c>
      <c r="G404" s="148" t="e">
        <f>#REF!+#REF!</f>
        <v>#REF!</v>
      </c>
      <c r="H404" s="148" t="e">
        <f>#REF!+#REF!</f>
        <v>#REF!</v>
      </c>
      <c r="I404" s="148" t="e">
        <f>#REF!+#REF!</f>
        <v>#REF!</v>
      </c>
      <c r="J404" s="148" t="e">
        <f>#REF!+#REF!</f>
        <v>#REF!</v>
      </c>
      <c r="K404" s="148" t="e">
        <f>#REF!+#REF!</f>
        <v>#REF!</v>
      </c>
      <c r="L404" s="148" t="e">
        <f>#REF!+#REF!</f>
        <v>#REF!</v>
      </c>
      <c r="M404" s="148" t="e">
        <f>#REF!+#REF!</f>
        <v>#REF!</v>
      </c>
      <c r="N404" s="148" t="e">
        <f>#REF!+#REF!+N405</f>
        <v>#REF!</v>
      </c>
      <c r="O404" s="148" t="e">
        <f>#REF!+#REF!+O405</f>
        <v>#REF!</v>
      </c>
      <c r="P404" s="148" t="e">
        <f>#REF!+#REF!+P405</f>
        <v>#REF!</v>
      </c>
      <c r="Q404" s="148" t="e">
        <f>#REF!+#REF!+Q405</f>
        <v>#REF!</v>
      </c>
      <c r="R404" s="148" t="e">
        <f>#REF!+#REF!+R405</f>
        <v>#REF!</v>
      </c>
      <c r="S404" s="148" t="e">
        <f>#REF!+#REF!+S405</f>
        <v>#REF!</v>
      </c>
      <c r="T404" s="148" t="e">
        <f>#REF!+#REF!+T405</f>
        <v>#REF!</v>
      </c>
      <c r="U404" s="148" t="e">
        <f>#REF!+#REF!+U405</f>
        <v>#REF!</v>
      </c>
      <c r="V404" s="148" t="e">
        <f>#REF!+#REF!+V405</f>
        <v>#REF!</v>
      </c>
      <c r="W404" s="148" t="e">
        <f>#REF!+#REF!+W405</f>
        <v>#REF!</v>
      </c>
      <c r="X404" s="148" t="e">
        <f>#REF!+#REF!+X405</f>
        <v>#REF!</v>
      </c>
      <c r="Y404" s="148" t="e">
        <f>#REF!+#REF!+Y405</f>
        <v>#REF!</v>
      </c>
      <c r="Z404" s="148" t="e">
        <f>#REF!+#REF!+Z405</f>
        <v>#REF!</v>
      </c>
      <c r="AA404" s="148" t="e">
        <f>#REF!+#REF!+AA405</f>
        <v>#REF!</v>
      </c>
      <c r="AB404" s="148" t="e">
        <f>#REF!+#REF!+AB405</f>
        <v>#REF!</v>
      </c>
      <c r="AC404" s="148" t="e">
        <f>#REF!+#REF!+AC405</f>
        <v>#REF!</v>
      </c>
      <c r="AD404" s="148" t="e">
        <f>#REF!+#REF!+AD405</f>
        <v>#REF!</v>
      </c>
      <c r="AE404" s="148"/>
      <c r="AF404" s="148" t="e">
        <f>#REF!+#REF!+AF405</f>
        <v>#REF!</v>
      </c>
      <c r="AG404" s="148" t="e">
        <f>#REF!+#REF!+AG405</f>
        <v>#REF!</v>
      </c>
      <c r="AH404" s="148" t="e">
        <f>#REF!+#REF!+AH405</f>
        <v>#REF!</v>
      </c>
      <c r="AI404" s="148" t="e">
        <f>#REF!+#REF!+AI405</f>
        <v>#REF!</v>
      </c>
      <c r="AJ404" s="148" t="e">
        <f>#REF!+#REF!+AJ405</f>
        <v>#REF!</v>
      </c>
      <c r="AK404" s="148" t="e">
        <f>#REF!+#REF!+AK405</f>
        <v>#REF!</v>
      </c>
      <c r="AL404" s="148" t="e">
        <f>#REF!+#REF!+AL405</f>
        <v>#REF!</v>
      </c>
      <c r="AM404" s="148" t="e">
        <f>#REF!+#REF!+AM405</f>
        <v>#REF!</v>
      </c>
      <c r="AN404" s="123">
        <f>AN408</f>
        <v>0</v>
      </c>
      <c r="AO404" s="123">
        <f>AO408</f>
        <v>0</v>
      </c>
      <c r="AP404" s="123">
        <f>AP408</f>
        <v>0</v>
      </c>
      <c r="AQ404" s="123">
        <f>AQ408</f>
        <v>0</v>
      </c>
      <c r="AR404" s="123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</row>
    <row r="405" spans="1:70" s="51" customFormat="1" ht="82.5" hidden="1">
      <c r="A405" s="126" t="s">
        <v>275</v>
      </c>
      <c r="B405" s="121" t="s">
        <v>146</v>
      </c>
      <c r="C405" s="121" t="s">
        <v>152</v>
      </c>
      <c r="D405" s="127" t="s">
        <v>273</v>
      </c>
      <c r="E405" s="121"/>
      <c r="F405" s="123"/>
      <c r="G405" s="123"/>
      <c r="H405" s="123"/>
      <c r="I405" s="123"/>
      <c r="J405" s="123"/>
      <c r="K405" s="208"/>
      <c r="L405" s="208"/>
      <c r="M405" s="123"/>
      <c r="N405" s="123">
        <f>N406</f>
        <v>606</v>
      </c>
      <c r="O405" s="123">
        <f aca="true" t="shared" si="373" ref="O405:AG406">O406</f>
        <v>606</v>
      </c>
      <c r="P405" s="123">
        <f t="shared" si="373"/>
        <v>0</v>
      </c>
      <c r="Q405" s="123">
        <f t="shared" si="373"/>
        <v>606</v>
      </c>
      <c r="R405" s="123">
        <f t="shared" si="373"/>
        <v>0</v>
      </c>
      <c r="S405" s="123">
        <f t="shared" si="373"/>
        <v>0</v>
      </c>
      <c r="T405" s="123">
        <f t="shared" si="373"/>
        <v>606</v>
      </c>
      <c r="U405" s="123">
        <f t="shared" si="373"/>
        <v>606</v>
      </c>
      <c r="V405" s="123">
        <f t="shared" si="373"/>
        <v>0</v>
      </c>
      <c r="W405" s="123">
        <f t="shared" si="373"/>
        <v>0</v>
      </c>
      <c r="X405" s="123">
        <f t="shared" si="373"/>
        <v>606</v>
      </c>
      <c r="Y405" s="123">
        <f t="shared" si="373"/>
        <v>606</v>
      </c>
      <c r="Z405" s="123">
        <f t="shared" si="373"/>
        <v>0</v>
      </c>
      <c r="AA405" s="123">
        <f t="shared" si="373"/>
        <v>606</v>
      </c>
      <c r="AB405" s="123">
        <f t="shared" si="373"/>
        <v>606</v>
      </c>
      <c r="AC405" s="123">
        <f t="shared" si="373"/>
        <v>0</v>
      </c>
      <c r="AD405" s="123">
        <f t="shared" si="373"/>
        <v>0</v>
      </c>
      <c r="AE405" s="123"/>
      <c r="AF405" s="123">
        <f t="shared" si="373"/>
        <v>606</v>
      </c>
      <c r="AG405" s="123">
        <f t="shared" si="373"/>
        <v>0</v>
      </c>
      <c r="AH405" s="123">
        <f aca="true" t="shared" si="374" ref="AC405:AM406">AH406</f>
        <v>606</v>
      </c>
      <c r="AI405" s="123">
        <f t="shared" si="374"/>
        <v>-606</v>
      </c>
      <c r="AJ405" s="123">
        <f t="shared" si="374"/>
        <v>-606</v>
      </c>
      <c r="AK405" s="123">
        <f t="shared" si="374"/>
        <v>0</v>
      </c>
      <c r="AL405" s="123">
        <f t="shared" si="374"/>
        <v>0</v>
      </c>
      <c r="AM405" s="123">
        <f t="shared" si="374"/>
        <v>0</v>
      </c>
      <c r="AN405" s="123"/>
      <c r="AO405" s="123"/>
      <c r="AP405" s="123"/>
      <c r="AQ405" s="123"/>
      <c r="AR405" s="123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</row>
    <row r="406" spans="1:70" s="51" customFormat="1" ht="66" customHeight="1" hidden="1">
      <c r="A406" s="126" t="s">
        <v>276</v>
      </c>
      <c r="B406" s="121" t="s">
        <v>146</v>
      </c>
      <c r="C406" s="121" t="s">
        <v>152</v>
      </c>
      <c r="D406" s="127" t="s">
        <v>274</v>
      </c>
      <c r="E406" s="121"/>
      <c r="F406" s="123"/>
      <c r="G406" s="123"/>
      <c r="H406" s="123"/>
      <c r="I406" s="123"/>
      <c r="J406" s="123"/>
      <c r="K406" s="208"/>
      <c r="L406" s="208"/>
      <c r="M406" s="123"/>
      <c r="N406" s="123">
        <f>N407</f>
        <v>606</v>
      </c>
      <c r="O406" s="123">
        <f t="shared" si="373"/>
        <v>606</v>
      </c>
      <c r="P406" s="123">
        <f t="shared" si="373"/>
        <v>0</v>
      </c>
      <c r="Q406" s="123">
        <f t="shared" si="373"/>
        <v>606</v>
      </c>
      <c r="R406" s="123">
        <f t="shared" si="373"/>
        <v>0</v>
      </c>
      <c r="S406" s="123">
        <f t="shared" si="373"/>
        <v>0</v>
      </c>
      <c r="T406" s="123">
        <f t="shared" si="373"/>
        <v>606</v>
      </c>
      <c r="U406" s="123">
        <f t="shared" si="373"/>
        <v>606</v>
      </c>
      <c r="V406" s="123">
        <f t="shared" si="373"/>
        <v>0</v>
      </c>
      <c r="W406" s="123">
        <f t="shared" si="373"/>
        <v>0</v>
      </c>
      <c r="X406" s="123">
        <f t="shared" si="373"/>
        <v>606</v>
      </c>
      <c r="Y406" s="123">
        <f t="shared" si="373"/>
        <v>606</v>
      </c>
      <c r="Z406" s="123">
        <f t="shared" si="373"/>
        <v>0</v>
      </c>
      <c r="AA406" s="123">
        <f t="shared" si="373"/>
        <v>606</v>
      </c>
      <c r="AB406" s="123">
        <f t="shared" si="373"/>
        <v>606</v>
      </c>
      <c r="AC406" s="123">
        <f t="shared" si="374"/>
        <v>0</v>
      </c>
      <c r="AD406" s="123">
        <f t="shared" si="374"/>
        <v>0</v>
      </c>
      <c r="AE406" s="123"/>
      <c r="AF406" s="123">
        <f t="shared" si="374"/>
        <v>606</v>
      </c>
      <c r="AG406" s="123">
        <f t="shared" si="374"/>
        <v>0</v>
      </c>
      <c r="AH406" s="123">
        <f t="shared" si="374"/>
        <v>606</v>
      </c>
      <c r="AI406" s="123">
        <f t="shared" si="374"/>
        <v>-606</v>
      </c>
      <c r="AJ406" s="123">
        <f t="shared" si="374"/>
        <v>-606</v>
      </c>
      <c r="AK406" s="123">
        <f t="shared" si="374"/>
        <v>0</v>
      </c>
      <c r="AL406" s="123">
        <f t="shared" si="374"/>
        <v>0</v>
      </c>
      <c r="AM406" s="123">
        <f t="shared" si="374"/>
        <v>0</v>
      </c>
      <c r="AN406" s="123"/>
      <c r="AO406" s="123"/>
      <c r="AP406" s="123"/>
      <c r="AQ406" s="123"/>
      <c r="AR406" s="123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</row>
    <row r="407" spans="1:70" s="51" customFormat="1" ht="16.5" hidden="1">
      <c r="A407" s="126" t="s">
        <v>10</v>
      </c>
      <c r="B407" s="121" t="s">
        <v>146</v>
      </c>
      <c r="C407" s="121" t="s">
        <v>152</v>
      </c>
      <c r="D407" s="127" t="s">
        <v>274</v>
      </c>
      <c r="E407" s="121" t="s">
        <v>17</v>
      </c>
      <c r="F407" s="123"/>
      <c r="G407" s="123"/>
      <c r="H407" s="123"/>
      <c r="I407" s="123"/>
      <c r="J407" s="123"/>
      <c r="K407" s="208"/>
      <c r="L407" s="208"/>
      <c r="M407" s="123"/>
      <c r="N407" s="123">
        <f>O407-M407</f>
        <v>606</v>
      </c>
      <c r="O407" s="123">
        <v>606</v>
      </c>
      <c r="P407" s="123"/>
      <c r="Q407" s="123">
        <v>606</v>
      </c>
      <c r="R407" s="210"/>
      <c r="S407" s="210"/>
      <c r="T407" s="123">
        <f>O407+R407</f>
        <v>606</v>
      </c>
      <c r="U407" s="123">
        <f>Q407+S407</f>
        <v>606</v>
      </c>
      <c r="V407" s="210"/>
      <c r="W407" s="210"/>
      <c r="X407" s="123">
        <f>T407+V407</f>
        <v>606</v>
      </c>
      <c r="Y407" s="123">
        <f>U407+W407</f>
        <v>606</v>
      </c>
      <c r="Z407" s="210"/>
      <c r="AA407" s="123">
        <f>X407+Z407</f>
        <v>606</v>
      </c>
      <c r="AB407" s="123">
        <f>Y407</f>
        <v>606</v>
      </c>
      <c r="AC407" s="210"/>
      <c r="AD407" s="210"/>
      <c r="AE407" s="210"/>
      <c r="AF407" s="123">
        <f>AA407+AC407</f>
        <v>606</v>
      </c>
      <c r="AG407" s="210"/>
      <c r="AH407" s="123">
        <f>AB407</f>
        <v>606</v>
      </c>
      <c r="AI407" s="209">
        <v>-606</v>
      </c>
      <c r="AJ407" s="209">
        <v>-606</v>
      </c>
      <c r="AK407" s="123">
        <f>AF407+AI407</f>
        <v>0</v>
      </c>
      <c r="AL407" s="123">
        <f>AG407</f>
        <v>0</v>
      </c>
      <c r="AM407" s="123">
        <f>AH407+AJ407</f>
        <v>0</v>
      </c>
      <c r="AN407" s="123"/>
      <c r="AO407" s="123"/>
      <c r="AP407" s="123"/>
      <c r="AQ407" s="123"/>
      <c r="AR407" s="123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</row>
    <row r="408" spans="1:70" s="51" customFormat="1" ht="66" customHeight="1" hidden="1">
      <c r="A408" s="126" t="s">
        <v>339</v>
      </c>
      <c r="B408" s="121" t="s">
        <v>146</v>
      </c>
      <c r="C408" s="121" t="s">
        <v>152</v>
      </c>
      <c r="D408" s="127" t="s">
        <v>338</v>
      </c>
      <c r="E408" s="121"/>
      <c r="F408" s="123"/>
      <c r="G408" s="123"/>
      <c r="H408" s="123"/>
      <c r="I408" s="123"/>
      <c r="J408" s="123"/>
      <c r="K408" s="208"/>
      <c r="L408" s="208"/>
      <c r="M408" s="123"/>
      <c r="N408" s="123"/>
      <c r="O408" s="123"/>
      <c r="P408" s="123"/>
      <c r="Q408" s="123"/>
      <c r="R408" s="210"/>
      <c r="S408" s="210"/>
      <c r="T408" s="123"/>
      <c r="U408" s="123"/>
      <c r="V408" s="210"/>
      <c r="W408" s="210"/>
      <c r="X408" s="123"/>
      <c r="Y408" s="123"/>
      <c r="Z408" s="210"/>
      <c r="AA408" s="123"/>
      <c r="AB408" s="123"/>
      <c r="AC408" s="210"/>
      <c r="AD408" s="210"/>
      <c r="AE408" s="210"/>
      <c r="AF408" s="123"/>
      <c r="AG408" s="210"/>
      <c r="AH408" s="123"/>
      <c r="AI408" s="209"/>
      <c r="AJ408" s="209"/>
      <c r="AK408" s="123"/>
      <c r="AL408" s="123"/>
      <c r="AM408" s="123"/>
      <c r="AN408" s="123">
        <f>AN409</f>
        <v>0</v>
      </c>
      <c r="AO408" s="123">
        <f>AO409</f>
        <v>0</v>
      </c>
      <c r="AP408" s="123">
        <f>AP409</f>
        <v>0</v>
      </c>
      <c r="AQ408" s="123">
        <f>AQ409</f>
        <v>0</v>
      </c>
      <c r="AR408" s="123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</row>
    <row r="409" spans="1:70" s="51" customFormat="1" ht="82.5" hidden="1">
      <c r="A409" s="126" t="s">
        <v>249</v>
      </c>
      <c r="B409" s="121" t="s">
        <v>146</v>
      </c>
      <c r="C409" s="121" t="s">
        <v>152</v>
      </c>
      <c r="D409" s="127" t="s">
        <v>338</v>
      </c>
      <c r="E409" s="121" t="s">
        <v>151</v>
      </c>
      <c r="F409" s="123"/>
      <c r="G409" s="123"/>
      <c r="H409" s="123"/>
      <c r="I409" s="123"/>
      <c r="J409" s="123"/>
      <c r="K409" s="208"/>
      <c r="L409" s="208"/>
      <c r="M409" s="123"/>
      <c r="N409" s="123"/>
      <c r="O409" s="123"/>
      <c r="P409" s="123"/>
      <c r="Q409" s="123"/>
      <c r="R409" s="210"/>
      <c r="S409" s="210"/>
      <c r="T409" s="123"/>
      <c r="U409" s="123"/>
      <c r="V409" s="210"/>
      <c r="W409" s="210"/>
      <c r="X409" s="123"/>
      <c r="Y409" s="123"/>
      <c r="Z409" s="210"/>
      <c r="AA409" s="123"/>
      <c r="AB409" s="123"/>
      <c r="AC409" s="210"/>
      <c r="AD409" s="210"/>
      <c r="AE409" s="210"/>
      <c r="AF409" s="123"/>
      <c r="AG409" s="210"/>
      <c r="AH409" s="123"/>
      <c r="AI409" s="209"/>
      <c r="AJ409" s="209"/>
      <c r="AK409" s="123"/>
      <c r="AL409" s="123"/>
      <c r="AM409" s="123"/>
      <c r="AN409" s="123">
        <f>AO409-AM409</f>
        <v>0</v>
      </c>
      <c r="AO409" s="123"/>
      <c r="AP409" s="123"/>
      <c r="AQ409" s="123"/>
      <c r="AR409" s="123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</row>
    <row r="410" spans="1:70" s="10" customFormat="1" ht="16.5" hidden="1">
      <c r="A410" s="99"/>
      <c r="B410" s="100"/>
      <c r="C410" s="100"/>
      <c r="D410" s="101"/>
      <c r="E410" s="100"/>
      <c r="F410" s="76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77"/>
      <c r="S410" s="77"/>
      <c r="T410" s="77"/>
      <c r="U410" s="77"/>
      <c r="V410" s="77"/>
      <c r="W410" s="77"/>
      <c r="X410" s="77"/>
      <c r="Y410" s="77"/>
      <c r="Z410" s="77"/>
      <c r="AA410" s="78"/>
      <c r="AB410" s="78"/>
      <c r="AC410" s="78"/>
      <c r="AD410" s="78"/>
      <c r="AE410" s="78"/>
      <c r="AF410" s="77"/>
      <c r="AG410" s="77"/>
      <c r="AH410" s="77"/>
      <c r="AI410" s="77"/>
      <c r="AJ410" s="77"/>
      <c r="AK410" s="76"/>
      <c r="AL410" s="76"/>
      <c r="AM410" s="76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</row>
    <row r="411" spans="1:70" s="10" customFormat="1" ht="37.5">
      <c r="A411" s="79" t="s">
        <v>362</v>
      </c>
      <c r="B411" s="81" t="s">
        <v>146</v>
      </c>
      <c r="C411" s="81" t="s">
        <v>146</v>
      </c>
      <c r="D411" s="96"/>
      <c r="E411" s="81"/>
      <c r="F411" s="76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6"/>
      <c r="AL411" s="76"/>
      <c r="AM411" s="76"/>
      <c r="AN411" s="83">
        <f>AN412+AN416</f>
        <v>89885</v>
      </c>
      <c r="AO411" s="83">
        <f>AO412+AO416</f>
        <v>89885</v>
      </c>
      <c r="AP411" s="83"/>
      <c r="AQ411" s="83">
        <f>AQ412+AQ416</f>
        <v>89885</v>
      </c>
      <c r="AR411" s="83">
        <f>AR412+AR416</f>
        <v>0</v>
      </c>
      <c r="AS411" s="83">
        <f>AS412+AS416</f>
        <v>0</v>
      </c>
      <c r="AT411" s="83">
        <f>AT412+AT416</f>
        <v>89885</v>
      </c>
      <c r="AU411" s="83">
        <f>AU412+AU416</f>
        <v>89885</v>
      </c>
      <c r="AV411" s="83">
        <f aca="true" t="shared" si="375" ref="AV411:BC411">AV412+AV416+AV418</f>
        <v>2799</v>
      </c>
      <c r="AW411" s="83">
        <f t="shared" si="375"/>
        <v>0</v>
      </c>
      <c r="AX411" s="83">
        <f t="shared" si="375"/>
        <v>92684</v>
      </c>
      <c r="AY411" s="83">
        <f t="shared" si="375"/>
        <v>89885</v>
      </c>
      <c r="AZ411" s="83">
        <f t="shared" si="375"/>
        <v>0</v>
      </c>
      <c r="BA411" s="83">
        <f t="shared" si="375"/>
        <v>0</v>
      </c>
      <c r="BB411" s="83">
        <f t="shared" si="375"/>
        <v>92684</v>
      </c>
      <c r="BC411" s="83">
        <f t="shared" si="375"/>
        <v>89885</v>
      </c>
      <c r="BD411" s="77"/>
      <c r="BE411" s="77"/>
      <c r="BF411" s="83">
        <f>BF412+BF416+BF418</f>
        <v>92684</v>
      </c>
      <c r="BG411" s="83">
        <f>BG412+BG416+BG418</f>
        <v>89885</v>
      </c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</row>
    <row r="412" spans="1:70" s="10" customFormat="1" ht="33">
      <c r="A412" s="99" t="s">
        <v>96</v>
      </c>
      <c r="B412" s="100" t="s">
        <v>146</v>
      </c>
      <c r="C412" s="100" t="s">
        <v>146</v>
      </c>
      <c r="D412" s="101" t="s">
        <v>97</v>
      </c>
      <c r="E412" s="100"/>
      <c r="F412" s="76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6"/>
      <c r="AL412" s="76"/>
      <c r="AM412" s="76"/>
      <c r="AN412" s="88">
        <f>AN413+AN414</f>
        <v>41768</v>
      </c>
      <c r="AO412" s="88">
        <f>AO413+AO414</f>
        <v>41768</v>
      </c>
      <c r="AP412" s="88"/>
      <c r="AQ412" s="88">
        <f aca="true" t="shared" si="376" ref="AQ412:AY412">AQ413+AQ414</f>
        <v>41768</v>
      </c>
      <c r="AR412" s="88">
        <f t="shared" si="376"/>
        <v>0</v>
      </c>
      <c r="AS412" s="88">
        <f t="shared" si="376"/>
        <v>0</v>
      </c>
      <c r="AT412" s="88">
        <f t="shared" si="376"/>
        <v>41768</v>
      </c>
      <c r="AU412" s="88">
        <f t="shared" si="376"/>
        <v>41768</v>
      </c>
      <c r="AV412" s="88">
        <f t="shared" si="376"/>
        <v>0</v>
      </c>
      <c r="AW412" s="88">
        <f>AW413+AW414</f>
        <v>0</v>
      </c>
      <c r="AX412" s="88">
        <f t="shared" si="376"/>
        <v>41768</v>
      </c>
      <c r="AY412" s="88">
        <f t="shared" si="376"/>
        <v>41768</v>
      </c>
      <c r="AZ412" s="88">
        <f>AZ413+AZ414</f>
        <v>0</v>
      </c>
      <c r="BA412" s="88">
        <f>BA413+BA414</f>
        <v>0</v>
      </c>
      <c r="BB412" s="88">
        <f>BB413+BB414</f>
        <v>41768</v>
      </c>
      <c r="BC412" s="88">
        <f>BC413+BC414</f>
        <v>41768</v>
      </c>
      <c r="BD412" s="77"/>
      <c r="BE412" s="77"/>
      <c r="BF412" s="88">
        <f>BF413+BF414</f>
        <v>41768</v>
      </c>
      <c r="BG412" s="88">
        <f>BG413+BG414</f>
        <v>41768</v>
      </c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</row>
    <row r="413" spans="1:70" s="10" customFormat="1" ht="33">
      <c r="A413" s="99" t="s">
        <v>129</v>
      </c>
      <c r="B413" s="100" t="s">
        <v>146</v>
      </c>
      <c r="C413" s="100" t="s">
        <v>146</v>
      </c>
      <c r="D413" s="101" t="s">
        <v>97</v>
      </c>
      <c r="E413" s="100" t="s">
        <v>130</v>
      </c>
      <c r="F413" s="76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6"/>
      <c r="AL413" s="76"/>
      <c r="AM413" s="76"/>
      <c r="AN413" s="88">
        <f>AO413-AM413</f>
        <v>41768</v>
      </c>
      <c r="AO413" s="88">
        <v>41768</v>
      </c>
      <c r="AP413" s="88"/>
      <c r="AQ413" s="88">
        <v>41768</v>
      </c>
      <c r="AR413" s="88"/>
      <c r="AS413" s="77"/>
      <c r="AT413" s="88">
        <f>AO413+AR413</f>
        <v>41768</v>
      </c>
      <c r="AU413" s="88">
        <f>AQ413+AS413</f>
        <v>41768</v>
      </c>
      <c r="AV413" s="77"/>
      <c r="AW413" s="77"/>
      <c r="AX413" s="88">
        <f>AT413+AV413</f>
        <v>41768</v>
      </c>
      <c r="AY413" s="88">
        <f>AU413</f>
        <v>41768</v>
      </c>
      <c r="AZ413" s="77"/>
      <c r="BA413" s="77"/>
      <c r="BB413" s="88">
        <f>AX413+AZ413</f>
        <v>41768</v>
      </c>
      <c r="BC413" s="88">
        <f>AY413+BA413</f>
        <v>41768</v>
      </c>
      <c r="BD413" s="77"/>
      <c r="BE413" s="77"/>
      <c r="BF413" s="88">
        <f>BB413+BD413</f>
        <v>41768</v>
      </c>
      <c r="BG413" s="88">
        <f>BC413+BE413</f>
        <v>41768</v>
      </c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</row>
    <row r="414" spans="1:70" s="51" customFormat="1" ht="115.5" customHeight="1" hidden="1">
      <c r="A414" s="120" t="s">
        <v>346</v>
      </c>
      <c r="B414" s="121" t="s">
        <v>146</v>
      </c>
      <c r="C414" s="121" t="s">
        <v>146</v>
      </c>
      <c r="D414" s="127" t="s">
        <v>345</v>
      </c>
      <c r="E414" s="121"/>
      <c r="F414" s="211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  <c r="AD414" s="210"/>
      <c r="AE414" s="210"/>
      <c r="AF414" s="210"/>
      <c r="AG414" s="210"/>
      <c r="AH414" s="210"/>
      <c r="AI414" s="210"/>
      <c r="AJ414" s="210"/>
      <c r="AK414" s="211"/>
      <c r="AL414" s="211"/>
      <c r="AM414" s="211"/>
      <c r="AN414" s="123">
        <f>AN415</f>
        <v>0</v>
      </c>
      <c r="AO414" s="123">
        <f>AO415</f>
        <v>0</v>
      </c>
      <c r="AP414" s="123"/>
      <c r="AQ414" s="123">
        <f>AQ415</f>
        <v>0</v>
      </c>
      <c r="AR414" s="123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</row>
    <row r="415" spans="1:70" s="51" customFormat="1" ht="82.5" hidden="1">
      <c r="A415" s="126" t="s">
        <v>295</v>
      </c>
      <c r="B415" s="121" t="s">
        <v>146</v>
      </c>
      <c r="C415" s="121" t="s">
        <v>146</v>
      </c>
      <c r="D415" s="127" t="s">
        <v>345</v>
      </c>
      <c r="E415" s="121" t="s">
        <v>236</v>
      </c>
      <c r="F415" s="211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  <c r="AD415" s="210"/>
      <c r="AE415" s="210"/>
      <c r="AF415" s="210"/>
      <c r="AG415" s="210"/>
      <c r="AH415" s="210"/>
      <c r="AI415" s="210"/>
      <c r="AJ415" s="210"/>
      <c r="AK415" s="211"/>
      <c r="AL415" s="211"/>
      <c r="AM415" s="211"/>
      <c r="AN415" s="123">
        <f>AO415-AM415</f>
        <v>0</v>
      </c>
      <c r="AO415" s="123"/>
      <c r="AP415" s="123"/>
      <c r="AQ415" s="123"/>
      <c r="AR415" s="123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</row>
    <row r="416" spans="1:70" s="10" customFormat="1" ht="16.5">
      <c r="A416" s="99" t="s">
        <v>105</v>
      </c>
      <c r="B416" s="100" t="s">
        <v>146</v>
      </c>
      <c r="C416" s="100" t="s">
        <v>146</v>
      </c>
      <c r="D416" s="101" t="s">
        <v>106</v>
      </c>
      <c r="E416" s="100"/>
      <c r="F416" s="76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6"/>
      <c r="AL416" s="76"/>
      <c r="AM416" s="76"/>
      <c r="AN416" s="88">
        <f>AN417</f>
        <v>48117</v>
      </c>
      <c r="AO416" s="88">
        <f>AO417</f>
        <v>48117</v>
      </c>
      <c r="AP416" s="88"/>
      <c r="AQ416" s="88">
        <f aca="true" t="shared" si="377" ref="AQ416:BC416">AQ417</f>
        <v>48117</v>
      </c>
      <c r="AR416" s="88">
        <f t="shared" si="377"/>
        <v>0</v>
      </c>
      <c r="AS416" s="88">
        <f t="shared" si="377"/>
        <v>0</v>
      </c>
      <c r="AT416" s="88">
        <f t="shared" si="377"/>
        <v>48117</v>
      </c>
      <c r="AU416" s="88">
        <f t="shared" si="377"/>
        <v>48117</v>
      </c>
      <c r="AV416" s="88">
        <f t="shared" si="377"/>
        <v>0</v>
      </c>
      <c r="AW416" s="88">
        <f t="shared" si="377"/>
        <v>0</v>
      </c>
      <c r="AX416" s="88">
        <f t="shared" si="377"/>
        <v>48117</v>
      </c>
      <c r="AY416" s="88">
        <f t="shared" si="377"/>
        <v>48117</v>
      </c>
      <c r="AZ416" s="88">
        <f t="shared" si="377"/>
        <v>0</v>
      </c>
      <c r="BA416" s="88">
        <f t="shared" si="377"/>
        <v>0</v>
      </c>
      <c r="BB416" s="88">
        <f t="shared" si="377"/>
        <v>48117</v>
      </c>
      <c r="BC416" s="88">
        <f t="shared" si="377"/>
        <v>48117</v>
      </c>
      <c r="BD416" s="77"/>
      <c r="BE416" s="77"/>
      <c r="BF416" s="88">
        <f>BF417</f>
        <v>48117</v>
      </c>
      <c r="BG416" s="88">
        <f>BG417</f>
        <v>48117</v>
      </c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</row>
    <row r="417" spans="1:70" s="10" customFormat="1" ht="33">
      <c r="A417" s="99" t="s">
        <v>129</v>
      </c>
      <c r="B417" s="100" t="s">
        <v>146</v>
      </c>
      <c r="C417" s="100" t="s">
        <v>146</v>
      </c>
      <c r="D417" s="101" t="s">
        <v>106</v>
      </c>
      <c r="E417" s="100" t="s">
        <v>130</v>
      </c>
      <c r="F417" s="76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6"/>
      <c r="AL417" s="76"/>
      <c r="AM417" s="76"/>
      <c r="AN417" s="88">
        <f>AO417-AM417</f>
        <v>48117</v>
      </c>
      <c r="AO417" s="88">
        <v>48117</v>
      </c>
      <c r="AP417" s="88"/>
      <c r="AQ417" s="88">
        <v>48117</v>
      </c>
      <c r="AR417" s="88"/>
      <c r="AS417" s="77"/>
      <c r="AT417" s="88">
        <f>AO417+AR417</f>
        <v>48117</v>
      </c>
      <c r="AU417" s="88">
        <f>AQ417+AS417</f>
        <v>48117</v>
      </c>
      <c r="AV417" s="77"/>
      <c r="AW417" s="77"/>
      <c r="AX417" s="88">
        <f>AT417+AV417</f>
        <v>48117</v>
      </c>
      <c r="AY417" s="88">
        <f>AU417</f>
        <v>48117</v>
      </c>
      <c r="AZ417" s="77"/>
      <c r="BA417" s="77"/>
      <c r="BB417" s="88">
        <f>AX417+AZ417</f>
        <v>48117</v>
      </c>
      <c r="BC417" s="88">
        <f>AY417+BA417</f>
        <v>48117</v>
      </c>
      <c r="BD417" s="77"/>
      <c r="BE417" s="77"/>
      <c r="BF417" s="88">
        <f>BB417+BD417</f>
        <v>48117</v>
      </c>
      <c r="BG417" s="88">
        <f>BC417+BE417</f>
        <v>48117</v>
      </c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</row>
    <row r="418" spans="1:70" s="10" customFormat="1" ht="16.5">
      <c r="A418" s="178" t="s">
        <v>121</v>
      </c>
      <c r="B418" s="199" t="s">
        <v>146</v>
      </c>
      <c r="C418" s="199" t="s">
        <v>146</v>
      </c>
      <c r="D418" s="101" t="s">
        <v>123</v>
      </c>
      <c r="E418" s="100"/>
      <c r="F418" s="76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6"/>
      <c r="AL418" s="76"/>
      <c r="AM418" s="76"/>
      <c r="AN418" s="88"/>
      <c r="AO418" s="88"/>
      <c r="AP418" s="88"/>
      <c r="AQ418" s="88"/>
      <c r="AR418" s="88"/>
      <c r="AS418" s="77"/>
      <c r="AT418" s="88"/>
      <c r="AU418" s="88"/>
      <c r="AV418" s="88">
        <f aca="true" t="shared" si="378" ref="AV418:BC419">AV419</f>
        <v>2799</v>
      </c>
      <c r="AW418" s="88">
        <f t="shared" si="378"/>
        <v>0</v>
      </c>
      <c r="AX418" s="88">
        <f t="shared" si="378"/>
        <v>2799</v>
      </c>
      <c r="AY418" s="88">
        <f t="shared" si="378"/>
        <v>0</v>
      </c>
      <c r="AZ418" s="88">
        <f t="shared" si="378"/>
        <v>0</v>
      </c>
      <c r="BA418" s="88">
        <f t="shared" si="378"/>
        <v>0</v>
      </c>
      <c r="BB418" s="88">
        <f t="shared" si="378"/>
        <v>2799</v>
      </c>
      <c r="BC418" s="88">
        <f t="shared" si="378"/>
        <v>0</v>
      </c>
      <c r="BD418" s="77"/>
      <c r="BE418" s="77"/>
      <c r="BF418" s="88">
        <f>BF419</f>
        <v>2799</v>
      </c>
      <c r="BG418" s="88">
        <f>BG419</f>
        <v>0</v>
      </c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</row>
    <row r="419" spans="1:70" s="10" customFormat="1" ht="50.25" customHeight="1">
      <c r="A419" s="178" t="s">
        <v>367</v>
      </c>
      <c r="B419" s="199" t="s">
        <v>146</v>
      </c>
      <c r="C419" s="199" t="s">
        <v>146</v>
      </c>
      <c r="D419" s="101" t="s">
        <v>368</v>
      </c>
      <c r="E419" s="199"/>
      <c r="F419" s="76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6"/>
      <c r="AL419" s="76"/>
      <c r="AM419" s="76"/>
      <c r="AN419" s="88"/>
      <c r="AO419" s="88"/>
      <c r="AP419" s="88"/>
      <c r="AQ419" s="88"/>
      <c r="AR419" s="88"/>
      <c r="AS419" s="77"/>
      <c r="AT419" s="88"/>
      <c r="AU419" s="88"/>
      <c r="AV419" s="88">
        <f t="shared" si="378"/>
        <v>2799</v>
      </c>
      <c r="AW419" s="88">
        <f t="shared" si="378"/>
        <v>0</v>
      </c>
      <c r="AX419" s="88">
        <f t="shared" si="378"/>
        <v>2799</v>
      </c>
      <c r="AY419" s="88">
        <f t="shared" si="378"/>
        <v>0</v>
      </c>
      <c r="AZ419" s="88">
        <f t="shared" si="378"/>
        <v>0</v>
      </c>
      <c r="BA419" s="88">
        <f t="shared" si="378"/>
        <v>0</v>
      </c>
      <c r="BB419" s="88">
        <f t="shared" si="378"/>
        <v>2799</v>
      </c>
      <c r="BC419" s="88">
        <f t="shared" si="378"/>
        <v>0</v>
      </c>
      <c r="BD419" s="77"/>
      <c r="BE419" s="77"/>
      <c r="BF419" s="88">
        <f>BF420</f>
        <v>2799</v>
      </c>
      <c r="BG419" s="88">
        <f>BG420</f>
        <v>0</v>
      </c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</row>
    <row r="420" spans="1:70" s="10" customFormat="1" ht="66">
      <c r="A420" s="178" t="s">
        <v>137</v>
      </c>
      <c r="B420" s="199" t="s">
        <v>146</v>
      </c>
      <c r="C420" s="199" t="s">
        <v>146</v>
      </c>
      <c r="D420" s="101" t="s">
        <v>368</v>
      </c>
      <c r="E420" s="199" t="s">
        <v>138</v>
      </c>
      <c r="F420" s="76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6"/>
      <c r="AL420" s="76"/>
      <c r="AM420" s="76"/>
      <c r="AN420" s="88"/>
      <c r="AO420" s="88"/>
      <c r="AP420" s="88"/>
      <c r="AQ420" s="88"/>
      <c r="AR420" s="88"/>
      <c r="AS420" s="77"/>
      <c r="AT420" s="88"/>
      <c r="AU420" s="88"/>
      <c r="AV420" s="88">
        <v>2799</v>
      </c>
      <c r="AW420" s="88"/>
      <c r="AX420" s="88">
        <f>AT420+AV420</f>
        <v>2799</v>
      </c>
      <c r="AY420" s="88">
        <f>AU420</f>
        <v>0</v>
      </c>
      <c r="AZ420" s="77"/>
      <c r="BA420" s="77"/>
      <c r="BB420" s="88">
        <f>AX420+AZ420</f>
        <v>2799</v>
      </c>
      <c r="BC420" s="88">
        <f>AY420+BA420</f>
        <v>0</v>
      </c>
      <c r="BD420" s="77"/>
      <c r="BE420" s="77"/>
      <c r="BF420" s="88">
        <f>BB420+BD420</f>
        <v>2799</v>
      </c>
      <c r="BG420" s="88">
        <f>BC420+BE420</f>
        <v>0</v>
      </c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</row>
    <row r="421" spans="1:70" s="10" customFormat="1" ht="16.5">
      <c r="A421" s="99"/>
      <c r="B421" s="100"/>
      <c r="C421" s="100"/>
      <c r="D421" s="101"/>
      <c r="E421" s="100"/>
      <c r="F421" s="76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77"/>
      <c r="S421" s="77"/>
      <c r="T421" s="77"/>
      <c r="U421" s="77"/>
      <c r="V421" s="77"/>
      <c r="W421" s="77"/>
      <c r="X421" s="77"/>
      <c r="Y421" s="77"/>
      <c r="Z421" s="77"/>
      <c r="AA421" s="78"/>
      <c r="AB421" s="78"/>
      <c r="AC421" s="78"/>
      <c r="AD421" s="78"/>
      <c r="AE421" s="78"/>
      <c r="AF421" s="77"/>
      <c r="AG421" s="77"/>
      <c r="AH421" s="77"/>
      <c r="AI421" s="77"/>
      <c r="AJ421" s="77"/>
      <c r="AK421" s="76"/>
      <c r="AL421" s="76"/>
      <c r="AM421" s="76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</row>
    <row r="422" spans="1:70" s="16" customFormat="1" ht="56.25" hidden="1">
      <c r="A422" s="79" t="s">
        <v>2</v>
      </c>
      <c r="B422" s="81" t="s">
        <v>146</v>
      </c>
      <c r="C422" s="81" t="s">
        <v>3</v>
      </c>
      <c r="D422" s="96"/>
      <c r="E422" s="81"/>
      <c r="F422" s="97">
        <f>F423+F427</f>
        <v>229448</v>
      </c>
      <c r="G422" s="97">
        <f aca="true" t="shared" si="379" ref="G422:AD422">G423+G427+G429</f>
        <v>-114217</v>
      </c>
      <c r="H422" s="97">
        <f t="shared" si="379"/>
        <v>115231</v>
      </c>
      <c r="I422" s="97">
        <f t="shared" si="379"/>
        <v>0</v>
      </c>
      <c r="J422" s="97">
        <f t="shared" si="379"/>
        <v>123866</v>
      </c>
      <c r="K422" s="97">
        <f t="shared" si="379"/>
        <v>0</v>
      </c>
      <c r="L422" s="97">
        <f t="shared" si="379"/>
        <v>0</v>
      </c>
      <c r="M422" s="97">
        <f t="shared" si="379"/>
        <v>123866</v>
      </c>
      <c r="N422" s="97">
        <f t="shared" si="379"/>
        <v>-50730</v>
      </c>
      <c r="O422" s="97">
        <f t="shared" si="379"/>
        <v>73136</v>
      </c>
      <c r="P422" s="97">
        <f t="shared" si="379"/>
        <v>0</v>
      </c>
      <c r="Q422" s="97">
        <f t="shared" si="379"/>
        <v>67915</v>
      </c>
      <c r="R422" s="97">
        <f t="shared" si="379"/>
        <v>0</v>
      </c>
      <c r="S422" s="97">
        <f t="shared" si="379"/>
        <v>0</v>
      </c>
      <c r="T422" s="97">
        <f t="shared" si="379"/>
        <v>73136</v>
      </c>
      <c r="U422" s="97">
        <f t="shared" si="379"/>
        <v>67915</v>
      </c>
      <c r="V422" s="97">
        <f t="shared" si="379"/>
        <v>0</v>
      </c>
      <c r="W422" s="97">
        <f t="shared" si="379"/>
        <v>0</v>
      </c>
      <c r="X422" s="97">
        <f t="shared" si="379"/>
        <v>73136</v>
      </c>
      <c r="Y422" s="97">
        <f t="shared" si="379"/>
        <v>67915</v>
      </c>
      <c r="Z422" s="97">
        <f t="shared" si="379"/>
        <v>0</v>
      </c>
      <c r="AA422" s="97">
        <f t="shared" si="379"/>
        <v>73136</v>
      </c>
      <c r="AB422" s="97">
        <f t="shared" si="379"/>
        <v>67915</v>
      </c>
      <c r="AC422" s="97">
        <f t="shared" si="379"/>
        <v>0</v>
      </c>
      <c r="AD422" s="97">
        <f t="shared" si="379"/>
        <v>0</v>
      </c>
      <c r="AE422" s="97"/>
      <c r="AF422" s="97">
        <f aca="true" t="shared" si="380" ref="AF422:AN422">AF423+AF427+AF429</f>
        <v>73136</v>
      </c>
      <c r="AG422" s="97">
        <f t="shared" si="380"/>
        <v>0</v>
      </c>
      <c r="AH422" s="97">
        <f t="shared" si="380"/>
        <v>67915</v>
      </c>
      <c r="AI422" s="97">
        <f t="shared" si="380"/>
        <v>0</v>
      </c>
      <c r="AJ422" s="97">
        <f t="shared" si="380"/>
        <v>0</v>
      </c>
      <c r="AK422" s="97">
        <f t="shared" si="380"/>
        <v>73136</v>
      </c>
      <c r="AL422" s="97">
        <f t="shared" si="380"/>
        <v>0</v>
      </c>
      <c r="AM422" s="97">
        <f t="shared" si="380"/>
        <v>67915</v>
      </c>
      <c r="AN422" s="97">
        <f t="shared" si="380"/>
        <v>-67915</v>
      </c>
      <c r="AO422" s="97">
        <f aca="true" t="shared" si="381" ref="AO422:AU422">AO423+AO427+AO429</f>
        <v>0</v>
      </c>
      <c r="AP422" s="97">
        <f t="shared" si="381"/>
        <v>0</v>
      </c>
      <c r="AQ422" s="97">
        <f t="shared" si="381"/>
        <v>0</v>
      </c>
      <c r="AR422" s="97">
        <f t="shared" si="381"/>
        <v>0</v>
      </c>
      <c r="AS422" s="97">
        <f t="shared" si="381"/>
        <v>0</v>
      </c>
      <c r="AT422" s="97">
        <f t="shared" si="381"/>
        <v>0</v>
      </c>
      <c r="AU422" s="97">
        <f t="shared" si="381"/>
        <v>0</v>
      </c>
      <c r="AV422" s="92"/>
      <c r="AW422" s="92"/>
      <c r="AX422" s="97">
        <f>AX423+AX427+AX429</f>
        <v>0</v>
      </c>
      <c r="AY422" s="97">
        <f>AY423+AY427+AY429</f>
        <v>0</v>
      </c>
      <c r="AZ422" s="92"/>
      <c r="BA422" s="92"/>
      <c r="BB422" s="92"/>
      <c r="BC422" s="92"/>
      <c r="BD422" s="92"/>
      <c r="BE422" s="92"/>
      <c r="BF422" s="92"/>
      <c r="BG422" s="92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</row>
    <row r="423" spans="1:70" s="22" customFormat="1" ht="33" customHeight="1" hidden="1">
      <c r="A423" s="99" t="s">
        <v>96</v>
      </c>
      <c r="B423" s="100" t="s">
        <v>146</v>
      </c>
      <c r="C423" s="100" t="s">
        <v>3</v>
      </c>
      <c r="D423" s="101" t="s">
        <v>97</v>
      </c>
      <c r="E423" s="100"/>
      <c r="F423" s="102">
        <f aca="true" t="shared" si="382" ref="F423:AM423">F424</f>
        <v>187028</v>
      </c>
      <c r="G423" s="102">
        <f t="shared" si="382"/>
        <v>-135458</v>
      </c>
      <c r="H423" s="102">
        <f t="shared" si="382"/>
        <v>51570</v>
      </c>
      <c r="I423" s="102">
        <f t="shared" si="382"/>
        <v>0</v>
      </c>
      <c r="J423" s="102">
        <f t="shared" si="382"/>
        <v>55314</v>
      </c>
      <c r="K423" s="102">
        <f t="shared" si="382"/>
        <v>0</v>
      </c>
      <c r="L423" s="102">
        <f t="shared" si="382"/>
        <v>0</v>
      </c>
      <c r="M423" s="102">
        <f t="shared" si="382"/>
        <v>55314</v>
      </c>
      <c r="N423" s="102">
        <f t="shared" si="382"/>
        <v>-23136</v>
      </c>
      <c r="O423" s="102">
        <f t="shared" si="382"/>
        <v>32178</v>
      </c>
      <c r="P423" s="102">
        <f t="shared" si="382"/>
        <v>0</v>
      </c>
      <c r="Q423" s="102">
        <f t="shared" si="382"/>
        <v>27969</v>
      </c>
      <c r="R423" s="102">
        <f t="shared" si="382"/>
        <v>0</v>
      </c>
      <c r="S423" s="102">
        <f t="shared" si="382"/>
        <v>0</v>
      </c>
      <c r="T423" s="102">
        <f t="shared" si="382"/>
        <v>32178</v>
      </c>
      <c r="U423" s="102">
        <f t="shared" si="382"/>
        <v>27969</v>
      </c>
      <c r="V423" s="102">
        <f t="shared" si="382"/>
        <v>0</v>
      </c>
      <c r="W423" s="102">
        <f t="shared" si="382"/>
        <v>0</v>
      </c>
      <c r="X423" s="102">
        <f t="shared" si="382"/>
        <v>32178</v>
      </c>
      <c r="Y423" s="102">
        <f t="shared" si="382"/>
        <v>27969</v>
      </c>
      <c r="Z423" s="102">
        <f t="shared" si="382"/>
        <v>0</v>
      </c>
      <c r="AA423" s="102">
        <f t="shared" si="382"/>
        <v>32178</v>
      </c>
      <c r="AB423" s="102">
        <f t="shared" si="382"/>
        <v>27969</v>
      </c>
      <c r="AC423" s="102">
        <f t="shared" si="382"/>
        <v>0</v>
      </c>
      <c r="AD423" s="102">
        <f t="shared" si="382"/>
        <v>0</v>
      </c>
      <c r="AE423" s="102"/>
      <c r="AF423" s="102">
        <f t="shared" si="382"/>
        <v>32178</v>
      </c>
      <c r="AG423" s="102">
        <f t="shared" si="382"/>
        <v>0</v>
      </c>
      <c r="AH423" s="102">
        <f t="shared" si="382"/>
        <v>27969</v>
      </c>
      <c r="AI423" s="102">
        <f t="shared" si="382"/>
        <v>0</v>
      </c>
      <c r="AJ423" s="102">
        <f t="shared" si="382"/>
        <v>0</v>
      </c>
      <c r="AK423" s="102">
        <f t="shared" si="382"/>
        <v>32178</v>
      </c>
      <c r="AL423" s="102">
        <f t="shared" si="382"/>
        <v>0</v>
      </c>
      <c r="AM423" s="102">
        <f t="shared" si="382"/>
        <v>27969</v>
      </c>
      <c r="AN423" s="102">
        <f>AN424+AN425</f>
        <v>-27969</v>
      </c>
      <c r="AO423" s="102">
        <f aca="true" t="shared" si="383" ref="AO423:AU423">AO424+AO425</f>
        <v>0</v>
      </c>
      <c r="AP423" s="102">
        <f t="shared" si="383"/>
        <v>0</v>
      </c>
      <c r="AQ423" s="102">
        <f t="shared" si="383"/>
        <v>0</v>
      </c>
      <c r="AR423" s="102">
        <f t="shared" si="383"/>
        <v>0</v>
      </c>
      <c r="AS423" s="102">
        <f t="shared" si="383"/>
        <v>0</v>
      </c>
      <c r="AT423" s="102">
        <f t="shared" si="383"/>
        <v>0</v>
      </c>
      <c r="AU423" s="102">
        <f t="shared" si="383"/>
        <v>0</v>
      </c>
      <c r="AV423" s="158"/>
      <c r="AW423" s="158"/>
      <c r="AX423" s="102">
        <f>AX424+AX425</f>
        <v>0</v>
      </c>
      <c r="AY423" s="102">
        <f>AY424+AY425</f>
        <v>0</v>
      </c>
      <c r="AZ423" s="158"/>
      <c r="BA423" s="158"/>
      <c r="BB423" s="158"/>
      <c r="BC423" s="158"/>
      <c r="BD423" s="158"/>
      <c r="BE423" s="158"/>
      <c r="BF423" s="158"/>
      <c r="BG423" s="158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</row>
    <row r="424" spans="1:70" s="16" customFormat="1" ht="33" customHeight="1" hidden="1">
      <c r="A424" s="99" t="s">
        <v>129</v>
      </c>
      <c r="B424" s="100" t="s">
        <v>146</v>
      </c>
      <c r="C424" s="100" t="s">
        <v>3</v>
      </c>
      <c r="D424" s="101" t="s">
        <v>97</v>
      </c>
      <c r="E424" s="100" t="s">
        <v>130</v>
      </c>
      <c r="F424" s="88">
        <v>187028</v>
      </c>
      <c r="G424" s="88">
        <f>H424-F424</f>
        <v>-135458</v>
      </c>
      <c r="H424" s="88">
        <v>51570</v>
      </c>
      <c r="I424" s="88"/>
      <c r="J424" s="88">
        <v>55314</v>
      </c>
      <c r="K424" s="91"/>
      <c r="L424" s="91"/>
      <c r="M424" s="88">
        <v>55314</v>
      </c>
      <c r="N424" s="88">
        <f>O424-M424</f>
        <v>-23136</v>
      </c>
      <c r="O424" s="88">
        <v>32178</v>
      </c>
      <c r="P424" s="88"/>
      <c r="Q424" s="88">
        <v>27969</v>
      </c>
      <c r="R424" s="92"/>
      <c r="S424" s="92"/>
      <c r="T424" s="88">
        <f>O424+R424</f>
        <v>32178</v>
      </c>
      <c r="U424" s="88">
        <f>Q424+S424</f>
        <v>27969</v>
      </c>
      <c r="V424" s="92"/>
      <c r="W424" s="92"/>
      <c r="X424" s="88">
        <f>T424+V424</f>
        <v>32178</v>
      </c>
      <c r="Y424" s="88">
        <f>U424+W424</f>
        <v>27969</v>
      </c>
      <c r="Z424" s="92"/>
      <c r="AA424" s="88">
        <f>X424+Z424</f>
        <v>32178</v>
      </c>
      <c r="AB424" s="88">
        <f>Y424</f>
        <v>27969</v>
      </c>
      <c r="AC424" s="92"/>
      <c r="AD424" s="92"/>
      <c r="AE424" s="92"/>
      <c r="AF424" s="88">
        <f>AA424+AC424</f>
        <v>32178</v>
      </c>
      <c r="AG424" s="92"/>
      <c r="AH424" s="88">
        <f>AB424</f>
        <v>27969</v>
      </c>
      <c r="AI424" s="92"/>
      <c r="AJ424" s="92"/>
      <c r="AK424" s="88">
        <f>AF424+AI424</f>
        <v>32178</v>
      </c>
      <c r="AL424" s="88">
        <f>AG424</f>
        <v>0</v>
      </c>
      <c r="AM424" s="88">
        <f>AH424+AJ424</f>
        <v>27969</v>
      </c>
      <c r="AN424" s="88">
        <f>AO424-AM424</f>
        <v>-27969</v>
      </c>
      <c r="AO424" s="88"/>
      <c r="AP424" s="88"/>
      <c r="AQ424" s="88"/>
      <c r="AR424" s="88"/>
      <c r="AS424" s="92"/>
      <c r="AT424" s="88">
        <f>AO424+AR424</f>
        <v>0</v>
      </c>
      <c r="AU424" s="88">
        <f>AQ424+AS424</f>
        <v>0</v>
      </c>
      <c r="AV424" s="92"/>
      <c r="AW424" s="92"/>
      <c r="AX424" s="88">
        <f>AR424+AU424</f>
        <v>0</v>
      </c>
      <c r="AY424" s="88">
        <f>AT424+AV424</f>
        <v>0</v>
      </c>
      <c r="AZ424" s="92"/>
      <c r="BA424" s="92"/>
      <c r="BB424" s="92"/>
      <c r="BC424" s="92"/>
      <c r="BD424" s="92"/>
      <c r="BE424" s="92"/>
      <c r="BF424" s="92"/>
      <c r="BG424" s="92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</row>
    <row r="425" spans="1:70" s="16" customFormat="1" ht="115.5" customHeight="1" hidden="1">
      <c r="A425" s="120" t="s">
        <v>346</v>
      </c>
      <c r="B425" s="121" t="s">
        <v>146</v>
      </c>
      <c r="C425" s="121" t="s">
        <v>3</v>
      </c>
      <c r="D425" s="127" t="s">
        <v>345</v>
      </c>
      <c r="E425" s="121"/>
      <c r="F425" s="123"/>
      <c r="G425" s="123"/>
      <c r="H425" s="123"/>
      <c r="I425" s="123"/>
      <c r="J425" s="123"/>
      <c r="K425" s="209"/>
      <c r="L425" s="209"/>
      <c r="M425" s="123"/>
      <c r="N425" s="123"/>
      <c r="O425" s="123"/>
      <c r="P425" s="123"/>
      <c r="Q425" s="123"/>
      <c r="R425" s="146"/>
      <c r="S425" s="146"/>
      <c r="T425" s="123"/>
      <c r="U425" s="123"/>
      <c r="V425" s="146"/>
      <c r="W425" s="146"/>
      <c r="X425" s="123"/>
      <c r="Y425" s="123"/>
      <c r="Z425" s="146"/>
      <c r="AA425" s="123"/>
      <c r="AB425" s="123"/>
      <c r="AC425" s="146"/>
      <c r="AD425" s="146"/>
      <c r="AE425" s="146"/>
      <c r="AF425" s="123"/>
      <c r="AG425" s="146"/>
      <c r="AH425" s="123"/>
      <c r="AI425" s="146"/>
      <c r="AJ425" s="146"/>
      <c r="AK425" s="123"/>
      <c r="AL425" s="123"/>
      <c r="AM425" s="123"/>
      <c r="AN425" s="123">
        <f>AN426</f>
        <v>0</v>
      </c>
      <c r="AO425" s="123">
        <f>AO426</f>
        <v>0</v>
      </c>
      <c r="AP425" s="123"/>
      <c r="AQ425" s="123">
        <f>AQ426</f>
        <v>0</v>
      </c>
      <c r="AR425" s="123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</row>
    <row r="426" spans="1:70" s="16" customFormat="1" ht="82.5" customHeight="1" hidden="1">
      <c r="A426" s="126" t="s">
        <v>295</v>
      </c>
      <c r="B426" s="121" t="s">
        <v>146</v>
      </c>
      <c r="C426" s="121" t="s">
        <v>3</v>
      </c>
      <c r="D426" s="127" t="s">
        <v>345</v>
      </c>
      <c r="E426" s="121" t="s">
        <v>236</v>
      </c>
      <c r="F426" s="123"/>
      <c r="G426" s="123"/>
      <c r="H426" s="123"/>
      <c r="I426" s="123"/>
      <c r="J426" s="123"/>
      <c r="K426" s="209"/>
      <c r="L426" s="209"/>
      <c r="M426" s="123"/>
      <c r="N426" s="123"/>
      <c r="O426" s="123"/>
      <c r="P426" s="123"/>
      <c r="Q426" s="123"/>
      <c r="R426" s="146"/>
      <c r="S426" s="146"/>
      <c r="T426" s="123"/>
      <c r="U426" s="123"/>
      <c r="V426" s="146"/>
      <c r="W426" s="146"/>
      <c r="X426" s="123"/>
      <c r="Y426" s="123"/>
      <c r="Z426" s="146"/>
      <c r="AA426" s="123"/>
      <c r="AB426" s="123"/>
      <c r="AC426" s="146"/>
      <c r="AD426" s="146"/>
      <c r="AE426" s="146"/>
      <c r="AF426" s="123"/>
      <c r="AG426" s="146"/>
      <c r="AH426" s="123"/>
      <c r="AI426" s="146"/>
      <c r="AJ426" s="146"/>
      <c r="AK426" s="123"/>
      <c r="AL426" s="123"/>
      <c r="AM426" s="123"/>
      <c r="AN426" s="123">
        <f>AO426-AM426</f>
        <v>0</v>
      </c>
      <c r="AO426" s="123"/>
      <c r="AP426" s="123"/>
      <c r="AQ426" s="123"/>
      <c r="AR426" s="123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</row>
    <row r="427" spans="1:70" s="10" customFormat="1" ht="16.5" customHeight="1" hidden="1">
      <c r="A427" s="99" t="s">
        <v>105</v>
      </c>
      <c r="B427" s="100" t="s">
        <v>146</v>
      </c>
      <c r="C427" s="100" t="s">
        <v>3</v>
      </c>
      <c r="D427" s="101" t="s">
        <v>106</v>
      </c>
      <c r="E427" s="100"/>
      <c r="F427" s="102">
        <f aca="true" t="shared" si="384" ref="F427:AY427">F428</f>
        <v>42420</v>
      </c>
      <c r="G427" s="102">
        <f t="shared" si="384"/>
        <v>8013</v>
      </c>
      <c r="H427" s="102">
        <f t="shared" si="384"/>
        <v>50433</v>
      </c>
      <c r="I427" s="102">
        <f t="shared" si="384"/>
        <v>0</v>
      </c>
      <c r="J427" s="102">
        <f t="shared" si="384"/>
        <v>54197</v>
      </c>
      <c r="K427" s="102">
        <f t="shared" si="384"/>
        <v>0</v>
      </c>
      <c r="L427" s="102">
        <f t="shared" si="384"/>
        <v>0</v>
      </c>
      <c r="M427" s="102">
        <f t="shared" si="384"/>
        <v>54197</v>
      </c>
      <c r="N427" s="102">
        <f t="shared" si="384"/>
        <v>-13239</v>
      </c>
      <c r="O427" s="102">
        <f t="shared" si="384"/>
        <v>40958</v>
      </c>
      <c r="P427" s="102">
        <f t="shared" si="384"/>
        <v>0</v>
      </c>
      <c r="Q427" s="102">
        <f t="shared" si="384"/>
        <v>39946</v>
      </c>
      <c r="R427" s="102">
        <f t="shared" si="384"/>
        <v>0</v>
      </c>
      <c r="S427" s="102">
        <f t="shared" si="384"/>
        <v>0</v>
      </c>
      <c r="T427" s="102">
        <f t="shared" si="384"/>
        <v>40958</v>
      </c>
      <c r="U427" s="102">
        <f t="shared" si="384"/>
        <v>39946</v>
      </c>
      <c r="V427" s="102">
        <f t="shared" si="384"/>
        <v>0</v>
      </c>
      <c r="W427" s="102">
        <f t="shared" si="384"/>
        <v>0</v>
      </c>
      <c r="X427" s="102">
        <f t="shared" si="384"/>
        <v>40958</v>
      </c>
      <c r="Y427" s="102">
        <f t="shared" si="384"/>
        <v>39946</v>
      </c>
      <c r="Z427" s="102">
        <f t="shared" si="384"/>
        <v>0</v>
      </c>
      <c r="AA427" s="102">
        <f t="shared" si="384"/>
        <v>40958</v>
      </c>
      <c r="AB427" s="102">
        <f t="shared" si="384"/>
        <v>39946</v>
      </c>
      <c r="AC427" s="102">
        <f t="shared" si="384"/>
        <v>0</v>
      </c>
      <c r="AD427" s="102">
        <f t="shared" si="384"/>
        <v>0</v>
      </c>
      <c r="AE427" s="102"/>
      <c r="AF427" s="102">
        <f t="shared" si="384"/>
        <v>40958</v>
      </c>
      <c r="AG427" s="102">
        <f t="shared" si="384"/>
        <v>0</v>
      </c>
      <c r="AH427" s="102">
        <f t="shared" si="384"/>
        <v>39946</v>
      </c>
      <c r="AI427" s="102">
        <f t="shared" si="384"/>
        <v>0</v>
      </c>
      <c r="AJ427" s="102">
        <f t="shared" si="384"/>
        <v>0</v>
      </c>
      <c r="AK427" s="102">
        <f t="shared" si="384"/>
        <v>40958</v>
      </c>
      <c r="AL427" s="102">
        <f t="shared" si="384"/>
        <v>0</v>
      </c>
      <c r="AM427" s="102">
        <f t="shared" si="384"/>
        <v>39946</v>
      </c>
      <c r="AN427" s="102">
        <f t="shared" si="384"/>
        <v>-39946</v>
      </c>
      <c r="AO427" s="102">
        <f t="shared" si="384"/>
        <v>0</v>
      </c>
      <c r="AP427" s="102">
        <f t="shared" si="384"/>
        <v>0</v>
      </c>
      <c r="AQ427" s="102">
        <f t="shared" si="384"/>
        <v>0</v>
      </c>
      <c r="AR427" s="102">
        <f t="shared" si="384"/>
        <v>0</v>
      </c>
      <c r="AS427" s="102">
        <f t="shared" si="384"/>
        <v>0</v>
      </c>
      <c r="AT427" s="102">
        <f t="shared" si="384"/>
        <v>0</v>
      </c>
      <c r="AU427" s="102">
        <f t="shared" si="384"/>
        <v>0</v>
      </c>
      <c r="AV427" s="77"/>
      <c r="AW427" s="77"/>
      <c r="AX427" s="102">
        <f t="shared" si="384"/>
        <v>0</v>
      </c>
      <c r="AY427" s="102">
        <f t="shared" si="384"/>
        <v>0</v>
      </c>
      <c r="AZ427" s="77"/>
      <c r="BA427" s="77"/>
      <c r="BB427" s="77"/>
      <c r="BC427" s="77"/>
      <c r="BD427" s="77"/>
      <c r="BE427" s="77"/>
      <c r="BF427" s="77"/>
      <c r="BG427" s="77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</row>
    <row r="428" spans="1:70" s="16" customFormat="1" ht="33" customHeight="1" hidden="1">
      <c r="A428" s="99" t="s">
        <v>129</v>
      </c>
      <c r="B428" s="100" t="s">
        <v>146</v>
      </c>
      <c r="C428" s="100" t="s">
        <v>3</v>
      </c>
      <c r="D428" s="101" t="s">
        <v>106</v>
      </c>
      <c r="E428" s="100" t="s">
        <v>130</v>
      </c>
      <c r="F428" s="88">
        <v>42420</v>
      </c>
      <c r="G428" s="88">
        <f>H428-F428</f>
        <v>8013</v>
      </c>
      <c r="H428" s="88">
        <v>50433</v>
      </c>
      <c r="I428" s="88"/>
      <c r="J428" s="88">
        <v>54197</v>
      </c>
      <c r="K428" s="91"/>
      <c r="L428" s="91"/>
      <c r="M428" s="88">
        <v>54197</v>
      </c>
      <c r="N428" s="88">
        <f>O428-M428</f>
        <v>-13239</v>
      </c>
      <c r="O428" s="88">
        <v>40958</v>
      </c>
      <c r="P428" s="88"/>
      <c r="Q428" s="88">
        <v>39946</v>
      </c>
      <c r="R428" s="92"/>
      <c r="S428" s="92"/>
      <c r="T428" s="88">
        <f>O428+R428</f>
        <v>40958</v>
      </c>
      <c r="U428" s="88">
        <f>Q428+S428</f>
        <v>39946</v>
      </c>
      <c r="V428" s="92"/>
      <c r="W428" s="92"/>
      <c r="X428" s="88">
        <f>T428+V428</f>
        <v>40958</v>
      </c>
      <c r="Y428" s="88">
        <f>U428+W428</f>
        <v>39946</v>
      </c>
      <c r="Z428" s="92"/>
      <c r="AA428" s="88">
        <f>X428+Z428</f>
        <v>40958</v>
      </c>
      <c r="AB428" s="88">
        <f>Y428</f>
        <v>39946</v>
      </c>
      <c r="AC428" s="92"/>
      <c r="AD428" s="92"/>
      <c r="AE428" s="92"/>
      <c r="AF428" s="88">
        <f>AA428+AC428</f>
        <v>40958</v>
      </c>
      <c r="AG428" s="92"/>
      <c r="AH428" s="88">
        <f>AB428</f>
        <v>39946</v>
      </c>
      <c r="AI428" s="92"/>
      <c r="AJ428" s="92"/>
      <c r="AK428" s="88">
        <f>AF428+AI428</f>
        <v>40958</v>
      </c>
      <c r="AL428" s="88">
        <f>AG428</f>
        <v>0</v>
      </c>
      <c r="AM428" s="88">
        <f>AH428+AJ428</f>
        <v>39946</v>
      </c>
      <c r="AN428" s="88">
        <f>AO428-AM428</f>
        <v>-39946</v>
      </c>
      <c r="AO428" s="88"/>
      <c r="AP428" s="88"/>
      <c r="AQ428" s="88"/>
      <c r="AR428" s="88"/>
      <c r="AS428" s="92"/>
      <c r="AT428" s="88">
        <f>AO428+AR428</f>
        <v>0</v>
      </c>
      <c r="AU428" s="88">
        <f>AQ428+AS428</f>
        <v>0</v>
      </c>
      <c r="AV428" s="92"/>
      <c r="AW428" s="92"/>
      <c r="AX428" s="88">
        <f>AR428+AU428</f>
        <v>0</v>
      </c>
      <c r="AY428" s="88">
        <f>AT428+AV428</f>
        <v>0</v>
      </c>
      <c r="AZ428" s="92"/>
      <c r="BA428" s="92"/>
      <c r="BB428" s="92"/>
      <c r="BC428" s="92"/>
      <c r="BD428" s="92"/>
      <c r="BE428" s="92"/>
      <c r="BF428" s="92"/>
      <c r="BG428" s="92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</row>
    <row r="429" spans="1:70" s="16" customFormat="1" ht="33" customHeight="1" hidden="1">
      <c r="A429" s="99" t="s">
        <v>121</v>
      </c>
      <c r="B429" s="100" t="s">
        <v>146</v>
      </c>
      <c r="C429" s="100" t="s">
        <v>3</v>
      </c>
      <c r="D429" s="101" t="s">
        <v>123</v>
      </c>
      <c r="E429" s="100"/>
      <c r="F429" s="88"/>
      <c r="G429" s="88">
        <f aca="true" t="shared" si="385" ref="G429:Q429">G430</f>
        <v>13228</v>
      </c>
      <c r="H429" s="88">
        <f t="shared" si="385"/>
        <v>13228</v>
      </c>
      <c r="I429" s="88">
        <f t="shared" si="385"/>
        <v>0</v>
      </c>
      <c r="J429" s="88">
        <f t="shared" si="385"/>
        <v>14355</v>
      </c>
      <c r="K429" s="88">
        <f t="shared" si="385"/>
        <v>0</v>
      </c>
      <c r="L429" s="88">
        <f t="shared" si="385"/>
        <v>0</v>
      </c>
      <c r="M429" s="88">
        <f t="shared" si="385"/>
        <v>14355</v>
      </c>
      <c r="N429" s="88">
        <f t="shared" si="385"/>
        <v>-14355</v>
      </c>
      <c r="O429" s="88">
        <f t="shared" si="385"/>
        <v>0</v>
      </c>
      <c r="P429" s="88">
        <f t="shared" si="385"/>
        <v>0</v>
      </c>
      <c r="Q429" s="88">
        <f t="shared" si="385"/>
        <v>0</v>
      </c>
      <c r="R429" s="92"/>
      <c r="S429" s="92"/>
      <c r="T429" s="92"/>
      <c r="U429" s="92"/>
      <c r="V429" s="92"/>
      <c r="W429" s="92"/>
      <c r="X429" s="92"/>
      <c r="Y429" s="92"/>
      <c r="Z429" s="92"/>
      <c r="AA429" s="93"/>
      <c r="AB429" s="93"/>
      <c r="AC429" s="93"/>
      <c r="AD429" s="93"/>
      <c r="AE429" s="93"/>
      <c r="AF429" s="92"/>
      <c r="AG429" s="92"/>
      <c r="AH429" s="92"/>
      <c r="AI429" s="92"/>
      <c r="AJ429" s="92"/>
      <c r="AK429" s="88"/>
      <c r="AL429" s="88"/>
      <c r="AM429" s="88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</row>
    <row r="430" spans="1:70" s="16" customFormat="1" ht="66" customHeight="1" hidden="1">
      <c r="A430" s="99" t="s">
        <v>137</v>
      </c>
      <c r="B430" s="100" t="s">
        <v>146</v>
      </c>
      <c r="C430" s="100" t="s">
        <v>3</v>
      </c>
      <c r="D430" s="101" t="s">
        <v>122</v>
      </c>
      <c r="E430" s="100" t="s">
        <v>138</v>
      </c>
      <c r="F430" s="88"/>
      <c r="G430" s="88">
        <f>H430-F430</f>
        <v>13228</v>
      </c>
      <c r="H430" s="88">
        <v>13228</v>
      </c>
      <c r="I430" s="88"/>
      <c r="J430" s="88">
        <v>14355</v>
      </c>
      <c r="K430" s="91"/>
      <c r="L430" s="91"/>
      <c r="M430" s="88">
        <v>14355</v>
      </c>
      <c r="N430" s="88">
        <f>O430-M430</f>
        <v>-14355</v>
      </c>
      <c r="O430" s="88"/>
      <c r="P430" s="88"/>
      <c r="Q430" s="88"/>
      <c r="R430" s="92"/>
      <c r="S430" s="92"/>
      <c r="T430" s="92"/>
      <c r="U430" s="92"/>
      <c r="V430" s="92"/>
      <c r="W430" s="92"/>
      <c r="X430" s="92"/>
      <c r="Y430" s="92"/>
      <c r="Z430" s="92"/>
      <c r="AA430" s="93"/>
      <c r="AB430" s="93"/>
      <c r="AC430" s="93"/>
      <c r="AD430" s="93"/>
      <c r="AE430" s="93"/>
      <c r="AF430" s="92"/>
      <c r="AG430" s="92"/>
      <c r="AH430" s="92"/>
      <c r="AI430" s="92"/>
      <c r="AJ430" s="92"/>
      <c r="AK430" s="88"/>
      <c r="AL430" s="88"/>
      <c r="AM430" s="88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</row>
    <row r="431" spans="1:59" ht="15.75" hidden="1">
      <c r="A431" s="212"/>
      <c r="B431" s="118"/>
      <c r="C431" s="118"/>
      <c r="D431" s="119"/>
      <c r="E431" s="118"/>
      <c r="F431" s="65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8"/>
      <c r="AB431" s="68"/>
      <c r="AC431" s="68"/>
      <c r="AD431" s="68"/>
      <c r="AE431" s="68"/>
      <c r="AF431" s="67"/>
      <c r="AG431" s="67"/>
      <c r="AH431" s="67"/>
      <c r="AI431" s="67"/>
      <c r="AJ431" s="67"/>
      <c r="AK431" s="69"/>
      <c r="AL431" s="69"/>
      <c r="AM431" s="69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</row>
    <row r="432" spans="1:70" s="8" customFormat="1" ht="20.25">
      <c r="A432" s="70" t="s">
        <v>111</v>
      </c>
      <c r="B432" s="71" t="s">
        <v>112</v>
      </c>
      <c r="C432" s="71"/>
      <c r="D432" s="72"/>
      <c r="E432" s="71"/>
      <c r="F432" s="134">
        <f aca="true" t="shared" si="386" ref="F432:AD432">F434+F440+F446+F470</f>
        <v>261856</v>
      </c>
      <c r="G432" s="134">
        <f t="shared" si="386"/>
        <v>108248</v>
      </c>
      <c r="H432" s="134">
        <f t="shared" si="386"/>
        <v>370104</v>
      </c>
      <c r="I432" s="134">
        <f t="shared" si="386"/>
        <v>0</v>
      </c>
      <c r="J432" s="134">
        <f t="shared" si="386"/>
        <v>272117</v>
      </c>
      <c r="K432" s="134">
        <f t="shared" si="386"/>
        <v>0</v>
      </c>
      <c r="L432" s="134">
        <f t="shared" si="386"/>
        <v>0</v>
      </c>
      <c r="M432" s="134">
        <f t="shared" si="386"/>
        <v>272117</v>
      </c>
      <c r="N432" s="134">
        <f t="shared" si="386"/>
        <v>-136780</v>
      </c>
      <c r="O432" s="134">
        <f t="shared" si="386"/>
        <v>135337</v>
      </c>
      <c r="P432" s="134">
        <f t="shared" si="386"/>
        <v>0</v>
      </c>
      <c r="Q432" s="134">
        <f t="shared" si="386"/>
        <v>135152</v>
      </c>
      <c r="R432" s="134">
        <f t="shared" si="386"/>
        <v>0</v>
      </c>
      <c r="S432" s="134">
        <f t="shared" si="386"/>
        <v>0</v>
      </c>
      <c r="T432" s="134">
        <f t="shared" si="386"/>
        <v>135337</v>
      </c>
      <c r="U432" s="134">
        <f t="shared" si="386"/>
        <v>135152</v>
      </c>
      <c r="V432" s="134">
        <f t="shared" si="386"/>
        <v>0</v>
      </c>
      <c r="W432" s="134">
        <f t="shared" si="386"/>
        <v>0</v>
      </c>
      <c r="X432" s="134">
        <f t="shared" si="386"/>
        <v>135337</v>
      </c>
      <c r="Y432" s="134">
        <f t="shared" si="386"/>
        <v>135152</v>
      </c>
      <c r="Z432" s="134">
        <f t="shared" si="386"/>
        <v>0</v>
      </c>
      <c r="AA432" s="135">
        <f t="shared" si="386"/>
        <v>135337</v>
      </c>
      <c r="AB432" s="135">
        <f t="shared" si="386"/>
        <v>135152</v>
      </c>
      <c r="AC432" s="135">
        <f t="shared" si="386"/>
        <v>0</v>
      </c>
      <c r="AD432" s="135">
        <f t="shared" si="386"/>
        <v>0</v>
      </c>
      <c r="AE432" s="135"/>
      <c r="AF432" s="134">
        <f aca="true" t="shared" si="387" ref="AF432:AQ432">AF434+AF440+AF446+AF470</f>
        <v>135337</v>
      </c>
      <c r="AG432" s="134">
        <f t="shared" si="387"/>
        <v>0</v>
      </c>
      <c r="AH432" s="134">
        <f t="shared" si="387"/>
        <v>135152</v>
      </c>
      <c r="AI432" s="134">
        <f t="shared" si="387"/>
        <v>606</v>
      </c>
      <c r="AJ432" s="134">
        <f t="shared" si="387"/>
        <v>606</v>
      </c>
      <c r="AK432" s="134">
        <f t="shared" si="387"/>
        <v>135943</v>
      </c>
      <c r="AL432" s="134">
        <f t="shared" si="387"/>
        <v>0</v>
      </c>
      <c r="AM432" s="134">
        <f t="shared" si="387"/>
        <v>135758</v>
      </c>
      <c r="AN432" s="134">
        <f t="shared" si="387"/>
        <v>37690</v>
      </c>
      <c r="AO432" s="134">
        <f t="shared" si="387"/>
        <v>173448</v>
      </c>
      <c r="AP432" s="134">
        <f t="shared" si="387"/>
        <v>0</v>
      </c>
      <c r="AQ432" s="134">
        <f t="shared" si="387"/>
        <v>176505</v>
      </c>
      <c r="AR432" s="134">
        <f aca="true" t="shared" si="388" ref="AR432:AY432">AR434+AR440+AR446+AR470</f>
        <v>0</v>
      </c>
      <c r="AS432" s="134">
        <f t="shared" si="388"/>
        <v>0</v>
      </c>
      <c r="AT432" s="134">
        <f t="shared" si="388"/>
        <v>173448</v>
      </c>
      <c r="AU432" s="134">
        <f t="shared" si="388"/>
        <v>176505</v>
      </c>
      <c r="AV432" s="134">
        <f t="shared" si="388"/>
        <v>0</v>
      </c>
      <c r="AW432" s="134">
        <f>AW434+AW440+AW446+AW470</f>
        <v>0</v>
      </c>
      <c r="AX432" s="134">
        <f t="shared" si="388"/>
        <v>173448</v>
      </c>
      <c r="AY432" s="134">
        <f t="shared" si="388"/>
        <v>176505</v>
      </c>
      <c r="AZ432" s="134">
        <f>AZ434+AZ440+AZ446+AZ470</f>
        <v>0</v>
      </c>
      <c r="BA432" s="134">
        <f>BA434+BA440+BA446+BA470</f>
        <v>0</v>
      </c>
      <c r="BB432" s="134">
        <f>BB434+BB440+BB446+BB470</f>
        <v>173448</v>
      </c>
      <c r="BC432" s="134">
        <f>BC434+BC440+BC446+BC470</f>
        <v>176505</v>
      </c>
      <c r="BD432" s="75"/>
      <c r="BE432" s="75"/>
      <c r="BF432" s="134">
        <f>BF434+BF440+BF446+BF470</f>
        <v>173448</v>
      </c>
      <c r="BG432" s="134">
        <f>BG434+BG440+BG446+BG470</f>
        <v>176505</v>
      </c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</row>
    <row r="433" spans="1:70" s="8" customFormat="1" ht="15.75" customHeight="1">
      <c r="A433" s="70"/>
      <c r="B433" s="71"/>
      <c r="C433" s="71"/>
      <c r="D433" s="72"/>
      <c r="E433" s="71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5"/>
      <c r="AB433" s="135"/>
      <c r="AC433" s="135"/>
      <c r="AD433" s="135"/>
      <c r="AE433" s="135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75"/>
      <c r="BE433" s="75"/>
      <c r="BF433" s="134"/>
      <c r="BG433" s="134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</row>
    <row r="434" spans="1:70" s="8" customFormat="1" ht="18.75" customHeight="1">
      <c r="A434" s="79" t="s">
        <v>171</v>
      </c>
      <c r="B434" s="81" t="s">
        <v>3</v>
      </c>
      <c r="C434" s="81" t="s">
        <v>127</v>
      </c>
      <c r="D434" s="72"/>
      <c r="E434" s="71"/>
      <c r="F434" s="213">
        <f aca="true" t="shared" si="389" ref="F434:V435">F435</f>
        <v>19352</v>
      </c>
      <c r="G434" s="213">
        <f t="shared" si="389"/>
        <v>11045</v>
      </c>
      <c r="H434" s="213">
        <f t="shared" si="389"/>
        <v>30397</v>
      </c>
      <c r="I434" s="213">
        <f t="shared" si="389"/>
        <v>0</v>
      </c>
      <c r="J434" s="213">
        <f t="shared" si="389"/>
        <v>36394</v>
      </c>
      <c r="K434" s="213">
        <f t="shared" si="389"/>
        <v>0</v>
      </c>
      <c r="L434" s="213">
        <f t="shared" si="389"/>
        <v>0</v>
      </c>
      <c r="M434" s="213">
        <f aca="true" t="shared" si="390" ref="M434:U434">M435+M437</f>
        <v>36394</v>
      </c>
      <c r="N434" s="213">
        <f t="shared" si="390"/>
        <v>-8559</v>
      </c>
      <c r="O434" s="213">
        <f t="shared" si="390"/>
        <v>27835</v>
      </c>
      <c r="P434" s="213">
        <f t="shared" si="390"/>
        <v>0</v>
      </c>
      <c r="Q434" s="213">
        <f t="shared" si="390"/>
        <v>27835</v>
      </c>
      <c r="R434" s="213">
        <f t="shared" si="390"/>
        <v>0</v>
      </c>
      <c r="S434" s="213">
        <f t="shared" si="390"/>
        <v>0</v>
      </c>
      <c r="T434" s="213">
        <f t="shared" si="390"/>
        <v>27835</v>
      </c>
      <c r="U434" s="213">
        <f t="shared" si="390"/>
        <v>27835</v>
      </c>
      <c r="V434" s="213">
        <f aca="true" t="shared" si="391" ref="V434:AB434">V435+V437</f>
        <v>0</v>
      </c>
      <c r="W434" s="213">
        <f t="shared" si="391"/>
        <v>0</v>
      </c>
      <c r="X434" s="213">
        <f t="shared" si="391"/>
        <v>27835</v>
      </c>
      <c r="Y434" s="213">
        <f t="shared" si="391"/>
        <v>27835</v>
      </c>
      <c r="Z434" s="213">
        <f t="shared" si="391"/>
        <v>0</v>
      </c>
      <c r="AA434" s="214">
        <f t="shared" si="391"/>
        <v>27835</v>
      </c>
      <c r="AB434" s="214">
        <f t="shared" si="391"/>
        <v>27835</v>
      </c>
      <c r="AC434" s="214">
        <f>AC435+AC437</f>
        <v>0</v>
      </c>
      <c r="AD434" s="214">
        <f>AD435+AD437</f>
        <v>0</v>
      </c>
      <c r="AE434" s="214"/>
      <c r="AF434" s="213">
        <f aca="true" t="shared" si="392" ref="AF434:AM434">AF435+AF437</f>
        <v>27835</v>
      </c>
      <c r="AG434" s="213">
        <f t="shared" si="392"/>
        <v>0</v>
      </c>
      <c r="AH434" s="213">
        <f t="shared" si="392"/>
        <v>27835</v>
      </c>
      <c r="AI434" s="213">
        <f t="shared" si="392"/>
        <v>0</v>
      </c>
      <c r="AJ434" s="213">
        <f t="shared" si="392"/>
        <v>0</v>
      </c>
      <c r="AK434" s="213">
        <f t="shared" si="392"/>
        <v>27835</v>
      </c>
      <c r="AL434" s="213">
        <f t="shared" si="392"/>
        <v>0</v>
      </c>
      <c r="AM434" s="213">
        <f t="shared" si="392"/>
        <v>27835</v>
      </c>
      <c r="AN434" s="213">
        <f aca="true" t="shared" si="393" ref="AN434:AV434">AN435+AN437</f>
        <v>-6358</v>
      </c>
      <c r="AO434" s="213">
        <f t="shared" si="393"/>
        <v>21477</v>
      </c>
      <c r="AP434" s="213">
        <f t="shared" si="393"/>
        <v>0</v>
      </c>
      <c r="AQ434" s="213">
        <f t="shared" si="393"/>
        <v>21477</v>
      </c>
      <c r="AR434" s="213">
        <f t="shared" si="393"/>
        <v>0</v>
      </c>
      <c r="AS434" s="213">
        <f t="shared" si="393"/>
        <v>0</v>
      </c>
      <c r="AT434" s="213">
        <f t="shared" si="393"/>
        <v>21477</v>
      </c>
      <c r="AU434" s="213">
        <f t="shared" si="393"/>
        <v>21477</v>
      </c>
      <c r="AV434" s="213">
        <f t="shared" si="393"/>
        <v>0</v>
      </c>
      <c r="AW434" s="213">
        <f aca="true" t="shared" si="394" ref="AW434:BC434">AW435+AW437</f>
        <v>0</v>
      </c>
      <c r="AX434" s="213">
        <f t="shared" si="394"/>
        <v>21477</v>
      </c>
      <c r="AY434" s="213">
        <f t="shared" si="394"/>
        <v>21477</v>
      </c>
      <c r="AZ434" s="213">
        <f t="shared" si="394"/>
        <v>0</v>
      </c>
      <c r="BA434" s="213">
        <f t="shared" si="394"/>
        <v>0</v>
      </c>
      <c r="BB434" s="213">
        <f t="shared" si="394"/>
        <v>21477</v>
      </c>
      <c r="BC434" s="213">
        <f t="shared" si="394"/>
        <v>21477</v>
      </c>
      <c r="BD434" s="75"/>
      <c r="BE434" s="75"/>
      <c r="BF434" s="213">
        <f>BF435+BF437</f>
        <v>21477</v>
      </c>
      <c r="BG434" s="213">
        <f>BG435+BG437</f>
        <v>21477</v>
      </c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</row>
    <row r="435" spans="1:70" s="8" customFormat="1" ht="33.75" customHeight="1" hidden="1">
      <c r="A435" s="99" t="s">
        <v>172</v>
      </c>
      <c r="B435" s="100" t="s">
        <v>3</v>
      </c>
      <c r="C435" s="100" t="s">
        <v>127</v>
      </c>
      <c r="D435" s="167" t="s">
        <v>194</v>
      </c>
      <c r="E435" s="71"/>
      <c r="F435" s="187">
        <f t="shared" si="389"/>
        <v>19352</v>
      </c>
      <c r="G435" s="187">
        <f t="shared" si="389"/>
        <v>11045</v>
      </c>
      <c r="H435" s="187">
        <f t="shared" si="389"/>
        <v>30397</v>
      </c>
      <c r="I435" s="187">
        <f t="shared" si="389"/>
        <v>0</v>
      </c>
      <c r="J435" s="187">
        <f t="shared" si="389"/>
        <v>36394</v>
      </c>
      <c r="K435" s="187">
        <f t="shared" si="389"/>
        <v>0</v>
      </c>
      <c r="L435" s="187">
        <f t="shared" si="389"/>
        <v>0</v>
      </c>
      <c r="M435" s="187">
        <f t="shared" si="389"/>
        <v>36394</v>
      </c>
      <c r="N435" s="187">
        <f t="shared" si="389"/>
        <v>-36394</v>
      </c>
      <c r="O435" s="187">
        <f t="shared" si="389"/>
        <v>0</v>
      </c>
      <c r="P435" s="187">
        <f t="shared" si="389"/>
        <v>0</v>
      </c>
      <c r="Q435" s="187">
        <f t="shared" si="389"/>
        <v>0</v>
      </c>
      <c r="R435" s="187">
        <f t="shared" si="389"/>
        <v>0</v>
      </c>
      <c r="S435" s="187">
        <f t="shared" si="389"/>
        <v>0</v>
      </c>
      <c r="T435" s="187">
        <f t="shared" si="389"/>
        <v>0</v>
      </c>
      <c r="U435" s="187">
        <f t="shared" si="389"/>
        <v>0</v>
      </c>
      <c r="V435" s="187">
        <f t="shared" si="389"/>
        <v>0</v>
      </c>
      <c r="W435" s="187">
        <f aca="true" t="shared" si="395" ref="W435:AM435">W436</f>
        <v>0</v>
      </c>
      <c r="X435" s="187">
        <f t="shared" si="395"/>
        <v>0</v>
      </c>
      <c r="Y435" s="187">
        <f t="shared" si="395"/>
        <v>0</v>
      </c>
      <c r="Z435" s="187">
        <f t="shared" si="395"/>
        <v>0</v>
      </c>
      <c r="AA435" s="215">
        <f t="shared" si="395"/>
        <v>0</v>
      </c>
      <c r="AB435" s="215">
        <f t="shared" si="395"/>
        <v>0</v>
      </c>
      <c r="AC435" s="215">
        <f t="shared" si="395"/>
        <v>0</v>
      </c>
      <c r="AD435" s="215">
        <f t="shared" si="395"/>
        <v>0</v>
      </c>
      <c r="AE435" s="215"/>
      <c r="AF435" s="187">
        <f t="shared" si="395"/>
        <v>0</v>
      </c>
      <c r="AG435" s="187">
        <f t="shared" si="395"/>
        <v>0</v>
      </c>
      <c r="AH435" s="187">
        <f t="shared" si="395"/>
        <v>0</v>
      </c>
      <c r="AI435" s="187">
        <f t="shared" si="395"/>
        <v>0</v>
      </c>
      <c r="AJ435" s="187">
        <f t="shared" si="395"/>
        <v>0</v>
      </c>
      <c r="AK435" s="187">
        <f t="shared" si="395"/>
        <v>0</v>
      </c>
      <c r="AL435" s="187">
        <f t="shared" si="395"/>
        <v>0</v>
      </c>
      <c r="AM435" s="187">
        <f t="shared" si="395"/>
        <v>0</v>
      </c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</row>
    <row r="436" spans="1:70" s="8" customFormat="1" ht="20.25" customHeight="1" hidden="1">
      <c r="A436" s="99" t="s">
        <v>10</v>
      </c>
      <c r="B436" s="100" t="s">
        <v>3</v>
      </c>
      <c r="C436" s="100" t="s">
        <v>127</v>
      </c>
      <c r="D436" s="167" t="s">
        <v>194</v>
      </c>
      <c r="E436" s="100" t="s">
        <v>17</v>
      </c>
      <c r="F436" s="88">
        <v>19352</v>
      </c>
      <c r="G436" s="88">
        <f>H436-F436</f>
        <v>11045</v>
      </c>
      <c r="H436" s="110">
        <v>30397</v>
      </c>
      <c r="I436" s="110"/>
      <c r="J436" s="110">
        <v>36394</v>
      </c>
      <c r="K436" s="202"/>
      <c r="L436" s="202"/>
      <c r="M436" s="88">
        <v>36394</v>
      </c>
      <c r="N436" s="88">
        <f>O436-M436</f>
        <v>-36394</v>
      </c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9"/>
      <c r="AB436" s="89"/>
      <c r="AC436" s="89"/>
      <c r="AD436" s="89"/>
      <c r="AE436" s="89"/>
      <c r="AF436" s="88"/>
      <c r="AG436" s="88"/>
      <c r="AH436" s="88"/>
      <c r="AI436" s="88"/>
      <c r="AJ436" s="88"/>
      <c r="AK436" s="88"/>
      <c r="AL436" s="88"/>
      <c r="AM436" s="88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</row>
    <row r="437" spans="1:70" s="8" customFormat="1" ht="33.75" customHeight="1">
      <c r="A437" s="99" t="s">
        <v>172</v>
      </c>
      <c r="B437" s="100" t="s">
        <v>3</v>
      </c>
      <c r="C437" s="100" t="s">
        <v>127</v>
      </c>
      <c r="D437" s="167" t="s">
        <v>258</v>
      </c>
      <c r="E437" s="100"/>
      <c r="F437" s="88"/>
      <c r="G437" s="88"/>
      <c r="H437" s="110"/>
      <c r="I437" s="110"/>
      <c r="J437" s="110"/>
      <c r="K437" s="202"/>
      <c r="L437" s="202"/>
      <c r="M437" s="88">
        <f aca="true" t="shared" si="396" ref="M437:BC437">M438</f>
        <v>0</v>
      </c>
      <c r="N437" s="88">
        <f t="shared" si="396"/>
        <v>27835</v>
      </c>
      <c r="O437" s="88">
        <f t="shared" si="396"/>
        <v>27835</v>
      </c>
      <c r="P437" s="88">
        <f t="shared" si="396"/>
        <v>0</v>
      </c>
      <c r="Q437" s="88">
        <f t="shared" si="396"/>
        <v>27835</v>
      </c>
      <c r="R437" s="88">
        <f t="shared" si="396"/>
        <v>0</v>
      </c>
      <c r="S437" s="88">
        <f t="shared" si="396"/>
        <v>0</v>
      </c>
      <c r="T437" s="88">
        <f t="shared" si="396"/>
        <v>27835</v>
      </c>
      <c r="U437" s="88">
        <f t="shared" si="396"/>
        <v>27835</v>
      </c>
      <c r="V437" s="88">
        <f t="shared" si="396"/>
        <v>0</v>
      </c>
      <c r="W437" s="88">
        <f t="shared" si="396"/>
        <v>0</v>
      </c>
      <c r="X437" s="88">
        <f t="shared" si="396"/>
        <v>27835</v>
      </c>
      <c r="Y437" s="88">
        <f t="shared" si="396"/>
        <v>27835</v>
      </c>
      <c r="Z437" s="88">
        <f t="shared" si="396"/>
        <v>0</v>
      </c>
      <c r="AA437" s="89">
        <f t="shared" si="396"/>
        <v>27835</v>
      </c>
      <c r="AB437" s="89">
        <f t="shared" si="396"/>
        <v>27835</v>
      </c>
      <c r="AC437" s="89">
        <f t="shared" si="396"/>
        <v>0</v>
      </c>
      <c r="AD437" s="89">
        <f t="shared" si="396"/>
        <v>0</v>
      </c>
      <c r="AE437" s="89"/>
      <c r="AF437" s="88">
        <f t="shared" si="396"/>
        <v>27835</v>
      </c>
      <c r="AG437" s="88">
        <f t="shared" si="396"/>
        <v>0</v>
      </c>
      <c r="AH437" s="88">
        <f t="shared" si="396"/>
        <v>27835</v>
      </c>
      <c r="AI437" s="88">
        <f t="shared" si="396"/>
        <v>0</v>
      </c>
      <c r="AJ437" s="88">
        <f t="shared" si="396"/>
        <v>0</v>
      </c>
      <c r="AK437" s="88">
        <f t="shared" si="396"/>
        <v>27835</v>
      </c>
      <c r="AL437" s="88">
        <f t="shared" si="396"/>
        <v>0</v>
      </c>
      <c r="AM437" s="88">
        <f t="shared" si="396"/>
        <v>27835</v>
      </c>
      <c r="AN437" s="88">
        <f t="shared" si="396"/>
        <v>-6358</v>
      </c>
      <c r="AO437" s="88">
        <f t="shared" si="396"/>
        <v>21477</v>
      </c>
      <c r="AP437" s="88">
        <f t="shared" si="396"/>
        <v>0</v>
      </c>
      <c r="AQ437" s="88">
        <f t="shared" si="396"/>
        <v>21477</v>
      </c>
      <c r="AR437" s="88">
        <f t="shared" si="396"/>
        <v>0</v>
      </c>
      <c r="AS437" s="88">
        <f t="shared" si="396"/>
        <v>0</v>
      </c>
      <c r="AT437" s="88">
        <f t="shared" si="396"/>
        <v>21477</v>
      </c>
      <c r="AU437" s="88">
        <f t="shared" si="396"/>
        <v>21477</v>
      </c>
      <c r="AV437" s="88">
        <f t="shared" si="396"/>
        <v>0</v>
      </c>
      <c r="AW437" s="88">
        <f t="shared" si="396"/>
        <v>0</v>
      </c>
      <c r="AX437" s="88">
        <f t="shared" si="396"/>
        <v>21477</v>
      </c>
      <c r="AY437" s="88">
        <f t="shared" si="396"/>
        <v>21477</v>
      </c>
      <c r="AZ437" s="88">
        <f t="shared" si="396"/>
        <v>0</v>
      </c>
      <c r="BA437" s="88">
        <f t="shared" si="396"/>
        <v>0</v>
      </c>
      <c r="BB437" s="88">
        <f t="shared" si="396"/>
        <v>21477</v>
      </c>
      <c r="BC437" s="88">
        <f t="shared" si="396"/>
        <v>21477</v>
      </c>
      <c r="BD437" s="75"/>
      <c r="BE437" s="75"/>
      <c r="BF437" s="88">
        <f>BF438</f>
        <v>21477</v>
      </c>
      <c r="BG437" s="88">
        <f>BG438</f>
        <v>21477</v>
      </c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</row>
    <row r="438" spans="1:70" s="8" customFormat="1" ht="18" customHeight="1">
      <c r="A438" s="99" t="s">
        <v>10</v>
      </c>
      <c r="B438" s="100" t="s">
        <v>3</v>
      </c>
      <c r="C438" s="100" t="s">
        <v>127</v>
      </c>
      <c r="D438" s="167" t="s">
        <v>258</v>
      </c>
      <c r="E438" s="100" t="s">
        <v>17</v>
      </c>
      <c r="F438" s="88"/>
      <c r="G438" s="88"/>
      <c r="H438" s="110"/>
      <c r="I438" s="110"/>
      <c r="J438" s="110"/>
      <c r="K438" s="202"/>
      <c r="L438" s="202"/>
      <c r="M438" s="88"/>
      <c r="N438" s="88">
        <f>O438-M438</f>
        <v>27835</v>
      </c>
      <c r="O438" s="88">
        <v>27835</v>
      </c>
      <c r="P438" s="88"/>
      <c r="Q438" s="88">
        <v>27835</v>
      </c>
      <c r="R438" s="75"/>
      <c r="S438" s="75"/>
      <c r="T438" s="88">
        <f>O438+R438</f>
        <v>27835</v>
      </c>
      <c r="U438" s="88">
        <f>Q438+S438</f>
        <v>27835</v>
      </c>
      <c r="V438" s="75"/>
      <c r="W438" s="75"/>
      <c r="X438" s="88">
        <f>T438+V438</f>
        <v>27835</v>
      </c>
      <c r="Y438" s="88">
        <f>U438+W438</f>
        <v>27835</v>
      </c>
      <c r="Z438" s="75"/>
      <c r="AA438" s="89">
        <f>X438+Z438</f>
        <v>27835</v>
      </c>
      <c r="AB438" s="89">
        <f>Y438</f>
        <v>27835</v>
      </c>
      <c r="AC438" s="180"/>
      <c r="AD438" s="180"/>
      <c r="AE438" s="180"/>
      <c r="AF438" s="88">
        <f>AA438+AC438</f>
        <v>27835</v>
      </c>
      <c r="AG438" s="75"/>
      <c r="AH438" s="88">
        <f>AB438</f>
        <v>27835</v>
      </c>
      <c r="AI438" s="75"/>
      <c r="AJ438" s="75"/>
      <c r="AK438" s="88">
        <f>AF438+AI438</f>
        <v>27835</v>
      </c>
      <c r="AL438" s="88">
        <f>AG438</f>
        <v>0</v>
      </c>
      <c r="AM438" s="88">
        <f>AH438+AJ438</f>
        <v>27835</v>
      </c>
      <c r="AN438" s="88">
        <f>AO438-AM438</f>
        <v>-6358</v>
      </c>
      <c r="AO438" s="88">
        <v>21477</v>
      </c>
      <c r="AP438" s="88"/>
      <c r="AQ438" s="88">
        <v>21477</v>
      </c>
      <c r="AR438" s="88"/>
      <c r="AS438" s="75"/>
      <c r="AT438" s="88">
        <f>AO438+AR438</f>
        <v>21477</v>
      </c>
      <c r="AU438" s="88">
        <f>AQ438+AS438</f>
        <v>21477</v>
      </c>
      <c r="AV438" s="75"/>
      <c r="AW438" s="75"/>
      <c r="AX438" s="88">
        <f>AT438+AV438</f>
        <v>21477</v>
      </c>
      <c r="AY438" s="88">
        <f>AU438</f>
        <v>21477</v>
      </c>
      <c r="AZ438" s="75"/>
      <c r="BA438" s="75"/>
      <c r="BB438" s="88">
        <f>AX438+AZ438</f>
        <v>21477</v>
      </c>
      <c r="BC438" s="88">
        <f>AY438+BA438</f>
        <v>21477</v>
      </c>
      <c r="BD438" s="75"/>
      <c r="BE438" s="75"/>
      <c r="BF438" s="88">
        <f>BB438+BD438</f>
        <v>21477</v>
      </c>
      <c r="BG438" s="88">
        <f>BC438+BE438</f>
        <v>21477</v>
      </c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</row>
    <row r="439" spans="1:70" s="14" customFormat="1" ht="16.5">
      <c r="A439" s="216"/>
      <c r="B439" s="217"/>
      <c r="C439" s="217"/>
      <c r="D439" s="218"/>
      <c r="E439" s="217"/>
      <c r="F439" s="115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  <c r="R439" s="90"/>
      <c r="S439" s="90"/>
      <c r="T439" s="90"/>
      <c r="U439" s="90"/>
      <c r="V439" s="90"/>
      <c r="W439" s="90"/>
      <c r="X439" s="90"/>
      <c r="Y439" s="90"/>
      <c r="Z439" s="90"/>
      <c r="AA439" s="153"/>
      <c r="AB439" s="153"/>
      <c r="AC439" s="153"/>
      <c r="AD439" s="153"/>
      <c r="AE439" s="153"/>
      <c r="AF439" s="90"/>
      <c r="AG439" s="90"/>
      <c r="AH439" s="90"/>
      <c r="AI439" s="90"/>
      <c r="AJ439" s="90"/>
      <c r="AK439" s="115"/>
      <c r="AL439" s="115"/>
      <c r="AM439" s="115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  <c r="BG439" s="90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</row>
    <row r="440" spans="1:70" s="16" customFormat="1" ht="15" customHeight="1">
      <c r="A440" s="79" t="s">
        <v>113</v>
      </c>
      <c r="B440" s="81" t="s">
        <v>3</v>
      </c>
      <c r="C440" s="81" t="s">
        <v>128</v>
      </c>
      <c r="D440" s="96"/>
      <c r="E440" s="81"/>
      <c r="F440" s="97">
        <f aca="true" t="shared" si="397" ref="F440:V441">F441</f>
        <v>73125</v>
      </c>
      <c r="G440" s="97">
        <f t="shared" si="397"/>
        <v>10774</v>
      </c>
      <c r="H440" s="97">
        <f t="shared" si="397"/>
        <v>83899</v>
      </c>
      <c r="I440" s="97">
        <f t="shared" si="397"/>
        <v>0</v>
      </c>
      <c r="J440" s="97">
        <f t="shared" si="397"/>
        <v>88784</v>
      </c>
      <c r="K440" s="97">
        <f t="shared" si="397"/>
        <v>0</v>
      </c>
      <c r="L440" s="97">
        <f t="shared" si="397"/>
        <v>0</v>
      </c>
      <c r="M440" s="97">
        <f aca="true" t="shared" si="398" ref="M440:U440">M441+M443</f>
        <v>88784</v>
      </c>
      <c r="N440" s="97">
        <f t="shared" si="398"/>
        <v>-36519</v>
      </c>
      <c r="O440" s="97">
        <f t="shared" si="398"/>
        <v>52265</v>
      </c>
      <c r="P440" s="97">
        <f t="shared" si="398"/>
        <v>0</v>
      </c>
      <c r="Q440" s="97">
        <f t="shared" si="398"/>
        <v>52346</v>
      </c>
      <c r="R440" s="97">
        <f t="shared" si="398"/>
        <v>0</v>
      </c>
      <c r="S440" s="97">
        <f t="shared" si="398"/>
        <v>0</v>
      </c>
      <c r="T440" s="97">
        <f t="shared" si="398"/>
        <v>52265</v>
      </c>
      <c r="U440" s="97">
        <f t="shared" si="398"/>
        <v>52346</v>
      </c>
      <c r="V440" s="97">
        <f aca="true" t="shared" si="399" ref="V440:AB440">V441+V443</f>
        <v>0</v>
      </c>
      <c r="W440" s="97">
        <f t="shared" si="399"/>
        <v>0</v>
      </c>
      <c r="X440" s="97">
        <f t="shared" si="399"/>
        <v>52265</v>
      </c>
      <c r="Y440" s="97">
        <f t="shared" si="399"/>
        <v>52346</v>
      </c>
      <c r="Z440" s="97">
        <f t="shared" si="399"/>
        <v>0</v>
      </c>
      <c r="AA440" s="98">
        <f t="shared" si="399"/>
        <v>52265</v>
      </c>
      <c r="AB440" s="98">
        <f t="shared" si="399"/>
        <v>52346</v>
      </c>
      <c r="AC440" s="98">
        <f>AC441+AC443</f>
        <v>0</v>
      </c>
      <c r="AD440" s="98">
        <f>AD441+AD443</f>
        <v>0</v>
      </c>
      <c r="AE440" s="98"/>
      <c r="AF440" s="97">
        <f aca="true" t="shared" si="400" ref="AF440:AV440">AF441+AF443</f>
        <v>52265</v>
      </c>
      <c r="AG440" s="97">
        <f t="shared" si="400"/>
        <v>0</v>
      </c>
      <c r="AH440" s="97">
        <f t="shared" si="400"/>
        <v>52346</v>
      </c>
      <c r="AI440" s="97">
        <f t="shared" si="400"/>
        <v>0</v>
      </c>
      <c r="AJ440" s="97">
        <f t="shared" si="400"/>
        <v>0</v>
      </c>
      <c r="AK440" s="97">
        <f t="shared" si="400"/>
        <v>52265</v>
      </c>
      <c r="AL440" s="97">
        <f t="shared" si="400"/>
        <v>0</v>
      </c>
      <c r="AM440" s="97">
        <f t="shared" si="400"/>
        <v>52346</v>
      </c>
      <c r="AN440" s="97">
        <f t="shared" si="400"/>
        <v>70888</v>
      </c>
      <c r="AO440" s="97">
        <f t="shared" si="400"/>
        <v>123234</v>
      </c>
      <c r="AP440" s="97">
        <f t="shared" si="400"/>
        <v>0</v>
      </c>
      <c r="AQ440" s="97">
        <f t="shared" si="400"/>
        <v>123234</v>
      </c>
      <c r="AR440" s="97">
        <f t="shared" si="400"/>
        <v>0</v>
      </c>
      <c r="AS440" s="97">
        <f t="shared" si="400"/>
        <v>0</v>
      </c>
      <c r="AT440" s="97">
        <f t="shared" si="400"/>
        <v>123234</v>
      </c>
      <c r="AU440" s="97">
        <f t="shared" si="400"/>
        <v>123234</v>
      </c>
      <c r="AV440" s="97">
        <f t="shared" si="400"/>
        <v>0</v>
      </c>
      <c r="AW440" s="97">
        <f aca="true" t="shared" si="401" ref="AW440:BC440">AW441+AW443</f>
        <v>0</v>
      </c>
      <c r="AX440" s="97">
        <f t="shared" si="401"/>
        <v>123234</v>
      </c>
      <c r="AY440" s="97">
        <f t="shared" si="401"/>
        <v>123234</v>
      </c>
      <c r="AZ440" s="97">
        <f t="shared" si="401"/>
        <v>0</v>
      </c>
      <c r="BA440" s="97">
        <f t="shared" si="401"/>
        <v>0</v>
      </c>
      <c r="BB440" s="97">
        <f t="shared" si="401"/>
        <v>123234</v>
      </c>
      <c r="BC440" s="97">
        <f t="shared" si="401"/>
        <v>123234</v>
      </c>
      <c r="BD440" s="92"/>
      <c r="BE440" s="92"/>
      <c r="BF440" s="97">
        <f>BF441+BF443</f>
        <v>123234</v>
      </c>
      <c r="BG440" s="97">
        <f>BG441+BG443</f>
        <v>123234</v>
      </c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</row>
    <row r="441" spans="1:59" ht="33" customHeight="1" hidden="1">
      <c r="A441" s="99" t="s">
        <v>114</v>
      </c>
      <c r="B441" s="100" t="s">
        <v>3</v>
      </c>
      <c r="C441" s="100" t="s">
        <v>128</v>
      </c>
      <c r="D441" s="101" t="s">
        <v>7</v>
      </c>
      <c r="E441" s="100"/>
      <c r="F441" s="102">
        <f t="shared" si="397"/>
        <v>73125</v>
      </c>
      <c r="G441" s="102">
        <f t="shared" si="397"/>
        <v>10774</v>
      </c>
      <c r="H441" s="102">
        <f t="shared" si="397"/>
        <v>83899</v>
      </c>
      <c r="I441" s="102">
        <f t="shared" si="397"/>
        <v>0</v>
      </c>
      <c r="J441" s="102">
        <f t="shared" si="397"/>
        <v>88784</v>
      </c>
      <c r="K441" s="102">
        <f t="shared" si="397"/>
        <v>0</v>
      </c>
      <c r="L441" s="102">
        <f t="shared" si="397"/>
        <v>0</v>
      </c>
      <c r="M441" s="102">
        <f t="shared" si="397"/>
        <v>88784</v>
      </c>
      <c r="N441" s="102">
        <f t="shared" si="397"/>
        <v>-88784</v>
      </c>
      <c r="O441" s="102">
        <f t="shared" si="397"/>
        <v>0</v>
      </c>
      <c r="P441" s="102">
        <f t="shared" si="397"/>
        <v>0</v>
      </c>
      <c r="Q441" s="102">
        <f t="shared" si="397"/>
        <v>0</v>
      </c>
      <c r="R441" s="102">
        <f t="shared" si="397"/>
        <v>0</v>
      </c>
      <c r="S441" s="102">
        <f t="shared" si="397"/>
        <v>0</v>
      </c>
      <c r="T441" s="102">
        <f t="shared" si="397"/>
        <v>0</v>
      </c>
      <c r="U441" s="102">
        <f t="shared" si="397"/>
        <v>0</v>
      </c>
      <c r="V441" s="102">
        <f t="shared" si="397"/>
        <v>0</v>
      </c>
      <c r="W441" s="102">
        <f aca="true" t="shared" si="402" ref="W441:AM441">W442</f>
        <v>0</v>
      </c>
      <c r="X441" s="102">
        <f t="shared" si="402"/>
        <v>0</v>
      </c>
      <c r="Y441" s="102">
        <f t="shared" si="402"/>
        <v>0</v>
      </c>
      <c r="Z441" s="102">
        <f t="shared" si="402"/>
        <v>0</v>
      </c>
      <c r="AA441" s="103">
        <f t="shared" si="402"/>
        <v>0</v>
      </c>
      <c r="AB441" s="103">
        <f t="shared" si="402"/>
        <v>0</v>
      </c>
      <c r="AC441" s="103">
        <f t="shared" si="402"/>
        <v>0</v>
      </c>
      <c r="AD441" s="103">
        <f t="shared" si="402"/>
        <v>0</v>
      </c>
      <c r="AE441" s="103"/>
      <c r="AF441" s="102">
        <f t="shared" si="402"/>
        <v>0</v>
      </c>
      <c r="AG441" s="102">
        <f t="shared" si="402"/>
        <v>0</v>
      </c>
      <c r="AH441" s="102">
        <f t="shared" si="402"/>
        <v>0</v>
      </c>
      <c r="AI441" s="102">
        <f t="shared" si="402"/>
        <v>0</v>
      </c>
      <c r="AJ441" s="102">
        <f t="shared" si="402"/>
        <v>0</v>
      </c>
      <c r="AK441" s="102">
        <f t="shared" si="402"/>
        <v>0</v>
      </c>
      <c r="AL441" s="102">
        <f t="shared" si="402"/>
        <v>0</v>
      </c>
      <c r="AM441" s="102">
        <f t="shared" si="402"/>
        <v>0</v>
      </c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</row>
    <row r="442" spans="1:70" s="12" customFormat="1" ht="33.75" customHeight="1" hidden="1">
      <c r="A442" s="99" t="s">
        <v>129</v>
      </c>
      <c r="B442" s="100" t="s">
        <v>3</v>
      </c>
      <c r="C442" s="100" t="s">
        <v>128</v>
      </c>
      <c r="D442" s="101" t="s">
        <v>7</v>
      </c>
      <c r="E442" s="100" t="s">
        <v>130</v>
      </c>
      <c r="F442" s="88">
        <v>73125</v>
      </c>
      <c r="G442" s="88">
        <f>H442-F442</f>
        <v>10774</v>
      </c>
      <c r="H442" s="88">
        <f>35145+21900+24226+2512+200-47-37</f>
        <v>83899</v>
      </c>
      <c r="I442" s="88"/>
      <c r="J442" s="88">
        <f>37712+24006+24226+2690+240-39-51</f>
        <v>88784</v>
      </c>
      <c r="K442" s="85"/>
      <c r="L442" s="85"/>
      <c r="M442" s="88">
        <v>88784</v>
      </c>
      <c r="N442" s="88">
        <f>O442-M442</f>
        <v>-88784</v>
      </c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9"/>
      <c r="AB442" s="89"/>
      <c r="AC442" s="89"/>
      <c r="AD442" s="89"/>
      <c r="AE442" s="89"/>
      <c r="AF442" s="88"/>
      <c r="AG442" s="88"/>
      <c r="AH442" s="88"/>
      <c r="AI442" s="88"/>
      <c r="AJ442" s="88"/>
      <c r="AK442" s="88"/>
      <c r="AL442" s="88"/>
      <c r="AM442" s="88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</row>
    <row r="443" spans="1:70" s="12" customFormat="1" ht="19.5" customHeight="1">
      <c r="A443" s="99" t="s">
        <v>114</v>
      </c>
      <c r="B443" s="100" t="s">
        <v>3</v>
      </c>
      <c r="C443" s="100" t="s">
        <v>128</v>
      </c>
      <c r="D443" s="101" t="s">
        <v>255</v>
      </c>
      <c r="E443" s="100"/>
      <c r="F443" s="88"/>
      <c r="G443" s="88"/>
      <c r="H443" s="88"/>
      <c r="I443" s="88"/>
      <c r="J443" s="88"/>
      <c r="K443" s="85"/>
      <c r="L443" s="85"/>
      <c r="M443" s="88">
        <f aca="true" t="shared" si="403" ref="M443:BC443">M444</f>
        <v>0</v>
      </c>
      <c r="N443" s="88">
        <f t="shared" si="403"/>
        <v>52265</v>
      </c>
      <c r="O443" s="88">
        <f t="shared" si="403"/>
        <v>52265</v>
      </c>
      <c r="P443" s="88">
        <f t="shared" si="403"/>
        <v>0</v>
      </c>
      <c r="Q443" s="88">
        <f t="shared" si="403"/>
        <v>52346</v>
      </c>
      <c r="R443" s="88">
        <f t="shared" si="403"/>
        <v>0</v>
      </c>
      <c r="S443" s="88">
        <f t="shared" si="403"/>
        <v>0</v>
      </c>
      <c r="T443" s="88">
        <f t="shared" si="403"/>
        <v>52265</v>
      </c>
      <c r="U443" s="88">
        <f t="shared" si="403"/>
        <v>52346</v>
      </c>
      <c r="V443" s="88">
        <f t="shared" si="403"/>
        <v>0</v>
      </c>
      <c r="W443" s="88">
        <f t="shared" si="403"/>
        <v>0</v>
      </c>
      <c r="X443" s="88">
        <f t="shared" si="403"/>
        <v>52265</v>
      </c>
      <c r="Y443" s="88">
        <f t="shared" si="403"/>
        <v>52346</v>
      </c>
      <c r="Z443" s="88">
        <f t="shared" si="403"/>
        <v>0</v>
      </c>
      <c r="AA443" s="89">
        <f t="shared" si="403"/>
        <v>52265</v>
      </c>
      <c r="AB443" s="89">
        <f t="shared" si="403"/>
        <v>52346</v>
      </c>
      <c r="AC443" s="89">
        <f t="shared" si="403"/>
        <v>0</v>
      </c>
      <c r="AD443" s="89">
        <f t="shared" si="403"/>
        <v>0</v>
      </c>
      <c r="AE443" s="89"/>
      <c r="AF443" s="88">
        <f t="shared" si="403"/>
        <v>52265</v>
      </c>
      <c r="AG443" s="88">
        <f t="shared" si="403"/>
        <v>0</v>
      </c>
      <c r="AH443" s="88">
        <f t="shared" si="403"/>
        <v>52346</v>
      </c>
      <c r="AI443" s="88">
        <f t="shared" si="403"/>
        <v>0</v>
      </c>
      <c r="AJ443" s="88">
        <f t="shared" si="403"/>
        <v>0</v>
      </c>
      <c r="AK443" s="88">
        <f t="shared" si="403"/>
        <v>52265</v>
      </c>
      <c r="AL443" s="88">
        <f t="shared" si="403"/>
        <v>0</v>
      </c>
      <c r="AM443" s="88">
        <f t="shared" si="403"/>
        <v>52346</v>
      </c>
      <c r="AN443" s="88">
        <f t="shared" si="403"/>
        <v>70888</v>
      </c>
      <c r="AO443" s="88">
        <f t="shared" si="403"/>
        <v>123234</v>
      </c>
      <c r="AP443" s="88">
        <f t="shared" si="403"/>
        <v>0</v>
      </c>
      <c r="AQ443" s="88">
        <f t="shared" si="403"/>
        <v>123234</v>
      </c>
      <c r="AR443" s="88">
        <f t="shared" si="403"/>
        <v>0</v>
      </c>
      <c r="AS443" s="88">
        <f t="shared" si="403"/>
        <v>0</v>
      </c>
      <c r="AT443" s="88">
        <f t="shared" si="403"/>
        <v>123234</v>
      </c>
      <c r="AU443" s="88">
        <f t="shared" si="403"/>
        <v>123234</v>
      </c>
      <c r="AV443" s="88">
        <f t="shared" si="403"/>
        <v>0</v>
      </c>
      <c r="AW443" s="88">
        <f t="shared" si="403"/>
        <v>0</v>
      </c>
      <c r="AX443" s="88">
        <f t="shared" si="403"/>
        <v>123234</v>
      </c>
      <c r="AY443" s="88">
        <f t="shared" si="403"/>
        <v>123234</v>
      </c>
      <c r="AZ443" s="88">
        <f t="shared" si="403"/>
        <v>0</v>
      </c>
      <c r="BA443" s="88">
        <f t="shared" si="403"/>
        <v>0</v>
      </c>
      <c r="BB443" s="88">
        <f t="shared" si="403"/>
        <v>123234</v>
      </c>
      <c r="BC443" s="88">
        <f t="shared" si="403"/>
        <v>123234</v>
      </c>
      <c r="BD443" s="85"/>
      <c r="BE443" s="85"/>
      <c r="BF443" s="88">
        <f>BF444</f>
        <v>123234</v>
      </c>
      <c r="BG443" s="88">
        <f>BG444</f>
        <v>123234</v>
      </c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</row>
    <row r="444" spans="1:70" s="12" customFormat="1" ht="36.75" customHeight="1">
      <c r="A444" s="99" t="s">
        <v>129</v>
      </c>
      <c r="B444" s="100" t="s">
        <v>3</v>
      </c>
      <c r="C444" s="100" t="s">
        <v>128</v>
      </c>
      <c r="D444" s="101" t="s">
        <v>255</v>
      </c>
      <c r="E444" s="100" t="s">
        <v>130</v>
      </c>
      <c r="F444" s="88"/>
      <c r="G444" s="88"/>
      <c r="H444" s="88"/>
      <c r="I444" s="88"/>
      <c r="J444" s="88"/>
      <c r="K444" s="85"/>
      <c r="L444" s="85"/>
      <c r="M444" s="88"/>
      <c r="N444" s="88">
        <f>O444-M444</f>
        <v>52265</v>
      </c>
      <c r="O444" s="88">
        <f>10527+19774+21964</f>
        <v>52265</v>
      </c>
      <c r="P444" s="88"/>
      <c r="Q444" s="88">
        <f>10527+19813+22006</f>
        <v>52346</v>
      </c>
      <c r="R444" s="85"/>
      <c r="S444" s="85"/>
      <c r="T444" s="88">
        <f>O444+R444</f>
        <v>52265</v>
      </c>
      <c r="U444" s="88">
        <f>Q444+S444</f>
        <v>52346</v>
      </c>
      <c r="V444" s="85"/>
      <c r="W444" s="85"/>
      <c r="X444" s="88">
        <f>T444+V444</f>
        <v>52265</v>
      </c>
      <c r="Y444" s="88">
        <f>U444+W444</f>
        <v>52346</v>
      </c>
      <c r="Z444" s="85"/>
      <c r="AA444" s="89">
        <f>X444+Z444</f>
        <v>52265</v>
      </c>
      <c r="AB444" s="89">
        <f>Y444</f>
        <v>52346</v>
      </c>
      <c r="AC444" s="151"/>
      <c r="AD444" s="151"/>
      <c r="AE444" s="151"/>
      <c r="AF444" s="88">
        <f>AA444+AC444</f>
        <v>52265</v>
      </c>
      <c r="AG444" s="85"/>
      <c r="AH444" s="88">
        <f>AB444</f>
        <v>52346</v>
      </c>
      <c r="AI444" s="85"/>
      <c r="AJ444" s="85"/>
      <c r="AK444" s="88">
        <f>AF444+AI444</f>
        <v>52265</v>
      </c>
      <c r="AL444" s="88">
        <f>AG444</f>
        <v>0</v>
      </c>
      <c r="AM444" s="88">
        <f>AH444+AJ444</f>
        <v>52346</v>
      </c>
      <c r="AN444" s="88">
        <f>AO444-AM444</f>
        <v>70888</v>
      </c>
      <c r="AO444" s="88">
        <f>56585+28129+39+3669+1078+20614+5464+342+7314</f>
        <v>123234</v>
      </c>
      <c r="AP444" s="88"/>
      <c r="AQ444" s="88">
        <f>56585+28129+39+3669+5464+342+7314+1078+20614</f>
        <v>123234</v>
      </c>
      <c r="AR444" s="88"/>
      <c r="AS444" s="85"/>
      <c r="AT444" s="88">
        <f>AO444+AR444</f>
        <v>123234</v>
      </c>
      <c r="AU444" s="88">
        <f>AQ444+AS444</f>
        <v>123234</v>
      </c>
      <c r="AV444" s="85"/>
      <c r="AW444" s="85"/>
      <c r="AX444" s="88">
        <f>AT444+AV444</f>
        <v>123234</v>
      </c>
      <c r="AY444" s="88">
        <f>AU444</f>
        <v>123234</v>
      </c>
      <c r="AZ444" s="85"/>
      <c r="BA444" s="85"/>
      <c r="BB444" s="88">
        <f>AX444+AZ444</f>
        <v>123234</v>
      </c>
      <c r="BC444" s="88">
        <f>AY444+BA444</f>
        <v>123234</v>
      </c>
      <c r="BD444" s="85"/>
      <c r="BE444" s="85"/>
      <c r="BF444" s="88">
        <f>BB444+BD444</f>
        <v>123234</v>
      </c>
      <c r="BG444" s="88">
        <f>BC444+BE444</f>
        <v>123234</v>
      </c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</row>
    <row r="445" spans="1:70" s="12" customFormat="1" ht="13.5" customHeight="1">
      <c r="A445" s="79"/>
      <c r="B445" s="81"/>
      <c r="C445" s="81"/>
      <c r="D445" s="82"/>
      <c r="E445" s="81"/>
      <c r="F445" s="220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151"/>
      <c r="AB445" s="151"/>
      <c r="AC445" s="151"/>
      <c r="AD445" s="151"/>
      <c r="AE445" s="151"/>
      <c r="AF445" s="85"/>
      <c r="AG445" s="85"/>
      <c r="AH445" s="85"/>
      <c r="AI445" s="85"/>
      <c r="AJ445" s="85"/>
      <c r="AK445" s="152"/>
      <c r="AL445" s="152"/>
      <c r="AM445" s="152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</row>
    <row r="446" spans="1:70" s="12" customFormat="1" ht="18.75">
      <c r="A446" s="79" t="s">
        <v>115</v>
      </c>
      <c r="B446" s="81" t="s">
        <v>3</v>
      </c>
      <c r="C446" s="81" t="s">
        <v>132</v>
      </c>
      <c r="D446" s="96"/>
      <c r="E446" s="81"/>
      <c r="F446" s="97">
        <f aca="true" t="shared" si="404" ref="F446:Z446">F447+F456</f>
        <v>113930</v>
      </c>
      <c r="G446" s="97">
        <f t="shared" si="404"/>
        <v>93452</v>
      </c>
      <c r="H446" s="97">
        <f t="shared" si="404"/>
        <v>207382</v>
      </c>
      <c r="I446" s="97">
        <f t="shared" si="404"/>
        <v>0</v>
      </c>
      <c r="J446" s="97">
        <f t="shared" si="404"/>
        <v>94467</v>
      </c>
      <c r="K446" s="97">
        <f t="shared" si="404"/>
        <v>0</v>
      </c>
      <c r="L446" s="97">
        <f t="shared" si="404"/>
        <v>0</v>
      </c>
      <c r="M446" s="97">
        <f t="shared" si="404"/>
        <v>94467</v>
      </c>
      <c r="N446" s="97">
        <f t="shared" si="404"/>
        <v>-60968</v>
      </c>
      <c r="O446" s="97">
        <f t="shared" si="404"/>
        <v>33499</v>
      </c>
      <c r="P446" s="97">
        <f t="shared" si="404"/>
        <v>0</v>
      </c>
      <c r="Q446" s="97">
        <f t="shared" si="404"/>
        <v>33314</v>
      </c>
      <c r="R446" s="97">
        <f t="shared" si="404"/>
        <v>0</v>
      </c>
      <c r="S446" s="97">
        <f t="shared" si="404"/>
        <v>0</v>
      </c>
      <c r="T446" s="97">
        <f t="shared" si="404"/>
        <v>33499</v>
      </c>
      <c r="U446" s="97">
        <f t="shared" si="404"/>
        <v>33314</v>
      </c>
      <c r="V446" s="97">
        <f t="shared" si="404"/>
        <v>0</v>
      </c>
      <c r="W446" s="97">
        <f t="shared" si="404"/>
        <v>0</v>
      </c>
      <c r="X446" s="97">
        <f t="shared" si="404"/>
        <v>33499</v>
      </c>
      <c r="Y446" s="97">
        <f t="shared" si="404"/>
        <v>33314</v>
      </c>
      <c r="Z446" s="97">
        <f t="shared" si="404"/>
        <v>0</v>
      </c>
      <c r="AA446" s="98">
        <f aca="true" t="shared" si="405" ref="AA446:AM446">AA447+AA453+AA456</f>
        <v>33499</v>
      </c>
      <c r="AB446" s="98">
        <f t="shared" si="405"/>
        <v>33314</v>
      </c>
      <c r="AC446" s="98">
        <f t="shared" si="405"/>
        <v>0</v>
      </c>
      <c r="AD446" s="98">
        <f t="shared" si="405"/>
        <v>0</v>
      </c>
      <c r="AE446" s="98">
        <f t="shared" si="405"/>
        <v>0</v>
      </c>
      <c r="AF446" s="97">
        <f t="shared" si="405"/>
        <v>33499</v>
      </c>
      <c r="AG446" s="97">
        <f t="shared" si="405"/>
        <v>0</v>
      </c>
      <c r="AH446" s="97">
        <f t="shared" si="405"/>
        <v>33314</v>
      </c>
      <c r="AI446" s="97">
        <f t="shared" si="405"/>
        <v>0</v>
      </c>
      <c r="AJ446" s="97">
        <f t="shared" si="405"/>
        <v>0</v>
      </c>
      <c r="AK446" s="97">
        <f t="shared" si="405"/>
        <v>33499</v>
      </c>
      <c r="AL446" s="97">
        <f t="shared" si="405"/>
        <v>0</v>
      </c>
      <c r="AM446" s="97">
        <f t="shared" si="405"/>
        <v>33314</v>
      </c>
      <c r="AN446" s="97">
        <f aca="true" t="shared" si="406" ref="AN446:AV446">AN447+AN450+AN453+AN456</f>
        <v>-5616</v>
      </c>
      <c r="AO446" s="97">
        <f t="shared" si="406"/>
        <v>27698</v>
      </c>
      <c r="AP446" s="97">
        <f t="shared" si="406"/>
        <v>0</v>
      </c>
      <c r="AQ446" s="97">
        <f t="shared" si="406"/>
        <v>27698</v>
      </c>
      <c r="AR446" s="97">
        <f t="shared" si="406"/>
        <v>0</v>
      </c>
      <c r="AS446" s="97">
        <f t="shared" si="406"/>
        <v>0</v>
      </c>
      <c r="AT446" s="97">
        <f t="shared" si="406"/>
        <v>27698</v>
      </c>
      <c r="AU446" s="97">
        <f t="shared" si="406"/>
        <v>27698</v>
      </c>
      <c r="AV446" s="97">
        <f t="shared" si="406"/>
        <v>0</v>
      </c>
      <c r="AW446" s="97">
        <f aca="true" t="shared" si="407" ref="AW446:BC446">AW447+AW450+AW453+AW456</f>
        <v>0</v>
      </c>
      <c r="AX446" s="97">
        <f t="shared" si="407"/>
        <v>27698</v>
      </c>
      <c r="AY446" s="97">
        <f t="shared" si="407"/>
        <v>27698</v>
      </c>
      <c r="AZ446" s="97">
        <f t="shared" si="407"/>
        <v>0</v>
      </c>
      <c r="BA446" s="97">
        <f t="shared" si="407"/>
        <v>0</v>
      </c>
      <c r="BB446" s="97">
        <f t="shared" si="407"/>
        <v>27698</v>
      </c>
      <c r="BC446" s="97">
        <f t="shared" si="407"/>
        <v>27698</v>
      </c>
      <c r="BD446" s="85"/>
      <c r="BE446" s="85"/>
      <c r="BF446" s="97">
        <f>BF447+BF450+BF453+BF456</f>
        <v>27698</v>
      </c>
      <c r="BG446" s="97">
        <f>BG447+BG450+BG453+BG456</f>
        <v>27698</v>
      </c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</row>
    <row r="447" spans="1:70" s="12" customFormat="1" ht="20.25" customHeight="1">
      <c r="A447" s="99" t="s">
        <v>8</v>
      </c>
      <c r="B447" s="100" t="s">
        <v>3</v>
      </c>
      <c r="C447" s="100" t="s">
        <v>132</v>
      </c>
      <c r="D447" s="101" t="s">
        <v>116</v>
      </c>
      <c r="E447" s="100"/>
      <c r="F447" s="102">
        <f aca="true" t="shared" si="408" ref="F447:O447">F449+F448</f>
        <v>10133</v>
      </c>
      <c r="G447" s="102">
        <f t="shared" si="408"/>
        <v>17</v>
      </c>
      <c r="H447" s="102">
        <f t="shared" si="408"/>
        <v>10150</v>
      </c>
      <c r="I447" s="102">
        <f t="shared" si="408"/>
        <v>0</v>
      </c>
      <c r="J447" s="102">
        <f t="shared" si="408"/>
        <v>10150</v>
      </c>
      <c r="K447" s="102">
        <f t="shared" si="408"/>
        <v>0</v>
      </c>
      <c r="L447" s="102">
        <f t="shared" si="408"/>
        <v>0</v>
      </c>
      <c r="M447" s="102">
        <f t="shared" si="408"/>
        <v>10150</v>
      </c>
      <c r="N447" s="102">
        <f t="shared" si="408"/>
        <v>-600</v>
      </c>
      <c r="O447" s="102">
        <f t="shared" si="408"/>
        <v>9550</v>
      </c>
      <c r="P447" s="102">
        <f aca="true" t="shared" si="409" ref="P447:U447">P449+P448</f>
        <v>0</v>
      </c>
      <c r="Q447" s="102">
        <f t="shared" si="409"/>
        <v>9550</v>
      </c>
      <c r="R447" s="102">
        <f t="shared" si="409"/>
        <v>0</v>
      </c>
      <c r="S447" s="102">
        <f t="shared" si="409"/>
        <v>0</v>
      </c>
      <c r="T447" s="102">
        <f t="shared" si="409"/>
        <v>9550</v>
      </c>
      <c r="U447" s="102">
        <f t="shared" si="409"/>
        <v>9550</v>
      </c>
      <c r="V447" s="102">
        <f aca="true" t="shared" si="410" ref="V447:AB447">V449+V448</f>
        <v>0</v>
      </c>
      <c r="W447" s="102">
        <f t="shared" si="410"/>
        <v>0</v>
      </c>
      <c r="X447" s="102">
        <f t="shared" si="410"/>
        <v>9550</v>
      </c>
      <c r="Y447" s="102">
        <f t="shared" si="410"/>
        <v>9550</v>
      </c>
      <c r="Z447" s="102">
        <f t="shared" si="410"/>
        <v>0</v>
      </c>
      <c r="AA447" s="103">
        <f t="shared" si="410"/>
        <v>9550</v>
      </c>
      <c r="AB447" s="103">
        <f t="shared" si="410"/>
        <v>9550</v>
      </c>
      <c r="AC447" s="103">
        <f>AC449+AC448</f>
        <v>0</v>
      </c>
      <c r="AD447" s="103">
        <f>AD449+AD448</f>
        <v>0</v>
      </c>
      <c r="AE447" s="103"/>
      <c r="AF447" s="102">
        <f aca="true" t="shared" si="411" ref="AF447:AM447">AF449+AF448</f>
        <v>9550</v>
      </c>
      <c r="AG447" s="102">
        <f t="shared" si="411"/>
        <v>0</v>
      </c>
      <c r="AH447" s="102">
        <f t="shared" si="411"/>
        <v>9550</v>
      </c>
      <c r="AI447" s="102">
        <f t="shared" si="411"/>
        <v>0</v>
      </c>
      <c r="AJ447" s="102">
        <f t="shared" si="411"/>
        <v>0</v>
      </c>
      <c r="AK447" s="102">
        <f t="shared" si="411"/>
        <v>9550</v>
      </c>
      <c r="AL447" s="102">
        <f t="shared" si="411"/>
        <v>0</v>
      </c>
      <c r="AM447" s="102">
        <f t="shared" si="411"/>
        <v>9550</v>
      </c>
      <c r="AN447" s="102">
        <f aca="true" t="shared" si="412" ref="AN447:AV447">AN449+AN448</f>
        <v>1211</v>
      </c>
      <c r="AO447" s="102">
        <f t="shared" si="412"/>
        <v>10761</v>
      </c>
      <c r="AP447" s="102">
        <f t="shared" si="412"/>
        <v>0</v>
      </c>
      <c r="AQ447" s="102">
        <f t="shared" si="412"/>
        <v>10761</v>
      </c>
      <c r="AR447" s="102">
        <f t="shared" si="412"/>
        <v>0</v>
      </c>
      <c r="AS447" s="102">
        <f t="shared" si="412"/>
        <v>0</v>
      </c>
      <c r="AT447" s="102">
        <f t="shared" si="412"/>
        <v>10761</v>
      </c>
      <c r="AU447" s="102">
        <f t="shared" si="412"/>
        <v>10761</v>
      </c>
      <c r="AV447" s="102">
        <f t="shared" si="412"/>
        <v>0</v>
      </c>
      <c r="AW447" s="102">
        <f aca="true" t="shared" si="413" ref="AW447:BC447">AW449+AW448</f>
        <v>0</v>
      </c>
      <c r="AX447" s="102">
        <f t="shared" si="413"/>
        <v>10761</v>
      </c>
      <c r="AY447" s="102">
        <f t="shared" si="413"/>
        <v>10761</v>
      </c>
      <c r="AZ447" s="102">
        <f t="shared" si="413"/>
        <v>0</v>
      </c>
      <c r="BA447" s="102">
        <f t="shared" si="413"/>
        <v>0</v>
      </c>
      <c r="BB447" s="102">
        <f t="shared" si="413"/>
        <v>10761</v>
      </c>
      <c r="BC447" s="102">
        <f t="shared" si="413"/>
        <v>10761</v>
      </c>
      <c r="BD447" s="85"/>
      <c r="BE447" s="85"/>
      <c r="BF447" s="102">
        <f>BF449+BF448</f>
        <v>10761</v>
      </c>
      <c r="BG447" s="102">
        <f>BG449+BG448</f>
        <v>10761</v>
      </c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</row>
    <row r="448" spans="1:70" s="12" customFormat="1" ht="66.75" customHeight="1" hidden="1">
      <c r="A448" s="99" t="s">
        <v>137</v>
      </c>
      <c r="B448" s="100" t="s">
        <v>3</v>
      </c>
      <c r="C448" s="100" t="s">
        <v>132</v>
      </c>
      <c r="D448" s="101" t="s">
        <v>9</v>
      </c>
      <c r="E448" s="100" t="s">
        <v>138</v>
      </c>
      <c r="F448" s="88">
        <v>760</v>
      </c>
      <c r="G448" s="88">
        <f>H448-F448</f>
        <v>-160</v>
      </c>
      <c r="H448" s="88">
        <v>600</v>
      </c>
      <c r="I448" s="88"/>
      <c r="J448" s="88">
        <v>600</v>
      </c>
      <c r="K448" s="85"/>
      <c r="L448" s="85"/>
      <c r="M448" s="88">
        <v>600</v>
      </c>
      <c r="N448" s="88">
        <f>O448-M448</f>
        <v>-600</v>
      </c>
      <c r="O448" s="88"/>
      <c r="P448" s="88"/>
      <c r="Q448" s="88"/>
      <c r="R448" s="85"/>
      <c r="S448" s="85"/>
      <c r="T448" s="85"/>
      <c r="U448" s="85"/>
      <c r="V448" s="85"/>
      <c r="W448" s="85"/>
      <c r="X448" s="85"/>
      <c r="Y448" s="85"/>
      <c r="Z448" s="85"/>
      <c r="AA448" s="151"/>
      <c r="AB448" s="151"/>
      <c r="AC448" s="151"/>
      <c r="AD448" s="151"/>
      <c r="AE448" s="151"/>
      <c r="AF448" s="85"/>
      <c r="AG448" s="85"/>
      <c r="AH448" s="85"/>
      <c r="AI448" s="85"/>
      <c r="AJ448" s="85"/>
      <c r="AK448" s="152"/>
      <c r="AL448" s="152"/>
      <c r="AM448" s="152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</row>
    <row r="449" spans="1:70" s="12" customFormat="1" ht="20.25" customHeight="1">
      <c r="A449" s="99" t="s">
        <v>10</v>
      </c>
      <c r="B449" s="100" t="s">
        <v>3</v>
      </c>
      <c r="C449" s="100" t="s">
        <v>132</v>
      </c>
      <c r="D449" s="101" t="s">
        <v>9</v>
      </c>
      <c r="E449" s="100" t="s">
        <v>17</v>
      </c>
      <c r="F449" s="88">
        <v>9373</v>
      </c>
      <c r="G449" s="88">
        <f>H449-F449</f>
        <v>177</v>
      </c>
      <c r="H449" s="88">
        <v>9550</v>
      </c>
      <c r="I449" s="88"/>
      <c r="J449" s="88">
        <v>9550</v>
      </c>
      <c r="K449" s="85"/>
      <c r="L449" s="85"/>
      <c r="M449" s="88">
        <v>9550</v>
      </c>
      <c r="N449" s="88">
        <f>O449-M449</f>
        <v>0</v>
      </c>
      <c r="O449" s="88">
        <v>9550</v>
      </c>
      <c r="P449" s="88"/>
      <c r="Q449" s="88">
        <v>9550</v>
      </c>
      <c r="R449" s="85"/>
      <c r="S449" s="85"/>
      <c r="T449" s="88">
        <f>O449+R449</f>
        <v>9550</v>
      </c>
      <c r="U449" s="88">
        <f>Q449+S449</f>
        <v>9550</v>
      </c>
      <c r="V449" s="85"/>
      <c r="W449" s="85"/>
      <c r="X449" s="88">
        <f>T449+V449</f>
        <v>9550</v>
      </c>
      <c r="Y449" s="88">
        <f>U449+W449</f>
        <v>9550</v>
      </c>
      <c r="Z449" s="85"/>
      <c r="AA449" s="89">
        <f>X449+Z449</f>
        <v>9550</v>
      </c>
      <c r="AB449" s="89">
        <f>Y449</f>
        <v>9550</v>
      </c>
      <c r="AC449" s="151"/>
      <c r="AD449" s="151"/>
      <c r="AE449" s="151"/>
      <c r="AF449" s="88">
        <f>AA449+AC449</f>
        <v>9550</v>
      </c>
      <c r="AG449" s="85"/>
      <c r="AH449" s="88">
        <f>AB449</f>
        <v>9550</v>
      </c>
      <c r="AI449" s="85"/>
      <c r="AJ449" s="85"/>
      <c r="AK449" s="88">
        <f>AF449+AI449</f>
        <v>9550</v>
      </c>
      <c r="AL449" s="88">
        <f>AG449</f>
        <v>0</v>
      </c>
      <c r="AM449" s="88">
        <f>AH449+AJ449</f>
        <v>9550</v>
      </c>
      <c r="AN449" s="88">
        <f>AO449-AM449</f>
        <v>1211</v>
      </c>
      <c r="AO449" s="88">
        <f>9550+1+1210</f>
        <v>10761</v>
      </c>
      <c r="AP449" s="88"/>
      <c r="AQ449" s="88">
        <f>9550+1+1210</f>
        <v>10761</v>
      </c>
      <c r="AR449" s="88"/>
      <c r="AS449" s="85"/>
      <c r="AT449" s="88">
        <f>AO449+AR449</f>
        <v>10761</v>
      </c>
      <c r="AU449" s="88">
        <f>AQ449+AS449</f>
        <v>10761</v>
      </c>
      <c r="AV449" s="85"/>
      <c r="AW449" s="85"/>
      <c r="AX449" s="88">
        <f>AT449+AV449</f>
        <v>10761</v>
      </c>
      <c r="AY449" s="88">
        <f>AU449</f>
        <v>10761</v>
      </c>
      <c r="AZ449" s="85"/>
      <c r="BA449" s="85"/>
      <c r="BB449" s="88">
        <f>AX449+AZ449</f>
        <v>10761</v>
      </c>
      <c r="BC449" s="88">
        <f>AY449+BA449</f>
        <v>10761</v>
      </c>
      <c r="BD449" s="85"/>
      <c r="BE449" s="85"/>
      <c r="BF449" s="88">
        <f>BB449+BD449</f>
        <v>10761</v>
      </c>
      <c r="BG449" s="88">
        <f>BC449+BE449</f>
        <v>10761</v>
      </c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</row>
    <row r="450" spans="1:70" s="55" customFormat="1" ht="33.75" customHeight="1" hidden="1">
      <c r="A450" s="126" t="s">
        <v>336</v>
      </c>
      <c r="B450" s="121" t="s">
        <v>3</v>
      </c>
      <c r="C450" s="121" t="s">
        <v>132</v>
      </c>
      <c r="D450" s="127" t="s">
        <v>337</v>
      </c>
      <c r="E450" s="121"/>
      <c r="F450" s="123"/>
      <c r="G450" s="123"/>
      <c r="H450" s="123"/>
      <c r="I450" s="123"/>
      <c r="J450" s="123"/>
      <c r="K450" s="149"/>
      <c r="L450" s="149"/>
      <c r="M450" s="123"/>
      <c r="N450" s="123"/>
      <c r="O450" s="123"/>
      <c r="P450" s="123"/>
      <c r="Q450" s="123"/>
      <c r="R450" s="149"/>
      <c r="S450" s="149"/>
      <c r="T450" s="123"/>
      <c r="U450" s="123"/>
      <c r="V450" s="149"/>
      <c r="W450" s="149"/>
      <c r="X450" s="123"/>
      <c r="Y450" s="123"/>
      <c r="Z450" s="149"/>
      <c r="AA450" s="123"/>
      <c r="AB450" s="123"/>
      <c r="AC450" s="149"/>
      <c r="AD450" s="149"/>
      <c r="AE450" s="149"/>
      <c r="AF450" s="123"/>
      <c r="AG450" s="149"/>
      <c r="AH450" s="123"/>
      <c r="AI450" s="149"/>
      <c r="AJ450" s="149"/>
      <c r="AK450" s="123"/>
      <c r="AL450" s="123"/>
      <c r="AM450" s="123"/>
      <c r="AN450" s="123">
        <f aca="true" t="shared" si="414" ref="AN450:AQ451">AN451</f>
        <v>0</v>
      </c>
      <c r="AO450" s="123">
        <f t="shared" si="414"/>
        <v>0</v>
      </c>
      <c r="AP450" s="123">
        <f t="shared" si="414"/>
        <v>0</v>
      </c>
      <c r="AQ450" s="123">
        <f t="shared" si="414"/>
        <v>0</v>
      </c>
      <c r="AR450" s="123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9"/>
      <c r="BG450" s="149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</row>
    <row r="451" spans="1:70" s="55" customFormat="1" ht="99.75" customHeight="1" hidden="1">
      <c r="A451" s="126" t="s">
        <v>334</v>
      </c>
      <c r="B451" s="121" t="s">
        <v>3</v>
      </c>
      <c r="C451" s="121" t="s">
        <v>132</v>
      </c>
      <c r="D451" s="127" t="s">
        <v>335</v>
      </c>
      <c r="E451" s="121"/>
      <c r="F451" s="123"/>
      <c r="G451" s="123"/>
      <c r="H451" s="123"/>
      <c r="I451" s="123"/>
      <c r="J451" s="123"/>
      <c r="K451" s="149"/>
      <c r="L451" s="149"/>
      <c r="M451" s="123"/>
      <c r="N451" s="123"/>
      <c r="O451" s="123"/>
      <c r="P451" s="123"/>
      <c r="Q451" s="123"/>
      <c r="R451" s="149"/>
      <c r="S451" s="149"/>
      <c r="T451" s="123"/>
      <c r="U451" s="123"/>
      <c r="V451" s="149"/>
      <c r="W451" s="149"/>
      <c r="X451" s="123"/>
      <c r="Y451" s="123"/>
      <c r="Z451" s="149"/>
      <c r="AA451" s="123"/>
      <c r="AB451" s="123"/>
      <c r="AC451" s="149"/>
      <c r="AD451" s="149"/>
      <c r="AE451" s="149"/>
      <c r="AF451" s="123"/>
      <c r="AG451" s="149"/>
      <c r="AH451" s="123"/>
      <c r="AI451" s="149"/>
      <c r="AJ451" s="149"/>
      <c r="AK451" s="123"/>
      <c r="AL451" s="123"/>
      <c r="AM451" s="123"/>
      <c r="AN451" s="123">
        <f t="shared" si="414"/>
        <v>0</v>
      </c>
      <c r="AO451" s="123">
        <f t="shared" si="414"/>
        <v>0</v>
      </c>
      <c r="AP451" s="123">
        <f t="shared" si="414"/>
        <v>0</v>
      </c>
      <c r="AQ451" s="123">
        <f t="shared" si="414"/>
        <v>0</v>
      </c>
      <c r="AR451" s="123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9"/>
      <c r="BG451" s="149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</row>
    <row r="452" spans="1:70" s="55" customFormat="1" ht="18.75" customHeight="1" hidden="1">
      <c r="A452" s="126" t="s">
        <v>10</v>
      </c>
      <c r="B452" s="121" t="s">
        <v>3</v>
      </c>
      <c r="C452" s="121" t="s">
        <v>132</v>
      </c>
      <c r="D452" s="127" t="s">
        <v>335</v>
      </c>
      <c r="E452" s="121" t="s">
        <v>17</v>
      </c>
      <c r="F452" s="123"/>
      <c r="G452" s="123"/>
      <c r="H452" s="123"/>
      <c r="I452" s="123"/>
      <c r="J452" s="123"/>
      <c r="K452" s="149"/>
      <c r="L452" s="149"/>
      <c r="M452" s="123"/>
      <c r="N452" s="123"/>
      <c r="O452" s="123"/>
      <c r="P452" s="123"/>
      <c r="Q452" s="123"/>
      <c r="R452" s="149"/>
      <c r="S452" s="149"/>
      <c r="T452" s="123"/>
      <c r="U452" s="123"/>
      <c r="V452" s="149"/>
      <c r="W452" s="149"/>
      <c r="X452" s="123"/>
      <c r="Y452" s="123"/>
      <c r="Z452" s="149"/>
      <c r="AA452" s="123"/>
      <c r="AB452" s="123"/>
      <c r="AC452" s="149"/>
      <c r="AD452" s="149"/>
      <c r="AE452" s="149"/>
      <c r="AF452" s="123"/>
      <c r="AG452" s="149"/>
      <c r="AH452" s="123"/>
      <c r="AI452" s="149"/>
      <c r="AJ452" s="149"/>
      <c r="AK452" s="123"/>
      <c r="AL452" s="123"/>
      <c r="AM452" s="123"/>
      <c r="AN452" s="123">
        <f>AO452-AM452</f>
        <v>0</v>
      </c>
      <c r="AO452" s="123"/>
      <c r="AP452" s="123"/>
      <c r="AQ452" s="123"/>
      <c r="AR452" s="123"/>
      <c r="AS452" s="149"/>
      <c r="AT452" s="149"/>
      <c r="AU452" s="149"/>
      <c r="AV452" s="149"/>
      <c r="AW452" s="149"/>
      <c r="AX452" s="149"/>
      <c r="AY452" s="149"/>
      <c r="AZ452" s="149"/>
      <c r="BA452" s="149"/>
      <c r="BB452" s="149"/>
      <c r="BC452" s="149"/>
      <c r="BD452" s="149"/>
      <c r="BE452" s="149"/>
      <c r="BF452" s="149"/>
      <c r="BG452" s="149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</row>
    <row r="453" spans="1:70" s="12" customFormat="1" ht="20.25" customHeight="1">
      <c r="A453" s="99" t="s">
        <v>208</v>
      </c>
      <c r="B453" s="100" t="s">
        <v>3</v>
      </c>
      <c r="C453" s="100" t="s">
        <v>132</v>
      </c>
      <c r="D453" s="101" t="s">
        <v>207</v>
      </c>
      <c r="E453" s="100"/>
      <c r="F453" s="88"/>
      <c r="G453" s="88"/>
      <c r="H453" s="88"/>
      <c r="I453" s="88"/>
      <c r="J453" s="88"/>
      <c r="K453" s="85"/>
      <c r="L453" s="85"/>
      <c r="M453" s="88"/>
      <c r="N453" s="88"/>
      <c r="O453" s="88"/>
      <c r="P453" s="88"/>
      <c r="Q453" s="88"/>
      <c r="R453" s="85"/>
      <c r="S453" s="85"/>
      <c r="T453" s="88"/>
      <c r="U453" s="88"/>
      <c r="V453" s="85"/>
      <c r="W453" s="85"/>
      <c r="X453" s="88"/>
      <c r="Y453" s="88"/>
      <c r="Z453" s="85"/>
      <c r="AA453" s="89">
        <f aca="true" t="shared" si="415" ref="AA453:AP454">AA454</f>
        <v>0</v>
      </c>
      <c r="AB453" s="89">
        <f t="shared" si="415"/>
        <v>0</v>
      </c>
      <c r="AC453" s="151">
        <f t="shared" si="415"/>
        <v>7705</v>
      </c>
      <c r="AD453" s="151">
        <f t="shared" si="415"/>
        <v>0</v>
      </c>
      <c r="AE453" s="151">
        <f t="shared" si="415"/>
        <v>7705</v>
      </c>
      <c r="AF453" s="88">
        <f t="shared" si="415"/>
        <v>7705</v>
      </c>
      <c r="AG453" s="85">
        <f t="shared" si="415"/>
        <v>0</v>
      </c>
      <c r="AH453" s="88">
        <f t="shared" si="415"/>
        <v>7705</v>
      </c>
      <c r="AI453" s="88">
        <f t="shared" si="415"/>
        <v>0</v>
      </c>
      <c r="AJ453" s="88">
        <f t="shared" si="415"/>
        <v>0</v>
      </c>
      <c r="AK453" s="88">
        <f t="shared" si="415"/>
        <v>7705</v>
      </c>
      <c r="AL453" s="88">
        <f t="shared" si="415"/>
        <v>0</v>
      </c>
      <c r="AM453" s="88">
        <f t="shared" si="415"/>
        <v>7705</v>
      </c>
      <c r="AN453" s="88">
        <f t="shared" si="415"/>
        <v>9232</v>
      </c>
      <c r="AO453" s="88">
        <f t="shared" si="415"/>
        <v>16937</v>
      </c>
      <c r="AP453" s="88">
        <f t="shared" si="415"/>
        <v>0</v>
      </c>
      <c r="AQ453" s="88">
        <f aca="true" t="shared" si="416" ref="AN453:BC454">AQ454</f>
        <v>16937</v>
      </c>
      <c r="AR453" s="88">
        <f t="shared" si="416"/>
        <v>0</v>
      </c>
      <c r="AS453" s="88">
        <f t="shared" si="416"/>
        <v>0</v>
      </c>
      <c r="AT453" s="88">
        <f t="shared" si="416"/>
        <v>16937</v>
      </c>
      <c r="AU453" s="88">
        <f t="shared" si="416"/>
        <v>16937</v>
      </c>
      <c r="AV453" s="88">
        <f t="shared" si="416"/>
        <v>0</v>
      </c>
      <c r="AW453" s="88">
        <f t="shared" si="416"/>
        <v>0</v>
      </c>
      <c r="AX453" s="88">
        <f t="shared" si="416"/>
        <v>16937</v>
      </c>
      <c r="AY453" s="88">
        <f t="shared" si="416"/>
        <v>16937</v>
      </c>
      <c r="AZ453" s="88">
        <f t="shared" si="416"/>
        <v>0</v>
      </c>
      <c r="BA453" s="88">
        <f t="shared" si="416"/>
        <v>0</v>
      </c>
      <c r="BB453" s="88">
        <f t="shared" si="416"/>
        <v>16937</v>
      </c>
      <c r="BC453" s="88">
        <f t="shared" si="416"/>
        <v>16937</v>
      </c>
      <c r="BD453" s="85"/>
      <c r="BE453" s="85"/>
      <c r="BF453" s="88">
        <f>BF454</f>
        <v>16937</v>
      </c>
      <c r="BG453" s="88">
        <f>BG454</f>
        <v>16937</v>
      </c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</row>
    <row r="454" spans="1:70" s="12" customFormat="1" ht="83.25">
      <c r="A454" s="99" t="s">
        <v>385</v>
      </c>
      <c r="B454" s="100" t="s">
        <v>3</v>
      </c>
      <c r="C454" s="100" t="s">
        <v>132</v>
      </c>
      <c r="D454" s="101" t="s">
        <v>311</v>
      </c>
      <c r="E454" s="100"/>
      <c r="F454" s="88"/>
      <c r="G454" s="88"/>
      <c r="H454" s="88"/>
      <c r="I454" s="88"/>
      <c r="J454" s="88"/>
      <c r="K454" s="85"/>
      <c r="L454" s="85"/>
      <c r="M454" s="88"/>
      <c r="N454" s="88"/>
      <c r="O454" s="88"/>
      <c r="P454" s="88"/>
      <c r="Q454" s="88"/>
      <c r="R454" s="85"/>
      <c r="S454" s="85"/>
      <c r="T454" s="88"/>
      <c r="U454" s="88"/>
      <c r="V454" s="85"/>
      <c r="W454" s="85"/>
      <c r="X454" s="88"/>
      <c r="Y454" s="88"/>
      <c r="Z454" s="85"/>
      <c r="AA454" s="89">
        <f t="shared" si="415"/>
        <v>0</v>
      </c>
      <c r="AB454" s="89">
        <f t="shared" si="415"/>
        <v>0</v>
      </c>
      <c r="AC454" s="151">
        <f t="shared" si="415"/>
        <v>7705</v>
      </c>
      <c r="AD454" s="151">
        <f t="shared" si="415"/>
        <v>0</v>
      </c>
      <c r="AE454" s="151">
        <f t="shared" si="415"/>
        <v>7705</v>
      </c>
      <c r="AF454" s="88">
        <f t="shared" si="415"/>
        <v>7705</v>
      </c>
      <c r="AG454" s="85">
        <f t="shared" si="415"/>
        <v>0</v>
      </c>
      <c r="AH454" s="88">
        <f t="shared" si="415"/>
        <v>7705</v>
      </c>
      <c r="AI454" s="88">
        <f t="shared" si="415"/>
        <v>0</v>
      </c>
      <c r="AJ454" s="88">
        <f t="shared" si="415"/>
        <v>0</v>
      </c>
      <c r="AK454" s="88">
        <f t="shared" si="415"/>
        <v>7705</v>
      </c>
      <c r="AL454" s="88">
        <f t="shared" si="415"/>
        <v>0</v>
      </c>
      <c r="AM454" s="88">
        <f t="shared" si="415"/>
        <v>7705</v>
      </c>
      <c r="AN454" s="88">
        <f t="shared" si="416"/>
        <v>9232</v>
      </c>
      <c r="AO454" s="88">
        <f t="shared" si="416"/>
        <v>16937</v>
      </c>
      <c r="AP454" s="88">
        <f t="shared" si="416"/>
        <v>0</v>
      </c>
      <c r="AQ454" s="88">
        <f t="shared" si="416"/>
        <v>16937</v>
      </c>
      <c r="AR454" s="88">
        <f t="shared" si="416"/>
        <v>0</v>
      </c>
      <c r="AS454" s="88">
        <f t="shared" si="416"/>
        <v>0</v>
      </c>
      <c r="AT454" s="88">
        <f t="shared" si="416"/>
        <v>16937</v>
      </c>
      <c r="AU454" s="88">
        <f t="shared" si="416"/>
        <v>16937</v>
      </c>
      <c r="AV454" s="88">
        <f t="shared" si="416"/>
        <v>0</v>
      </c>
      <c r="AW454" s="88">
        <f t="shared" si="416"/>
        <v>0</v>
      </c>
      <c r="AX454" s="88">
        <f t="shared" si="416"/>
        <v>16937</v>
      </c>
      <c r="AY454" s="88">
        <f t="shared" si="416"/>
        <v>16937</v>
      </c>
      <c r="AZ454" s="88">
        <f t="shared" si="416"/>
        <v>0</v>
      </c>
      <c r="BA454" s="88">
        <f t="shared" si="416"/>
        <v>0</v>
      </c>
      <c r="BB454" s="88">
        <f t="shared" si="416"/>
        <v>16937</v>
      </c>
      <c r="BC454" s="88">
        <f t="shared" si="416"/>
        <v>16937</v>
      </c>
      <c r="BD454" s="85"/>
      <c r="BE454" s="85"/>
      <c r="BF454" s="88">
        <f>BF455</f>
        <v>16937</v>
      </c>
      <c r="BG454" s="88">
        <f>BG455</f>
        <v>16937</v>
      </c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</row>
    <row r="455" spans="1:70" s="12" customFormat="1" ht="18" customHeight="1">
      <c r="A455" s="99" t="s">
        <v>10</v>
      </c>
      <c r="B455" s="100" t="s">
        <v>3</v>
      </c>
      <c r="C455" s="100" t="s">
        <v>132</v>
      </c>
      <c r="D455" s="101" t="s">
        <v>311</v>
      </c>
      <c r="E455" s="100" t="s">
        <v>17</v>
      </c>
      <c r="F455" s="88"/>
      <c r="G455" s="88"/>
      <c r="H455" s="88"/>
      <c r="I455" s="88"/>
      <c r="J455" s="88"/>
      <c r="K455" s="85"/>
      <c r="L455" s="85"/>
      <c r="M455" s="88"/>
      <c r="N455" s="88"/>
      <c r="O455" s="88"/>
      <c r="P455" s="88"/>
      <c r="Q455" s="88"/>
      <c r="R455" s="85"/>
      <c r="S455" s="85"/>
      <c r="T455" s="88"/>
      <c r="U455" s="88"/>
      <c r="V455" s="85"/>
      <c r="W455" s="85"/>
      <c r="X455" s="88"/>
      <c r="Y455" s="88"/>
      <c r="Z455" s="85"/>
      <c r="AA455" s="89"/>
      <c r="AB455" s="89"/>
      <c r="AC455" s="151">
        <v>7705</v>
      </c>
      <c r="AD455" s="151"/>
      <c r="AE455" s="151">
        <v>7705</v>
      </c>
      <c r="AF455" s="88">
        <f>AA455+AC455</f>
        <v>7705</v>
      </c>
      <c r="AG455" s="85"/>
      <c r="AH455" s="88">
        <f>AB455+AE455</f>
        <v>7705</v>
      </c>
      <c r="AI455" s="85"/>
      <c r="AJ455" s="85"/>
      <c r="AK455" s="88">
        <f>AF455+AI455</f>
        <v>7705</v>
      </c>
      <c r="AL455" s="88">
        <f>AG455</f>
        <v>0</v>
      </c>
      <c r="AM455" s="88">
        <f>AH455+AJ455</f>
        <v>7705</v>
      </c>
      <c r="AN455" s="88">
        <f>AO455-AM455</f>
        <v>9232</v>
      </c>
      <c r="AO455" s="88">
        <v>16937</v>
      </c>
      <c r="AP455" s="88"/>
      <c r="AQ455" s="88">
        <v>16937</v>
      </c>
      <c r="AR455" s="88"/>
      <c r="AS455" s="85"/>
      <c r="AT455" s="88">
        <f>AO455+AR455</f>
        <v>16937</v>
      </c>
      <c r="AU455" s="88">
        <f>AQ455+AS455</f>
        <v>16937</v>
      </c>
      <c r="AV455" s="85"/>
      <c r="AW455" s="85"/>
      <c r="AX455" s="88">
        <f>AT455+AV455</f>
        <v>16937</v>
      </c>
      <c r="AY455" s="88">
        <f>AU455</f>
        <v>16937</v>
      </c>
      <c r="AZ455" s="85"/>
      <c r="BA455" s="85"/>
      <c r="BB455" s="88">
        <f>AX455+AZ455</f>
        <v>16937</v>
      </c>
      <c r="BC455" s="88">
        <f>AY455+BA455</f>
        <v>16937</v>
      </c>
      <c r="BD455" s="85"/>
      <c r="BE455" s="85"/>
      <c r="BF455" s="88">
        <f>BB455+BD455</f>
        <v>16937</v>
      </c>
      <c r="BG455" s="88">
        <f>BC455+BE455</f>
        <v>16937</v>
      </c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</row>
    <row r="456" spans="1:70" s="26" customFormat="1" ht="33" customHeight="1" hidden="1">
      <c r="A456" s="99" t="s">
        <v>121</v>
      </c>
      <c r="B456" s="100" t="s">
        <v>3</v>
      </c>
      <c r="C456" s="100" t="s">
        <v>132</v>
      </c>
      <c r="D456" s="101" t="s">
        <v>122</v>
      </c>
      <c r="E456" s="100"/>
      <c r="F456" s="102">
        <f aca="true" t="shared" si="417" ref="F456:M456">F457+F458</f>
        <v>103797</v>
      </c>
      <c r="G456" s="102">
        <f t="shared" si="417"/>
        <v>93435</v>
      </c>
      <c r="H456" s="102">
        <f t="shared" si="417"/>
        <v>197232</v>
      </c>
      <c r="I456" s="102">
        <f t="shared" si="417"/>
        <v>0</v>
      </c>
      <c r="J456" s="102">
        <f t="shared" si="417"/>
        <v>84317</v>
      </c>
      <c r="K456" s="102">
        <f t="shared" si="417"/>
        <v>0</v>
      </c>
      <c r="L456" s="102">
        <f t="shared" si="417"/>
        <v>0</v>
      </c>
      <c r="M456" s="102">
        <f t="shared" si="417"/>
        <v>84317</v>
      </c>
      <c r="N456" s="102">
        <f aca="true" t="shared" si="418" ref="N456:Y456">N457+N458+N459+N467+N463</f>
        <v>-60368</v>
      </c>
      <c r="O456" s="102">
        <f t="shared" si="418"/>
        <v>23949</v>
      </c>
      <c r="P456" s="102">
        <f t="shared" si="418"/>
        <v>0</v>
      </c>
      <c r="Q456" s="102">
        <f t="shared" si="418"/>
        <v>23764</v>
      </c>
      <c r="R456" s="102">
        <f t="shared" si="418"/>
        <v>0</v>
      </c>
      <c r="S456" s="102">
        <f t="shared" si="418"/>
        <v>0</v>
      </c>
      <c r="T456" s="102">
        <f t="shared" si="418"/>
        <v>23949</v>
      </c>
      <c r="U456" s="102">
        <f t="shared" si="418"/>
        <v>23764</v>
      </c>
      <c r="V456" s="102">
        <f t="shared" si="418"/>
        <v>0</v>
      </c>
      <c r="W456" s="102">
        <f t="shared" si="418"/>
        <v>0</v>
      </c>
      <c r="X456" s="102">
        <f t="shared" si="418"/>
        <v>23949</v>
      </c>
      <c r="Y456" s="102">
        <f t="shared" si="418"/>
        <v>23764</v>
      </c>
      <c r="Z456" s="102">
        <f aca="true" t="shared" si="419" ref="Z456:AH456">Z457+Z458+Z459+Z467+Z463</f>
        <v>0</v>
      </c>
      <c r="AA456" s="103">
        <f t="shared" si="419"/>
        <v>23949</v>
      </c>
      <c r="AB456" s="103">
        <f t="shared" si="419"/>
        <v>23764</v>
      </c>
      <c r="AC456" s="103">
        <f t="shared" si="419"/>
        <v>-7705</v>
      </c>
      <c r="AD456" s="103">
        <f>AD457+AD458+AD459+AD467+AD463</f>
        <v>0</v>
      </c>
      <c r="AE456" s="103">
        <f t="shared" si="419"/>
        <v>-7705</v>
      </c>
      <c r="AF456" s="102">
        <f t="shared" si="419"/>
        <v>16244</v>
      </c>
      <c r="AG456" s="102">
        <f t="shared" si="419"/>
        <v>0</v>
      </c>
      <c r="AH456" s="102">
        <f t="shared" si="419"/>
        <v>16059</v>
      </c>
      <c r="AI456" s="102">
        <f aca="true" t="shared" si="420" ref="AI456:AU456">AI457+AI458+AI459+AI467+AI463</f>
        <v>0</v>
      </c>
      <c r="AJ456" s="102">
        <f t="shared" si="420"/>
        <v>0</v>
      </c>
      <c r="AK456" s="102">
        <f t="shared" si="420"/>
        <v>16244</v>
      </c>
      <c r="AL456" s="102">
        <f t="shared" si="420"/>
        <v>0</v>
      </c>
      <c r="AM456" s="102">
        <f t="shared" si="420"/>
        <v>16059</v>
      </c>
      <c r="AN456" s="102">
        <f t="shared" si="420"/>
        <v>-16059</v>
      </c>
      <c r="AO456" s="102">
        <f t="shared" si="420"/>
        <v>0</v>
      </c>
      <c r="AP456" s="102">
        <f t="shared" si="420"/>
        <v>0</v>
      </c>
      <c r="AQ456" s="102">
        <f t="shared" si="420"/>
        <v>0</v>
      </c>
      <c r="AR456" s="102">
        <f t="shared" si="420"/>
        <v>0</v>
      </c>
      <c r="AS456" s="102">
        <f t="shared" si="420"/>
        <v>0</v>
      </c>
      <c r="AT456" s="102">
        <f t="shared" si="420"/>
        <v>0</v>
      </c>
      <c r="AU456" s="102">
        <f t="shared" si="420"/>
        <v>0</v>
      </c>
      <c r="AV456" s="221"/>
      <c r="AW456" s="221"/>
      <c r="AX456" s="102">
        <f>AX457+AX458+AX459+AX467+AX463</f>
        <v>0</v>
      </c>
      <c r="AY456" s="102">
        <f>AY457+AY458+AY459+AY467+AY463</f>
        <v>0</v>
      </c>
      <c r="AZ456" s="221"/>
      <c r="BA456" s="221"/>
      <c r="BB456" s="221"/>
      <c r="BC456" s="221"/>
      <c r="BD456" s="221"/>
      <c r="BE456" s="221"/>
      <c r="BF456" s="221"/>
      <c r="BG456" s="221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</row>
    <row r="457" spans="1:70" s="26" customFormat="1" ht="66" customHeight="1" hidden="1">
      <c r="A457" s="99" t="s">
        <v>137</v>
      </c>
      <c r="B457" s="100" t="s">
        <v>3</v>
      </c>
      <c r="C457" s="100" t="s">
        <v>132</v>
      </c>
      <c r="D457" s="101" t="s">
        <v>122</v>
      </c>
      <c r="E457" s="100" t="s">
        <v>138</v>
      </c>
      <c r="F457" s="88">
        <v>1432</v>
      </c>
      <c r="G457" s="88">
        <f>H457-F457</f>
        <v>0</v>
      </c>
      <c r="H457" s="88">
        <v>1432</v>
      </c>
      <c r="I457" s="88"/>
      <c r="J457" s="88">
        <v>1530</v>
      </c>
      <c r="K457" s="222"/>
      <c r="L457" s="222"/>
      <c r="M457" s="88">
        <v>1530</v>
      </c>
      <c r="N457" s="88">
        <f>O457-M457</f>
        <v>-1530</v>
      </c>
      <c r="O457" s="88"/>
      <c r="P457" s="88"/>
      <c r="Q457" s="88"/>
      <c r="R457" s="88"/>
      <c r="S457" s="88"/>
      <c r="T457" s="88"/>
      <c r="U457" s="88"/>
      <c r="V457" s="221"/>
      <c r="W457" s="221"/>
      <c r="X457" s="221"/>
      <c r="Y457" s="221"/>
      <c r="Z457" s="221"/>
      <c r="AA457" s="223"/>
      <c r="AB457" s="223"/>
      <c r="AC457" s="223"/>
      <c r="AD457" s="223"/>
      <c r="AE457" s="223"/>
      <c r="AF457" s="221"/>
      <c r="AG457" s="221"/>
      <c r="AH457" s="221"/>
      <c r="AI457" s="221"/>
      <c r="AJ457" s="221"/>
      <c r="AK457" s="222"/>
      <c r="AL457" s="222"/>
      <c r="AM457" s="222"/>
      <c r="AN457" s="221"/>
      <c r="AO457" s="221"/>
      <c r="AP457" s="221"/>
      <c r="AQ457" s="221"/>
      <c r="AR457" s="221"/>
      <c r="AS457" s="221"/>
      <c r="AT457" s="221"/>
      <c r="AU457" s="221"/>
      <c r="AV457" s="221"/>
      <c r="AW457" s="221"/>
      <c r="AX457" s="221"/>
      <c r="AY457" s="221"/>
      <c r="AZ457" s="221"/>
      <c r="BA457" s="221"/>
      <c r="BB457" s="221"/>
      <c r="BC457" s="221"/>
      <c r="BD457" s="221"/>
      <c r="BE457" s="221"/>
      <c r="BF457" s="221"/>
      <c r="BG457" s="221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</row>
    <row r="458" spans="1:70" s="12" customFormat="1" ht="18.75" customHeight="1" hidden="1">
      <c r="A458" s="99" t="s">
        <v>10</v>
      </c>
      <c r="B458" s="100" t="s">
        <v>3</v>
      </c>
      <c r="C458" s="100" t="s">
        <v>132</v>
      </c>
      <c r="D458" s="101" t="s">
        <v>122</v>
      </c>
      <c r="E458" s="100" t="s">
        <v>17</v>
      </c>
      <c r="F458" s="88">
        <v>102365</v>
      </c>
      <c r="G458" s="88">
        <f>H458-F458</f>
        <v>93435</v>
      </c>
      <c r="H458" s="88">
        <f>45174+5666+144960</f>
        <v>195800</v>
      </c>
      <c r="I458" s="88"/>
      <c r="J458" s="88">
        <f>47872+6115+28800</f>
        <v>82787</v>
      </c>
      <c r="K458" s="85"/>
      <c r="L458" s="85"/>
      <c r="M458" s="88">
        <v>82787</v>
      </c>
      <c r="N458" s="88">
        <f>O458-M458</f>
        <v>-82787</v>
      </c>
      <c r="O458" s="88"/>
      <c r="P458" s="88"/>
      <c r="Q458" s="88"/>
      <c r="R458" s="88"/>
      <c r="S458" s="88"/>
      <c r="T458" s="88"/>
      <c r="U458" s="88"/>
      <c r="V458" s="85"/>
      <c r="W458" s="85"/>
      <c r="X458" s="85"/>
      <c r="Y458" s="85"/>
      <c r="Z458" s="85"/>
      <c r="AA458" s="151"/>
      <c r="AB458" s="151"/>
      <c r="AC458" s="151"/>
      <c r="AD458" s="151"/>
      <c r="AE458" s="151"/>
      <c r="AF458" s="85"/>
      <c r="AG458" s="85"/>
      <c r="AH458" s="85"/>
      <c r="AI458" s="85"/>
      <c r="AJ458" s="85"/>
      <c r="AK458" s="152"/>
      <c r="AL458" s="152"/>
      <c r="AM458" s="152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</row>
    <row r="459" spans="1:70" s="12" customFormat="1" ht="83.25" customHeight="1" hidden="1">
      <c r="A459" s="99" t="s">
        <v>275</v>
      </c>
      <c r="B459" s="100" t="s">
        <v>3</v>
      </c>
      <c r="C459" s="100" t="s">
        <v>132</v>
      </c>
      <c r="D459" s="101" t="s">
        <v>273</v>
      </c>
      <c r="E459" s="100"/>
      <c r="F459" s="88"/>
      <c r="G459" s="88"/>
      <c r="H459" s="88"/>
      <c r="I459" s="88"/>
      <c r="J459" s="88"/>
      <c r="K459" s="85"/>
      <c r="L459" s="85"/>
      <c r="M459" s="88"/>
      <c r="N459" s="88">
        <f aca="true" t="shared" si="421" ref="N459:AY459">N460</f>
        <v>12073</v>
      </c>
      <c r="O459" s="88">
        <f t="shared" si="421"/>
        <v>12073</v>
      </c>
      <c r="P459" s="88">
        <f t="shared" si="421"/>
        <v>0</v>
      </c>
      <c r="Q459" s="88">
        <f t="shared" si="421"/>
        <v>11888</v>
      </c>
      <c r="R459" s="88">
        <f t="shared" si="421"/>
        <v>0</v>
      </c>
      <c r="S459" s="88">
        <f t="shared" si="421"/>
        <v>0</v>
      </c>
      <c r="T459" s="88">
        <f t="shared" si="421"/>
        <v>12073</v>
      </c>
      <c r="U459" s="88">
        <f t="shared" si="421"/>
        <v>11888</v>
      </c>
      <c r="V459" s="88">
        <f t="shared" si="421"/>
        <v>0</v>
      </c>
      <c r="W459" s="88">
        <f t="shared" si="421"/>
        <v>0</v>
      </c>
      <c r="X459" s="88">
        <f t="shared" si="421"/>
        <v>12073</v>
      </c>
      <c r="Y459" s="88">
        <f t="shared" si="421"/>
        <v>11888</v>
      </c>
      <c r="Z459" s="88">
        <f t="shared" si="421"/>
        <v>0</v>
      </c>
      <c r="AA459" s="89">
        <f t="shared" si="421"/>
        <v>12073</v>
      </c>
      <c r="AB459" s="89">
        <f t="shared" si="421"/>
        <v>11888</v>
      </c>
      <c r="AC459" s="89">
        <f t="shared" si="421"/>
        <v>0</v>
      </c>
      <c r="AD459" s="89">
        <f t="shared" si="421"/>
        <v>0</v>
      </c>
      <c r="AE459" s="89"/>
      <c r="AF459" s="88">
        <f t="shared" si="421"/>
        <v>12073</v>
      </c>
      <c r="AG459" s="88">
        <f t="shared" si="421"/>
        <v>0</v>
      </c>
      <c r="AH459" s="88">
        <f t="shared" si="421"/>
        <v>11888</v>
      </c>
      <c r="AI459" s="88">
        <f t="shared" si="421"/>
        <v>0</v>
      </c>
      <c r="AJ459" s="88">
        <f t="shared" si="421"/>
        <v>0</v>
      </c>
      <c r="AK459" s="88">
        <f t="shared" si="421"/>
        <v>12073</v>
      </c>
      <c r="AL459" s="88">
        <f t="shared" si="421"/>
        <v>0</v>
      </c>
      <c r="AM459" s="88">
        <f t="shared" si="421"/>
        <v>11888</v>
      </c>
      <c r="AN459" s="88">
        <f t="shared" si="421"/>
        <v>-11888</v>
      </c>
      <c r="AO459" s="88">
        <f t="shared" si="421"/>
        <v>0</v>
      </c>
      <c r="AP459" s="88">
        <f t="shared" si="421"/>
        <v>0</v>
      </c>
      <c r="AQ459" s="88">
        <f t="shared" si="421"/>
        <v>0</v>
      </c>
      <c r="AR459" s="88">
        <f t="shared" si="421"/>
        <v>0</v>
      </c>
      <c r="AS459" s="88">
        <f t="shared" si="421"/>
        <v>0</v>
      </c>
      <c r="AT459" s="88">
        <f t="shared" si="421"/>
        <v>0</v>
      </c>
      <c r="AU459" s="88">
        <f t="shared" si="421"/>
        <v>0</v>
      </c>
      <c r="AV459" s="85"/>
      <c r="AW459" s="85"/>
      <c r="AX459" s="88">
        <f t="shared" si="421"/>
        <v>0</v>
      </c>
      <c r="AY459" s="88">
        <f t="shared" si="421"/>
        <v>0</v>
      </c>
      <c r="AZ459" s="85"/>
      <c r="BA459" s="85"/>
      <c r="BB459" s="85"/>
      <c r="BC459" s="85"/>
      <c r="BD459" s="85"/>
      <c r="BE459" s="85"/>
      <c r="BF459" s="85"/>
      <c r="BG459" s="85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</row>
    <row r="460" spans="1:70" s="12" customFormat="1" ht="66.75" customHeight="1" hidden="1">
      <c r="A460" s="99" t="s">
        <v>276</v>
      </c>
      <c r="B460" s="100" t="s">
        <v>3</v>
      </c>
      <c r="C460" s="100" t="s">
        <v>132</v>
      </c>
      <c r="D460" s="101" t="s">
        <v>274</v>
      </c>
      <c r="E460" s="100"/>
      <c r="F460" s="88"/>
      <c r="G460" s="88"/>
      <c r="H460" s="88"/>
      <c r="I460" s="88"/>
      <c r="J460" s="88"/>
      <c r="K460" s="85"/>
      <c r="L460" s="85"/>
      <c r="M460" s="88"/>
      <c r="N460" s="88">
        <f aca="true" t="shared" si="422" ref="N460:U460">N461+N462</f>
        <v>12073</v>
      </c>
      <c r="O460" s="88">
        <f t="shared" si="422"/>
        <v>12073</v>
      </c>
      <c r="P460" s="88">
        <f t="shared" si="422"/>
        <v>0</v>
      </c>
      <c r="Q460" s="88">
        <f t="shared" si="422"/>
        <v>11888</v>
      </c>
      <c r="R460" s="88">
        <f t="shared" si="422"/>
        <v>0</v>
      </c>
      <c r="S460" s="88">
        <f t="shared" si="422"/>
        <v>0</v>
      </c>
      <c r="T460" s="88">
        <f t="shared" si="422"/>
        <v>12073</v>
      </c>
      <c r="U460" s="88">
        <f t="shared" si="422"/>
        <v>11888</v>
      </c>
      <c r="V460" s="88">
        <f aca="true" t="shared" si="423" ref="V460:AB460">V461+V462</f>
        <v>0</v>
      </c>
      <c r="W460" s="88">
        <f t="shared" si="423"/>
        <v>0</v>
      </c>
      <c r="X460" s="88">
        <f t="shared" si="423"/>
        <v>12073</v>
      </c>
      <c r="Y460" s="88">
        <f t="shared" si="423"/>
        <v>11888</v>
      </c>
      <c r="Z460" s="88">
        <f t="shared" si="423"/>
        <v>0</v>
      </c>
      <c r="AA460" s="89">
        <f t="shared" si="423"/>
        <v>12073</v>
      </c>
      <c r="AB460" s="89">
        <f t="shared" si="423"/>
        <v>11888</v>
      </c>
      <c r="AC460" s="89">
        <f>AC461+AC462</f>
        <v>0</v>
      </c>
      <c r="AD460" s="89">
        <f>AD461+AD462</f>
        <v>0</v>
      </c>
      <c r="AE460" s="89"/>
      <c r="AF460" s="88">
        <f aca="true" t="shared" si="424" ref="AF460:AM460">AF461+AF462</f>
        <v>12073</v>
      </c>
      <c r="AG460" s="88">
        <f t="shared" si="424"/>
        <v>0</v>
      </c>
      <c r="AH460" s="88">
        <f t="shared" si="424"/>
        <v>11888</v>
      </c>
      <c r="AI460" s="88">
        <f t="shared" si="424"/>
        <v>0</v>
      </c>
      <c r="AJ460" s="88">
        <f t="shared" si="424"/>
        <v>0</v>
      </c>
      <c r="AK460" s="88">
        <f t="shared" si="424"/>
        <v>12073</v>
      </c>
      <c r="AL460" s="88">
        <f t="shared" si="424"/>
        <v>0</v>
      </c>
      <c r="AM460" s="88">
        <f t="shared" si="424"/>
        <v>11888</v>
      </c>
      <c r="AN460" s="88">
        <f>AN461+AN462</f>
        <v>-11888</v>
      </c>
      <c r="AO460" s="88">
        <f aca="true" t="shared" si="425" ref="AO460:AU460">AO461+AO462</f>
        <v>0</v>
      </c>
      <c r="AP460" s="88">
        <f t="shared" si="425"/>
        <v>0</v>
      </c>
      <c r="AQ460" s="88">
        <f t="shared" si="425"/>
        <v>0</v>
      </c>
      <c r="AR460" s="88">
        <f t="shared" si="425"/>
        <v>0</v>
      </c>
      <c r="AS460" s="88">
        <f t="shared" si="425"/>
        <v>0</v>
      </c>
      <c r="AT460" s="88">
        <f t="shared" si="425"/>
        <v>0</v>
      </c>
      <c r="AU460" s="88">
        <f t="shared" si="425"/>
        <v>0</v>
      </c>
      <c r="AV460" s="85"/>
      <c r="AW460" s="85"/>
      <c r="AX460" s="88">
        <f>AX461+AX462</f>
        <v>0</v>
      </c>
      <c r="AY460" s="88">
        <f>AY461+AY462</f>
        <v>0</v>
      </c>
      <c r="AZ460" s="85"/>
      <c r="BA460" s="85"/>
      <c r="BB460" s="85"/>
      <c r="BC460" s="85"/>
      <c r="BD460" s="85"/>
      <c r="BE460" s="85"/>
      <c r="BF460" s="85"/>
      <c r="BG460" s="85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</row>
    <row r="461" spans="1:70" s="12" customFormat="1" ht="66.75" customHeight="1" hidden="1">
      <c r="A461" s="99" t="s">
        <v>137</v>
      </c>
      <c r="B461" s="100" t="s">
        <v>3</v>
      </c>
      <c r="C461" s="100" t="s">
        <v>132</v>
      </c>
      <c r="D461" s="101" t="s">
        <v>274</v>
      </c>
      <c r="E461" s="100" t="s">
        <v>138</v>
      </c>
      <c r="F461" s="88"/>
      <c r="G461" s="88"/>
      <c r="H461" s="88"/>
      <c r="I461" s="88"/>
      <c r="J461" s="88"/>
      <c r="K461" s="85"/>
      <c r="L461" s="85"/>
      <c r="M461" s="88"/>
      <c r="N461" s="88">
        <f>O461-M461</f>
        <v>1375</v>
      </c>
      <c r="O461" s="88">
        <v>1375</v>
      </c>
      <c r="P461" s="88"/>
      <c r="Q461" s="88">
        <v>1190</v>
      </c>
      <c r="R461" s="85"/>
      <c r="S461" s="85"/>
      <c r="T461" s="88">
        <f>O461+R461</f>
        <v>1375</v>
      </c>
      <c r="U461" s="88">
        <f>Q461+S461</f>
        <v>1190</v>
      </c>
      <c r="V461" s="85"/>
      <c r="W461" s="85"/>
      <c r="X461" s="88">
        <f>T461+V461</f>
        <v>1375</v>
      </c>
      <c r="Y461" s="88">
        <f>U461+W461</f>
        <v>1190</v>
      </c>
      <c r="Z461" s="85"/>
      <c r="AA461" s="89">
        <f>X461+Z461</f>
        <v>1375</v>
      </c>
      <c r="AB461" s="89">
        <f>Y461</f>
        <v>1190</v>
      </c>
      <c r="AC461" s="151"/>
      <c r="AD461" s="151"/>
      <c r="AE461" s="151"/>
      <c r="AF461" s="88">
        <f>AA461+AC461</f>
        <v>1375</v>
      </c>
      <c r="AG461" s="85"/>
      <c r="AH461" s="88">
        <f>AB461</f>
        <v>1190</v>
      </c>
      <c r="AI461" s="85"/>
      <c r="AJ461" s="85"/>
      <c r="AK461" s="88">
        <f>AF461+AI461</f>
        <v>1375</v>
      </c>
      <c r="AL461" s="88">
        <f>AG461</f>
        <v>0</v>
      </c>
      <c r="AM461" s="88">
        <f>AH461+AJ461</f>
        <v>1190</v>
      </c>
      <c r="AN461" s="88">
        <f>AO461-AM461</f>
        <v>-1190</v>
      </c>
      <c r="AO461" s="85"/>
      <c r="AP461" s="85"/>
      <c r="AQ461" s="85"/>
      <c r="AR461" s="85"/>
      <c r="AS461" s="85"/>
      <c r="AT461" s="88">
        <f>AO461+AR461</f>
        <v>0</v>
      </c>
      <c r="AU461" s="88">
        <f>AQ461+AS461</f>
        <v>0</v>
      </c>
      <c r="AV461" s="85"/>
      <c r="AW461" s="85"/>
      <c r="AX461" s="88">
        <f>AR461+AU461</f>
        <v>0</v>
      </c>
      <c r="AY461" s="88">
        <f>AT461+AV461</f>
        <v>0</v>
      </c>
      <c r="AZ461" s="85"/>
      <c r="BA461" s="85"/>
      <c r="BB461" s="85"/>
      <c r="BC461" s="85"/>
      <c r="BD461" s="85"/>
      <c r="BE461" s="85"/>
      <c r="BF461" s="85"/>
      <c r="BG461" s="85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</row>
    <row r="462" spans="1:70" s="12" customFormat="1" ht="18.75" customHeight="1" hidden="1">
      <c r="A462" s="99" t="s">
        <v>10</v>
      </c>
      <c r="B462" s="100" t="s">
        <v>3</v>
      </c>
      <c r="C462" s="100" t="s">
        <v>132</v>
      </c>
      <c r="D462" s="101" t="s">
        <v>274</v>
      </c>
      <c r="E462" s="100" t="s">
        <v>17</v>
      </c>
      <c r="F462" s="88"/>
      <c r="G462" s="88"/>
      <c r="H462" s="88"/>
      <c r="I462" s="88"/>
      <c r="J462" s="88"/>
      <c r="K462" s="85"/>
      <c r="L462" s="85"/>
      <c r="M462" s="88"/>
      <c r="N462" s="88">
        <f>O462-M462</f>
        <v>10698</v>
      </c>
      <c r="O462" s="88">
        <f>10429+269</f>
        <v>10698</v>
      </c>
      <c r="P462" s="88"/>
      <c r="Q462" s="88">
        <f>10429+269</f>
        <v>10698</v>
      </c>
      <c r="R462" s="85"/>
      <c r="S462" s="85"/>
      <c r="T462" s="88">
        <f>O462+R462</f>
        <v>10698</v>
      </c>
      <c r="U462" s="88">
        <f>Q462+S462</f>
        <v>10698</v>
      </c>
      <c r="V462" s="85"/>
      <c r="W462" s="85"/>
      <c r="X462" s="88">
        <f>T462+V462</f>
        <v>10698</v>
      </c>
      <c r="Y462" s="88">
        <f>U462+W462</f>
        <v>10698</v>
      </c>
      <c r="Z462" s="85"/>
      <c r="AA462" s="89">
        <f>X462+Z462</f>
        <v>10698</v>
      </c>
      <c r="AB462" s="89">
        <f>Y462</f>
        <v>10698</v>
      </c>
      <c r="AC462" s="151"/>
      <c r="AD462" s="151"/>
      <c r="AE462" s="151"/>
      <c r="AF462" s="88">
        <f>AA462+AC462</f>
        <v>10698</v>
      </c>
      <c r="AG462" s="85"/>
      <c r="AH462" s="88">
        <f>AB462</f>
        <v>10698</v>
      </c>
      <c r="AI462" s="91"/>
      <c r="AJ462" s="91"/>
      <c r="AK462" s="88">
        <f>AF462+AI462</f>
        <v>10698</v>
      </c>
      <c r="AL462" s="88">
        <f>AG462</f>
        <v>0</v>
      </c>
      <c r="AM462" s="88">
        <f>AH462+AJ462</f>
        <v>10698</v>
      </c>
      <c r="AN462" s="88">
        <f>AO462-AM462</f>
        <v>-10698</v>
      </c>
      <c r="AO462" s="88">
        <f>20614-20614</f>
        <v>0</v>
      </c>
      <c r="AP462" s="88"/>
      <c r="AQ462" s="88">
        <f>20614-20614</f>
        <v>0</v>
      </c>
      <c r="AR462" s="88"/>
      <c r="AS462" s="85"/>
      <c r="AT462" s="88">
        <f>AO462+AR462</f>
        <v>0</v>
      </c>
      <c r="AU462" s="88">
        <f>AQ462+AS462</f>
        <v>0</v>
      </c>
      <c r="AV462" s="85"/>
      <c r="AW462" s="85"/>
      <c r="AX462" s="88">
        <f>AR462+AU462</f>
        <v>0</v>
      </c>
      <c r="AY462" s="88">
        <f>AT462+AV462</f>
        <v>0</v>
      </c>
      <c r="AZ462" s="85"/>
      <c r="BA462" s="85"/>
      <c r="BB462" s="85"/>
      <c r="BC462" s="85"/>
      <c r="BD462" s="85"/>
      <c r="BE462" s="85"/>
      <c r="BF462" s="85"/>
      <c r="BG462" s="85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</row>
    <row r="463" spans="1:70" s="12" customFormat="1" ht="50.25" customHeight="1" hidden="1">
      <c r="A463" s="99" t="s">
        <v>305</v>
      </c>
      <c r="B463" s="100" t="s">
        <v>3</v>
      </c>
      <c r="C463" s="100" t="s">
        <v>132</v>
      </c>
      <c r="D463" s="101" t="s">
        <v>292</v>
      </c>
      <c r="E463" s="100"/>
      <c r="F463" s="88"/>
      <c r="G463" s="88"/>
      <c r="H463" s="88"/>
      <c r="I463" s="88"/>
      <c r="J463" s="88"/>
      <c r="K463" s="85"/>
      <c r="L463" s="85"/>
      <c r="M463" s="88"/>
      <c r="N463" s="88">
        <f aca="true" t="shared" si="426" ref="N463:AM463">N464</f>
        <v>4171</v>
      </c>
      <c r="O463" s="88">
        <f t="shared" si="426"/>
        <v>4171</v>
      </c>
      <c r="P463" s="88">
        <f t="shared" si="426"/>
        <v>0</v>
      </c>
      <c r="Q463" s="88">
        <f t="shared" si="426"/>
        <v>4171</v>
      </c>
      <c r="R463" s="88">
        <f t="shared" si="426"/>
        <v>0</v>
      </c>
      <c r="S463" s="88">
        <f t="shared" si="426"/>
        <v>0</v>
      </c>
      <c r="T463" s="88">
        <f t="shared" si="426"/>
        <v>4171</v>
      </c>
      <c r="U463" s="88">
        <f t="shared" si="426"/>
        <v>4171</v>
      </c>
      <c r="V463" s="88">
        <f t="shared" si="426"/>
        <v>0</v>
      </c>
      <c r="W463" s="88">
        <f t="shared" si="426"/>
        <v>0</v>
      </c>
      <c r="X463" s="88">
        <f t="shared" si="426"/>
        <v>4171</v>
      </c>
      <c r="Y463" s="88">
        <f t="shared" si="426"/>
        <v>4171</v>
      </c>
      <c r="Z463" s="88">
        <f t="shared" si="426"/>
        <v>0</v>
      </c>
      <c r="AA463" s="89">
        <f t="shared" si="426"/>
        <v>4171</v>
      </c>
      <c r="AB463" s="89">
        <f t="shared" si="426"/>
        <v>4171</v>
      </c>
      <c r="AC463" s="89">
        <f t="shared" si="426"/>
        <v>0</v>
      </c>
      <c r="AD463" s="89">
        <f t="shared" si="426"/>
        <v>0</v>
      </c>
      <c r="AE463" s="89"/>
      <c r="AF463" s="88">
        <f t="shared" si="426"/>
        <v>4171</v>
      </c>
      <c r="AG463" s="88">
        <f t="shared" si="426"/>
        <v>0</v>
      </c>
      <c r="AH463" s="88">
        <f t="shared" si="426"/>
        <v>4171</v>
      </c>
      <c r="AI463" s="88">
        <f t="shared" si="426"/>
        <v>0</v>
      </c>
      <c r="AJ463" s="88">
        <f t="shared" si="426"/>
        <v>0</v>
      </c>
      <c r="AK463" s="88">
        <f t="shared" si="426"/>
        <v>4171</v>
      </c>
      <c r="AL463" s="88">
        <f t="shared" si="426"/>
        <v>0</v>
      </c>
      <c r="AM463" s="88">
        <f t="shared" si="426"/>
        <v>4171</v>
      </c>
      <c r="AN463" s="88">
        <f>AN464+AN465</f>
        <v>-4171</v>
      </c>
      <c r="AO463" s="88">
        <f aca="true" t="shared" si="427" ref="AO463:AU463">AO464+AO465</f>
        <v>0</v>
      </c>
      <c r="AP463" s="88">
        <f t="shared" si="427"/>
        <v>0</v>
      </c>
      <c r="AQ463" s="88">
        <f t="shared" si="427"/>
        <v>0</v>
      </c>
      <c r="AR463" s="88">
        <f t="shared" si="427"/>
        <v>0</v>
      </c>
      <c r="AS463" s="88">
        <f t="shared" si="427"/>
        <v>0</v>
      </c>
      <c r="AT463" s="88">
        <f t="shared" si="427"/>
        <v>0</v>
      </c>
      <c r="AU463" s="88">
        <f t="shared" si="427"/>
        <v>0</v>
      </c>
      <c r="AV463" s="85"/>
      <c r="AW463" s="85"/>
      <c r="AX463" s="88">
        <f>AX464+AX465</f>
        <v>0</v>
      </c>
      <c r="AY463" s="88">
        <f>AY464+AY465</f>
        <v>0</v>
      </c>
      <c r="AZ463" s="85"/>
      <c r="BA463" s="85"/>
      <c r="BB463" s="85"/>
      <c r="BC463" s="85"/>
      <c r="BD463" s="85"/>
      <c r="BE463" s="85"/>
      <c r="BF463" s="85"/>
      <c r="BG463" s="85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</row>
    <row r="464" spans="1:70" s="12" customFormat="1" ht="18.75" customHeight="1" hidden="1">
      <c r="A464" s="99" t="s">
        <v>10</v>
      </c>
      <c r="B464" s="100" t="s">
        <v>3</v>
      </c>
      <c r="C464" s="100" t="s">
        <v>132</v>
      </c>
      <c r="D464" s="101" t="s">
        <v>292</v>
      </c>
      <c r="E464" s="100" t="s">
        <v>17</v>
      </c>
      <c r="F464" s="88"/>
      <c r="G464" s="88"/>
      <c r="H464" s="88"/>
      <c r="I464" s="88"/>
      <c r="J464" s="88"/>
      <c r="K464" s="85"/>
      <c r="L464" s="85"/>
      <c r="M464" s="88"/>
      <c r="N464" s="88">
        <f>O464-M464</f>
        <v>4171</v>
      </c>
      <c r="O464" s="88">
        <v>4171</v>
      </c>
      <c r="P464" s="88"/>
      <c r="Q464" s="88">
        <v>4171</v>
      </c>
      <c r="R464" s="85"/>
      <c r="S464" s="85"/>
      <c r="T464" s="88">
        <f>O464+R464</f>
        <v>4171</v>
      </c>
      <c r="U464" s="88">
        <f>Q464+S464</f>
        <v>4171</v>
      </c>
      <c r="V464" s="85"/>
      <c r="W464" s="85"/>
      <c r="X464" s="88">
        <f>T464+V464</f>
        <v>4171</v>
      </c>
      <c r="Y464" s="88">
        <f>U464+W464</f>
        <v>4171</v>
      </c>
      <c r="Z464" s="85"/>
      <c r="AA464" s="89">
        <f>X464+Z464</f>
        <v>4171</v>
      </c>
      <c r="AB464" s="89">
        <f>Y464</f>
        <v>4171</v>
      </c>
      <c r="AC464" s="151"/>
      <c r="AD464" s="151"/>
      <c r="AE464" s="151"/>
      <c r="AF464" s="88">
        <f>AA464+AC464</f>
        <v>4171</v>
      </c>
      <c r="AG464" s="85"/>
      <c r="AH464" s="88">
        <f>AB464</f>
        <v>4171</v>
      </c>
      <c r="AI464" s="85"/>
      <c r="AJ464" s="85"/>
      <c r="AK464" s="88">
        <f>AF464+AI464</f>
        <v>4171</v>
      </c>
      <c r="AL464" s="88">
        <f>AG464</f>
        <v>0</v>
      </c>
      <c r="AM464" s="88">
        <f>AH464+AJ464</f>
        <v>4171</v>
      </c>
      <c r="AN464" s="88">
        <f>AO464-AM464</f>
        <v>-4171</v>
      </c>
      <c r="AO464" s="85"/>
      <c r="AP464" s="85"/>
      <c r="AQ464" s="85"/>
      <c r="AR464" s="85"/>
      <c r="AS464" s="85"/>
      <c r="AT464" s="88">
        <f>AO464+AR464</f>
        <v>0</v>
      </c>
      <c r="AU464" s="88">
        <f>AQ464+AS464</f>
        <v>0</v>
      </c>
      <c r="AV464" s="85"/>
      <c r="AW464" s="85"/>
      <c r="AX464" s="88">
        <f>AR464+AU464</f>
        <v>0</v>
      </c>
      <c r="AY464" s="88">
        <f>AT464+AV464</f>
        <v>0</v>
      </c>
      <c r="AZ464" s="85"/>
      <c r="BA464" s="85"/>
      <c r="BB464" s="85"/>
      <c r="BC464" s="85"/>
      <c r="BD464" s="85"/>
      <c r="BE464" s="85"/>
      <c r="BF464" s="85"/>
      <c r="BG464" s="85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</row>
    <row r="465" spans="1:70" s="55" customFormat="1" ht="50.25" customHeight="1" hidden="1">
      <c r="A465" s="126" t="s">
        <v>325</v>
      </c>
      <c r="B465" s="121" t="s">
        <v>3</v>
      </c>
      <c r="C465" s="121" t="s">
        <v>132</v>
      </c>
      <c r="D465" s="127" t="s">
        <v>326</v>
      </c>
      <c r="E465" s="121"/>
      <c r="F465" s="123"/>
      <c r="G465" s="123"/>
      <c r="H465" s="123"/>
      <c r="I465" s="123"/>
      <c r="J465" s="123"/>
      <c r="K465" s="149"/>
      <c r="L465" s="149"/>
      <c r="M465" s="123"/>
      <c r="N465" s="123"/>
      <c r="O465" s="123"/>
      <c r="P465" s="123"/>
      <c r="Q465" s="123"/>
      <c r="R465" s="149"/>
      <c r="S465" s="149"/>
      <c r="T465" s="123"/>
      <c r="U465" s="123"/>
      <c r="V465" s="149"/>
      <c r="W465" s="149"/>
      <c r="X465" s="123"/>
      <c r="Y465" s="123"/>
      <c r="Z465" s="149"/>
      <c r="AA465" s="123"/>
      <c r="AB465" s="123"/>
      <c r="AC465" s="149"/>
      <c r="AD465" s="149"/>
      <c r="AE465" s="149"/>
      <c r="AF465" s="123"/>
      <c r="AG465" s="149"/>
      <c r="AH465" s="123"/>
      <c r="AI465" s="149"/>
      <c r="AJ465" s="149"/>
      <c r="AK465" s="123"/>
      <c r="AL465" s="123"/>
      <c r="AM465" s="123"/>
      <c r="AN465" s="123">
        <f>AN466</f>
        <v>0</v>
      </c>
      <c r="AO465" s="123">
        <f>AO466</f>
        <v>0</v>
      </c>
      <c r="AP465" s="123">
        <f>AP466</f>
        <v>0</v>
      </c>
      <c r="AQ465" s="123">
        <f>AQ466</f>
        <v>0</v>
      </c>
      <c r="AR465" s="123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</row>
    <row r="466" spans="1:70" s="55" customFormat="1" ht="18.75" customHeight="1" hidden="1">
      <c r="A466" s="126" t="s">
        <v>10</v>
      </c>
      <c r="B466" s="121" t="s">
        <v>3</v>
      </c>
      <c r="C466" s="121" t="s">
        <v>132</v>
      </c>
      <c r="D466" s="127" t="s">
        <v>326</v>
      </c>
      <c r="E466" s="121" t="s">
        <v>17</v>
      </c>
      <c r="F466" s="123"/>
      <c r="G466" s="123"/>
      <c r="H466" s="123"/>
      <c r="I466" s="123"/>
      <c r="J466" s="123"/>
      <c r="K466" s="149"/>
      <c r="L466" s="149"/>
      <c r="M466" s="123"/>
      <c r="N466" s="123"/>
      <c r="O466" s="123"/>
      <c r="P466" s="123"/>
      <c r="Q466" s="123"/>
      <c r="R466" s="149"/>
      <c r="S466" s="149"/>
      <c r="T466" s="123"/>
      <c r="U466" s="123"/>
      <c r="V466" s="149"/>
      <c r="W466" s="149"/>
      <c r="X466" s="123"/>
      <c r="Y466" s="123"/>
      <c r="Z466" s="149"/>
      <c r="AA466" s="123"/>
      <c r="AB466" s="123"/>
      <c r="AC466" s="149"/>
      <c r="AD466" s="149"/>
      <c r="AE466" s="149"/>
      <c r="AF466" s="123"/>
      <c r="AG466" s="149"/>
      <c r="AH466" s="123"/>
      <c r="AI466" s="149"/>
      <c r="AJ466" s="149"/>
      <c r="AK466" s="123"/>
      <c r="AL466" s="123"/>
      <c r="AM466" s="123"/>
      <c r="AN466" s="123">
        <f>AO466-AM466</f>
        <v>0</v>
      </c>
      <c r="AO466" s="123">
        <f>5464-5464</f>
        <v>0</v>
      </c>
      <c r="AP466" s="123"/>
      <c r="AQ466" s="123">
        <f>5464-5464</f>
        <v>0</v>
      </c>
      <c r="AR466" s="123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</row>
    <row r="467" spans="1:70" s="12" customFormat="1" ht="33.75" hidden="1">
      <c r="A467" s="99" t="s">
        <v>384</v>
      </c>
      <c r="B467" s="100" t="s">
        <v>3</v>
      </c>
      <c r="C467" s="100" t="s">
        <v>132</v>
      </c>
      <c r="D467" s="101" t="s">
        <v>289</v>
      </c>
      <c r="E467" s="100"/>
      <c r="F467" s="88"/>
      <c r="G467" s="88"/>
      <c r="H467" s="88"/>
      <c r="I467" s="88"/>
      <c r="J467" s="88"/>
      <c r="K467" s="85"/>
      <c r="L467" s="85"/>
      <c r="M467" s="88"/>
      <c r="N467" s="88">
        <f aca="true" t="shared" si="428" ref="N467:AH467">N468</f>
        <v>7705</v>
      </c>
      <c r="O467" s="88">
        <f t="shared" si="428"/>
        <v>7705</v>
      </c>
      <c r="P467" s="88">
        <f t="shared" si="428"/>
        <v>0</v>
      </c>
      <c r="Q467" s="88">
        <f t="shared" si="428"/>
        <v>7705</v>
      </c>
      <c r="R467" s="88">
        <f t="shared" si="428"/>
        <v>0</v>
      </c>
      <c r="S467" s="88">
        <f t="shared" si="428"/>
        <v>0</v>
      </c>
      <c r="T467" s="88">
        <f t="shared" si="428"/>
        <v>7705</v>
      </c>
      <c r="U467" s="88">
        <f t="shared" si="428"/>
        <v>7705</v>
      </c>
      <c r="V467" s="88">
        <f t="shared" si="428"/>
        <v>0</v>
      </c>
      <c r="W467" s="88">
        <f t="shared" si="428"/>
        <v>0</v>
      </c>
      <c r="X467" s="88">
        <f t="shared" si="428"/>
        <v>7705</v>
      </c>
      <c r="Y467" s="88">
        <f t="shared" si="428"/>
        <v>7705</v>
      </c>
      <c r="Z467" s="88">
        <f t="shared" si="428"/>
        <v>0</v>
      </c>
      <c r="AA467" s="89">
        <f t="shared" si="428"/>
        <v>7705</v>
      </c>
      <c r="AB467" s="89">
        <f t="shared" si="428"/>
        <v>7705</v>
      </c>
      <c r="AC467" s="89">
        <f t="shared" si="428"/>
        <v>-7705</v>
      </c>
      <c r="AD467" s="89">
        <f t="shared" si="428"/>
        <v>0</v>
      </c>
      <c r="AE467" s="89">
        <f t="shared" si="428"/>
        <v>-7705</v>
      </c>
      <c r="AF467" s="88">
        <f t="shared" si="428"/>
        <v>0</v>
      </c>
      <c r="AG467" s="88">
        <f t="shared" si="428"/>
        <v>0</v>
      </c>
      <c r="AH467" s="88">
        <f t="shared" si="428"/>
        <v>0</v>
      </c>
      <c r="AI467" s="85"/>
      <c r="AJ467" s="85"/>
      <c r="AK467" s="152"/>
      <c r="AL467" s="152"/>
      <c r="AM467" s="152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</row>
    <row r="468" spans="1:70" s="12" customFormat="1" ht="18.75" hidden="1">
      <c r="A468" s="99" t="s">
        <v>10</v>
      </c>
      <c r="B468" s="100" t="s">
        <v>3</v>
      </c>
      <c r="C468" s="100" t="s">
        <v>132</v>
      </c>
      <c r="D468" s="101" t="s">
        <v>289</v>
      </c>
      <c r="E468" s="100" t="s">
        <v>17</v>
      </c>
      <c r="F468" s="88"/>
      <c r="G468" s="88"/>
      <c r="H468" s="88"/>
      <c r="I468" s="88"/>
      <c r="J468" s="88"/>
      <c r="K468" s="85"/>
      <c r="L468" s="85"/>
      <c r="M468" s="88"/>
      <c r="N468" s="88">
        <f>O468-M468</f>
        <v>7705</v>
      </c>
      <c r="O468" s="88">
        <v>7705</v>
      </c>
      <c r="P468" s="88"/>
      <c r="Q468" s="88">
        <v>7705</v>
      </c>
      <c r="R468" s="85"/>
      <c r="S468" s="85"/>
      <c r="T468" s="88">
        <f>O468+R468</f>
        <v>7705</v>
      </c>
      <c r="U468" s="88">
        <f>Q468+S468</f>
        <v>7705</v>
      </c>
      <c r="V468" s="85"/>
      <c r="W468" s="85"/>
      <c r="X468" s="88">
        <f>T468+V468</f>
        <v>7705</v>
      </c>
      <c r="Y468" s="88">
        <f>U468+W468</f>
        <v>7705</v>
      </c>
      <c r="Z468" s="85"/>
      <c r="AA468" s="89">
        <f>X468+Z468</f>
        <v>7705</v>
      </c>
      <c r="AB468" s="89">
        <f>Y468</f>
        <v>7705</v>
      </c>
      <c r="AC468" s="151">
        <v>-7705</v>
      </c>
      <c r="AD468" s="151"/>
      <c r="AE468" s="151">
        <v>-7705</v>
      </c>
      <c r="AF468" s="88">
        <f>AA468+AC468</f>
        <v>0</v>
      </c>
      <c r="AG468" s="85"/>
      <c r="AH468" s="88">
        <f>AB468+AE468</f>
        <v>0</v>
      </c>
      <c r="AI468" s="85"/>
      <c r="AJ468" s="85"/>
      <c r="AK468" s="152"/>
      <c r="AL468" s="152"/>
      <c r="AM468" s="152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</row>
    <row r="469" spans="1:70" s="26" customFormat="1" ht="15">
      <c r="A469" s="137"/>
      <c r="B469" s="224"/>
      <c r="C469" s="224"/>
      <c r="D469" s="225"/>
      <c r="E469" s="224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1"/>
      <c r="S469" s="221"/>
      <c r="T469" s="221"/>
      <c r="U469" s="221"/>
      <c r="V469" s="221"/>
      <c r="W469" s="221"/>
      <c r="X469" s="221"/>
      <c r="Y469" s="221"/>
      <c r="Z469" s="221"/>
      <c r="AA469" s="223"/>
      <c r="AB469" s="223"/>
      <c r="AC469" s="223"/>
      <c r="AD469" s="223"/>
      <c r="AE469" s="223"/>
      <c r="AF469" s="221"/>
      <c r="AG469" s="221"/>
      <c r="AH469" s="221"/>
      <c r="AI469" s="221"/>
      <c r="AJ469" s="221"/>
      <c r="AK469" s="222"/>
      <c r="AL469" s="222"/>
      <c r="AM469" s="222"/>
      <c r="AN469" s="221"/>
      <c r="AO469" s="221"/>
      <c r="AP469" s="221"/>
      <c r="AQ469" s="221"/>
      <c r="AR469" s="221"/>
      <c r="AS469" s="221"/>
      <c r="AT469" s="221"/>
      <c r="AU469" s="221"/>
      <c r="AV469" s="221"/>
      <c r="AW469" s="221"/>
      <c r="AX469" s="221"/>
      <c r="AY469" s="221"/>
      <c r="AZ469" s="221"/>
      <c r="BA469" s="221"/>
      <c r="BB469" s="221"/>
      <c r="BC469" s="221"/>
      <c r="BD469" s="221"/>
      <c r="BE469" s="221"/>
      <c r="BF469" s="221"/>
      <c r="BG469" s="221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</row>
    <row r="470" spans="1:70" s="26" customFormat="1" ht="36.75" customHeight="1">
      <c r="A470" s="79" t="s">
        <v>117</v>
      </c>
      <c r="B470" s="81" t="s">
        <v>3</v>
      </c>
      <c r="C470" s="81" t="s">
        <v>149</v>
      </c>
      <c r="D470" s="96"/>
      <c r="E470" s="81"/>
      <c r="F470" s="97">
        <f aca="true" t="shared" si="429" ref="F470:O470">F471+F473+F478</f>
        <v>55449</v>
      </c>
      <c r="G470" s="97">
        <f t="shared" si="429"/>
        <v>-7023</v>
      </c>
      <c r="H470" s="97">
        <f t="shared" si="429"/>
        <v>48426</v>
      </c>
      <c r="I470" s="97">
        <f t="shared" si="429"/>
        <v>0</v>
      </c>
      <c r="J470" s="97">
        <f t="shared" si="429"/>
        <v>52472</v>
      </c>
      <c r="K470" s="97">
        <f t="shared" si="429"/>
        <v>0</v>
      </c>
      <c r="L470" s="97">
        <f t="shared" si="429"/>
        <v>0</v>
      </c>
      <c r="M470" s="97">
        <f t="shared" si="429"/>
        <v>52472</v>
      </c>
      <c r="N470" s="97">
        <f t="shared" si="429"/>
        <v>-30734</v>
      </c>
      <c r="O470" s="97">
        <f t="shared" si="429"/>
        <v>21738</v>
      </c>
      <c r="P470" s="97">
        <f aca="true" t="shared" si="430" ref="P470:Y470">P471+P473+P478</f>
        <v>0</v>
      </c>
      <c r="Q470" s="97">
        <f t="shared" si="430"/>
        <v>21657</v>
      </c>
      <c r="R470" s="97">
        <f t="shared" si="430"/>
        <v>0</v>
      </c>
      <c r="S470" s="97">
        <f t="shared" si="430"/>
        <v>0</v>
      </c>
      <c r="T470" s="97">
        <f t="shared" si="430"/>
        <v>21738</v>
      </c>
      <c r="U470" s="97">
        <f t="shared" si="430"/>
        <v>21657</v>
      </c>
      <c r="V470" s="97">
        <f t="shared" si="430"/>
        <v>0</v>
      </c>
      <c r="W470" s="97">
        <f t="shared" si="430"/>
        <v>0</v>
      </c>
      <c r="X470" s="97">
        <f t="shared" si="430"/>
        <v>21738</v>
      </c>
      <c r="Y470" s="97">
        <f t="shared" si="430"/>
        <v>21657</v>
      </c>
      <c r="Z470" s="97">
        <f>Z471+Z473+Z478</f>
        <v>0</v>
      </c>
      <c r="AA470" s="98">
        <f>AA471+AA473+AA478</f>
        <v>21738</v>
      </c>
      <c r="AB470" s="98">
        <f>AB471+AB473+AB478</f>
        <v>21657</v>
      </c>
      <c r="AC470" s="98">
        <f>AC471+AC473+AC478</f>
        <v>0</v>
      </c>
      <c r="AD470" s="98">
        <f>AD471+AD473+AD478</f>
        <v>0</v>
      </c>
      <c r="AE470" s="98"/>
      <c r="AF470" s="97">
        <f aca="true" t="shared" si="431" ref="AF470:AQ470">AF471+AF473+AF478</f>
        <v>21738</v>
      </c>
      <c r="AG470" s="97">
        <f t="shared" si="431"/>
        <v>0</v>
      </c>
      <c r="AH470" s="97">
        <f t="shared" si="431"/>
        <v>21657</v>
      </c>
      <c r="AI470" s="97">
        <f t="shared" si="431"/>
        <v>606</v>
      </c>
      <c r="AJ470" s="97">
        <f t="shared" si="431"/>
        <v>606</v>
      </c>
      <c r="AK470" s="97">
        <f t="shared" si="431"/>
        <v>22344</v>
      </c>
      <c r="AL470" s="97">
        <f t="shared" si="431"/>
        <v>0</v>
      </c>
      <c r="AM470" s="97">
        <f t="shared" si="431"/>
        <v>22263</v>
      </c>
      <c r="AN470" s="97">
        <f t="shared" si="431"/>
        <v>-21224</v>
      </c>
      <c r="AO470" s="97">
        <f t="shared" si="431"/>
        <v>1039</v>
      </c>
      <c r="AP470" s="97">
        <f t="shared" si="431"/>
        <v>0</v>
      </c>
      <c r="AQ470" s="97">
        <f t="shared" si="431"/>
        <v>4096</v>
      </c>
      <c r="AR470" s="97">
        <f aca="true" t="shared" si="432" ref="AR470:AY470">AR471+AR473+AR478</f>
        <v>0</v>
      </c>
      <c r="AS470" s="97">
        <f t="shared" si="432"/>
        <v>0</v>
      </c>
      <c r="AT470" s="97">
        <f t="shared" si="432"/>
        <v>1039</v>
      </c>
      <c r="AU470" s="97">
        <f t="shared" si="432"/>
        <v>4096</v>
      </c>
      <c r="AV470" s="97">
        <f t="shared" si="432"/>
        <v>0</v>
      </c>
      <c r="AW470" s="97">
        <f>AW471+AW473+AW478</f>
        <v>0</v>
      </c>
      <c r="AX470" s="97">
        <f t="shared" si="432"/>
        <v>1039</v>
      </c>
      <c r="AY470" s="97">
        <f t="shared" si="432"/>
        <v>4096</v>
      </c>
      <c r="AZ470" s="97">
        <f>AZ471+AZ473+AZ478</f>
        <v>0</v>
      </c>
      <c r="BA470" s="97">
        <f>BA471+BA473+BA478</f>
        <v>0</v>
      </c>
      <c r="BB470" s="97">
        <f>BB471+BB473+BB478</f>
        <v>1039</v>
      </c>
      <c r="BC470" s="97">
        <f>BC471+BC473+BC478</f>
        <v>4096</v>
      </c>
      <c r="BD470" s="221"/>
      <c r="BE470" s="221"/>
      <c r="BF470" s="97">
        <f>BF471+BF473+BF478</f>
        <v>1039</v>
      </c>
      <c r="BG470" s="97">
        <f>BG471+BG473+BG478</f>
        <v>4096</v>
      </c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</row>
    <row r="471" spans="1:70" s="26" customFormat="1" ht="49.5">
      <c r="A471" s="99" t="s">
        <v>150</v>
      </c>
      <c r="B471" s="100" t="s">
        <v>3</v>
      </c>
      <c r="C471" s="100" t="s">
        <v>149</v>
      </c>
      <c r="D471" s="101" t="s">
        <v>38</v>
      </c>
      <c r="E471" s="100"/>
      <c r="F471" s="102">
        <f aca="true" t="shared" si="433" ref="F471:U471">F472</f>
        <v>0</v>
      </c>
      <c r="G471" s="102">
        <f t="shared" si="433"/>
        <v>0</v>
      </c>
      <c r="H471" s="102">
        <f t="shared" si="433"/>
        <v>0</v>
      </c>
      <c r="I471" s="102">
        <f t="shared" si="433"/>
        <v>0</v>
      </c>
      <c r="J471" s="102">
        <f t="shared" si="433"/>
        <v>0</v>
      </c>
      <c r="K471" s="102">
        <f t="shared" si="433"/>
        <v>0</v>
      </c>
      <c r="L471" s="102">
        <f t="shared" si="433"/>
        <v>0</v>
      </c>
      <c r="M471" s="102">
        <f t="shared" si="433"/>
        <v>0</v>
      </c>
      <c r="N471" s="102">
        <f t="shared" si="433"/>
        <v>0</v>
      </c>
      <c r="O471" s="102">
        <f t="shared" si="433"/>
        <v>0</v>
      </c>
      <c r="P471" s="102">
        <f t="shared" si="433"/>
        <v>0</v>
      </c>
      <c r="Q471" s="102">
        <f t="shared" si="433"/>
        <v>0</v>
      </c>
      <c r="R471" s="102">
        <f t="shared" si="433"/>
        <v>0</v>
      </c>
      <c r="S471" s="102">
        <f t="shared" si="433"/>
        <v>0</v>
      </c>
      <c r="T471" s="102">
        <f t="shared" si="433"/>
        <v>0</v>
      </c>
      <c r="U471" s="102">
        <f t="shared" si="433"/>
        <v>0</v>
      </c>
      <c r="V471" s="221"/>
      <c r="W471" s="221"/>
      <c r="X471" s="221"/>
      <c r="Y471" s="221"/>
      <c r="Z471" s="22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2"/>
      <c r="AL471" s="222"/>
      <c r="AM471" s="222"/>
      <c r="AN471" s="91">
        <f aca="true" t="shared" si="434" ref="AN471:BC471">AN472</f>
        <v>600</v>
      </c>
      <c r="AO471" s="91">
        <f t="shared" si="434"/>
        <v>600</v>
      </c>
      <c r="AP471" s="91">
        <f t="shared" si="434"/>
        <v>0</v>
      </c>
      <c r="AQ471" s="88">
        <f t="shared" si="434"/>
        <v>3657</v>
      </c>
      <c r="AR471" s="88">
        <f t="shared" si="434"/>
        <v>0</v>
      </c>
      <c r="AS471" s="88">
        <f t="shared" si="434"/>
        <v>0</v>
      </c>
      <c r="AT471" s="88">
        <f t="shared" si="434"/>
        <v>600</v>
      </c>
      <c r="AU471" s="88">
        <f t="shared" si="434"/>
        <v>3657</v>
      </c>
      <c r="AV471" s="88">
        <f t="shared" si="434"/>
        <v>0</v>
      </c>
      <c r="AW471" s="88">
        <f t="shared" si="434"/>
        <v>0</v>
      </c>
      <c r="AX471" s="88">
        <f t="shared" si="434"/>
        <v>600</v>
      </c>
      <c r="AY471" s="88">
        <f t="shared" si="434"/>
        <v>3657</v>
      </c>
      <c r="AZ471" s="88">
        <f t="shared" si="434"/>
        <v>0</v>
      </c>
      <c r="BA471" s="88">
        <f t="shared" si="434"/>
        <v>0</v>
      </c>
      <c r="BB471" s="88">
        <f t="shared" si="434"/>
        <v>600</v>
      </c>
      <c r="BC471" s="88">
        <f t="shared" si="434"/>
        <v>3657</v>
      </c>
      <c r="BD471" s="221"/>
      <c r="BE471" s="221"/>
      <c r="BF471" s="88">
        <f>BF472</f>
        <v>600</v>
      </c>
      <c r="BG471" s="88">
        <f>BG472</f>
        <v>3657</v>
      </c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</row>
    <row r="472" spans="1:70" s="26" customFormat="1" ht="82.5">
      <c r="A472" s="99" t="s">
        <v>249</v>
      </c>
      <c r="B472" s="100" t="s">
        <v>3</v>
      </c>
      <c r="C472" s="100" t="s">
        <v>149</v>
      </c>
      <c r="D472" s="101" t="s">
        <v>38</v>
      </c>
      <c r="E472" s="100" t="s">
        <v>151</v>
      </c>
      <c r="F472" s="88"/>
      <c r="G472" s="88">
        <f>H472-F472</f>
        <v>0</v>
      </c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1"/>
      <c r="W472" s="221"/>
      <c r="X472" s="221"/>
      <c r="Y472" s="221"/>
      <c r="Z472" s="22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2"/>
      <c r="AL472" s="222"/>
      <c r="AM472" s="222"/>
      <c r="AN472" s="88">
        <f>AO472-AM472</f>
        <v>600</v>
      </c>
      <c r="AO472" s="91">
        <v>600</v>
      </c>
      <c r="AP472" s="91"/>
      <c r="AQ472" s="88">
        <v>3657</v>
      </c>
      <c r="AR472" s="88"/>
      <c r="AS472" s="221"/>
      <c r="AT472" s="88">
        <f>AO472+AR472</f>
        <v>600</v>
      </c>
      <c r="AU472" s="88">
        <f>AQ472+AS472</f>
        <v>3657</v>
      </c>
      <c r="AV472" s="221"/>
      <c r="AW472" s="221"/>
      <c r="AX472" s="88">
        <f>AT472+AV472</f>
        <v>600</v>
      </c>
      <c r="AY472" s="88">
        <f>AU472</f>
        <v>3657</v>
      </c>
      <c r="AZ472" s="221"/>
      <c r="BA472" s="221"/>
      <c r="BB472" s="88">
        <f>AX472+AZ472</f>
        <v>600</v>
      </c>
      <c r="BC472" s="88">
        <f>AY472+BA472</f>
        <v>3657</v>
      </c>
      <c r="BD472" s="221"/>
      <c r="BE472" s="221"/>
      <c r="BF472" s="88">
        <f>BB472+BD472</f>
        <v>600</v>
      </c>
      <c r="BG472" s="88">
        <f>BC472+BE472</f>
        <v>3657</v>
      </c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</row>
    <row r="473" spans="1:70" s="26" customFormat="1" ht="38.25" customHeight="1">
      <c r="A473" s="99" t="s">
        <v>214</v>
      </c>
      <c r="B473" s="100" t="s">
        <v>3</v>
      </c>
      <c r="C473" s="100" t="s">
        <v>149</v>
      </c>
      <c r="D473" s="101" t="s">
        <v>215</v>
      </c>
      <c r="E473" s="100"/>
      <c r="F473" s="88">
        <f aca="true" t="shared" si="435" ref="F473:V474">F474</f>
        <v>1049</v>
      </c>
      <c r="G473" s="88">
        <f t="shared" si="435"/>
        <v>-92</v>
      </c>
      <c r="H473" s="88">
        <f t="shared" si="435"/>
        <v>957</v>
      </c>
      <c r="I473" s="88">
        <f t="shared" si="435"/>
        <v>0</v>
      </c>
      <c r="J473" s="88">
        <f t="shared" si="435"/>
        <v>1025</v>
      </c>
      <c r="K473" s="88">
        <f t="shared" si="435"/>
        <v>0</v>
      </c>
      <c r="L473" s="88">
        <f t="shared" si="435"/>
        <v>0</v>
      </c>
      <c r="M473" s="88">
        <f t="shared" si="435"/>
        <v>1025</v>
      </c>
      <c r="N473" s="88">
        <f aca="true" t="shared" si="436" ref="N473:U473">N474+N476</f>
        <v>-367</v>
      </c>
      <c r="O473" s="88">
        <f t="shared" si="436"/>
        <v>658</v>
      </c>
      <c r="P473" s="88">
        <f t="shared" si="436"/>
        <v>0</v>
      </c>
      <c r="Q473" s="88">
        <f t="shared" si="436"/>
        <v>658</v>
      </c>
      <c r="R473" s="88">
        <f t="shared" si="436"/>
        <v>0</v>
      </c>
      <c r="S473" s="88">
        <f t="shared" si="436"/>
        <v>0</v>
      </c>
      <c r="T473" s="88">
        <f t="shared" si="436"/>
        <v>658</v>
      </c>
      <c r="U473" s="88">
        <f t="shared" si="436"/>
        <v>658</v>
      </c>
      <c r="V473" s="88">
        <f aca="true" t="shared" si="437" ref="V473:AB473">V474+V476</f>
        <v>0</v>
      </c>
      <c r="W473" s="88">
        <f t="shared" si="437"/>
        <v>0</v>
      </c>
      <c r="X473" s="88">
        <f t="shared" si="437"/>
        <v>658</v>
      </c>
      <c r="Y473" s="88">
        <f t="shared" si="437"/>
        <v>658</v>
      </c>
      <c r="Z473" s="88">
        <f t="shared" si="437"/>
        <v>0</v>
      </c>
      <c r="AA473" s="89">
        <f t="shared" si="437"/>
        <v>658</v>
      </c>
      <c r="AB473" s="89">
        <f t="shared" si="437"/>
        <v>658</v>
      </c>
      <c r="AC473" s="89">
        <f>AC474+AC476</f>
        <v>0</v>
      </c>
      <c r="AD473" s="89">
        <f>AD474+AD476</f>
        <v>0</v>
      </c>
      <c r="AE473" s="89"/>
      <c r="AF473" s="88">
        <f aca="true" t="shared" si="438" ref="AF473:AV473">AF474+AF476</f>
        <v>658</v>
      </c>
      <c r="AG473" s="88">
        <f t="shared" si="438"/>
        <v>0</v>
      </c>
      <c r="AH473" s="88">
        <f t="shared" si="438"/>
        <v>658</v>
      </c>
      <c r="AI473" s="88">
        <f t="shared" si="438"/>
        <v>0</v>
      </c>
      <c r="AJ473" s="88">
        <f t="shared" si="438"/>
        <v>0</v>
      </c>
      <c r="AK473" s="88">
        <f t="shared" si="438"/>
        <v>658</v>
      </c>
      <c r="AL473" s="88">
        <f t="shared" si="438"/>
        <v>0</v>
      </c>
      <c r="AM473" s="88">
        <f t="shared" si="438"/>
        <v>658</v>
      </c>
      <c r="AN473" s="88">
        <f t="shared" si="438"/>
        <v>-219</v>
      </c>
      <c r="AO473" s="88">
        <f t="shared" si="438"/>
        <v>439</v>
      </c>
      <c r="AP473" s="88">
        <f t="shared" si="438"/>
        <v>0</v>
      </c>
      <c r="AQ473" s="88">
        <f t="shared" si="438"/>
        <v>439</v>
      </c>
      <c r="AR473" s="88">
        <f t="shared" si="438"/>
        <v>0</v>
      </c>
      <c r="AS473" s="88">
        <f t="shared" si="438"/>
        <v>0</v>
      </c>
      <c r="AT473" s="88">
        <f t="shared" si="438"/>
        <v>439</v>
      </c>
      <c r="AU473" s="88">
        <f t="shared" si="438"/>
        <v>439</v>
      </c>
      <c r="AV473" s="88">
        <f t="shared" si="438"/>
        <v>0</v>
      </c>
      <c r="AW473" s="88">
        <f aca="true" t="shared" si="439" ref="AW473:BC473">AW474+AW476</f>
        <v>0</v>
      </c>
      <c r="AX473" s="88">
        <f t="shared" si="439"/>
        <v>439</v>
      </c>
      <c r="AY473" s="88">
        <f t="shared" si="439"/>
        <v>439</v>
      </c>
      <c r="AZ473" s="88">
        <f t="shared" si="439"/>
        <v>0</v>
      </c>
      <c r="BA473" s="88">
        <f t="shared" si="439"/>
        <v>0</v>
      </c>
      <c r="BB473" s="88">
        <f t="shared" si="439"/>
        <v>439</v>
      </c>
      <c r="BC473" s="88">
        <f t="shared" si="439"/>
        <v>439</v>
      </c>
      <c r="BD473" s="221"/>
      <c r="BE473" s="221"/>
      <c r="BF473" s="88">
        <f>BF474+BF476</f>
        <v>439</v>
      </c>
      <c r="BG473" s="88">
        <f>BG474+BG476</f>
        <v>439</v>
      </c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</row>
    <row r="474" spans="1:70" s="26" customFormat="1" ht="82.5" customHeight="1" hidden="1">
      <c r="A474" s="99" t="s">
        <v>272</v>
      </c>
      <c r="B474" s="100" t="s">
        <v>3</v>
      </c>
      <c r="C474" s="100" t="s">
        <v>149</v>
      </c>
      <c r="D474" s="101" t="s">
        <v>216</v>
      </c>
      <c r="E474" s="100"/>
      <c r="F474" s="88">
        <f t="shared" si="435"/>
        <v>1049</v>
      </c>
      <c r="G474" s="88">
        <f t="shared" si="435"/>
        <v>-92</v>
      </c>
      <c r="H474" s="88">
        <f t="shared" si="435"/>
        <v>957</v>
      </c>
      <c r="I474" s="88">
        <f t="shared" si="435"/>
        <v>0</v>
      </c>
      <c r="J474" s="88">
        <f t="shared" si="435"/>
        <v>1025</v>
      </c>
      <c r="K474" s="88">
        <f t="shared" si="435"/>
        <v>0</v>
      </c>
      <c r="L474" s="88">
        <f t="shared" si="435"/>
        <v>0</v>
      </c>
      <c r="M474" s="88">
        <f t="shared" si="435"/>
        <v>1025</v>
      </c>
      <c r="N474" s="88">
        <f t="shared" si="435"/>
        <v>-1025</v>
      </c>
      <c r="O474" s="88">
        <f t="shared" si="435"/>
        <v>0</v>
      </c>
      <c r="P474" s="88">
        <f t="shared" si="435"/>
        <v>0</v>
      </c>
      <c r="Q474" s="88">
        <f t="shared" si="435"/>
        <v>0</v>
      </c>
      <c r="R474" s="88">
        <f t="shared" si="435"/>
        <v>0</v>
      </c>
      <c r="S474" s="88">
        <f t="shared" si="435"/>
        <v>0</v>
      </c>
      <c r="T474" s="88">
        <f t="shared" si="435"/>
        <v>0</v>
      </c>
      <c r="U474" s="88">
        <f t="shared" si="435"/>
        <v>0</v>
      </c>
      <c r="V474" s="88">
        <f t="shared" si="435"/>
        <v>0</v>
      </c>
      <c r="W474" s="88">
        <f aca="true" t="shared" si="440" ref="W474:AH474">W475</f>
        <v>0</v>
      </c>
      <c r="X474" s="88">
        <f t="shared" si="440"/>
        <v>0</v>
      </c>
      <c r="Y474" s="88">
        <f t="shared" si="440"/>
        <v>0</v>
      </c>
      <c r="Z474" s="88">
        <f t="shared" si="440"/>
        <v>0</v>
      </c>
      <c r="AA474" s="89">
        <f t="shared" si="440"/>
        <v>0</v>
      </c>
      <c r="AB474" s="89">
        <f t="shared" si="440"/>
        <v>0</v>
      </c>
      <c r="AC474" s="89">
        <f t="shared" si="440"/>
        <v>0</v>
      </c>
      <c r="AD474" s="89">
        <f t="shared" si="440"/>
        <v>0</v>
      </c>
      <c r="AE474" s="89"/>
      <c r="AF474" s="88">
        <f t="shared" si="440"/>
        <v>0</v>
      </c>
      <c r="AG474" s="88">
        <f t="shared" si="440"/>
        <v>0</v>
      </c>
      <c r="AH474" s="88">
        <f t="shared" si="440"/>
        <v>0</v>
      </c>
      <c r="AI474" s="221"/>
      <c r="AJ474" s="221"/>
      <c r="AK474" s="222"/>
      <c r="AL474" s="222"/>
      <c r="AM474" s="222"/>
      <c r="AN474" s="221"/>
      <c r="AO474" s="221"/>
      <c r="AP474" s="221"/>
      <c r="AQ474" s="221"/>
      <c r="AR474" s="221"/>
      <c r="AS474" s="221"/>
      <c r="AT474" s="221"/>
      <c r="AU474" s="221"/>
      <c r="AV474" s="221"/>
      <c r="AW474" s="221"/>
      <c r="AX474" s="221"/>
      <c r="AY474" s="221"/>
      <c r="AZ474" s="221"/>
      <c r="BA474" s="221"/>
      <c r="BB474" s="221"/>
      <c r="BC474" s="221"/>
      <c r="BD474" s="221"/>
      <c r="BE474" s="221"/>
      <c r="BF474" s="221"/>
      <c r="BG474" s="221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</row>
    <row r="475" spans="1:70" s="26" customFormat="1" ht="82.5" customHeight="1" hidden="1">
      <c r="A475" s="99" t="s">
        <v>250</v>
      </c>
      <c r="B475" s="100" t="s">
        <v>3</v>
      </c>
      <c r="C475" s="100" t="s">
        <v>149</v>
      </c>
      <c r="D475" s="101" t="s">
        <v>216</v>
      </c>
      <c r="E475" s="100" t="s">
        <v>143</v>
      </c>
      <c r="F475" s="88">
        <v>1049</v>
      </c>
      <c r="G475" s="88">
        <f>H475-F475</f>
        <v>-92</v>
      </c>
      <c r="H475" s="88">
        <v>957</v>
      </c>
      <c r="I475" s="88"/>
      <c r="J475" s="88">
        <v>1025</v>
      </c>
      <c r="K475" s="222"/>
      <c r="L475" s="222"/>
      <c r="M475" s="88">
        <v>1025</v>
      </c>
      <c r="N475" s="88">
        <f>O475-M475</f>
        <v>-1025</v>
      </c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9"/>
      <c r="AB475" s="89"/>
      <c r="AC475" s="89"/>
      <c r="AD475" s="89"/>
      <c r="AE475" s="89"/>
      <c r="AF475" s="88"/>
      <c r="AG475" s="88"/>
      <c r="AH475" s="88"/>
      <c r="AI475" s="221"/>
      <c r="AJ475" s="221"/>
      <c r="AK475" s="222"/>
      <c r="AL475" s="222"/>
      <c r="AM475" s="222"/>
      <c r="AN475" s="221"/>
      <c r="AO475" s="221"/>
      <c r="AP475" s="221"/>
      <c r="AQ475" s="221"/>
      <c r="AR475" s="221"/>
      <c r="AS475" s="221"/>
      <c r="AT475" s="221"/>
      <c r="AU475" s="221"/>
      <c r="AV475" s="221"/>
      <c r="AW475" s="221"/>
      <c r="AX475" s="221"/>
      <c r="AY475" s="221"/>
      <c r="AZ475" s="221"/>
      <c r="BA475" s="221"/>
      <c r="BB475" s="221"/>
      <c r="BC475" s="221"/>
      <c r="BD475" s="221"/>
      <c r="BE475" s="221"/>
      <c r="BF475" s="221"/>
      <c r="BG475" s="221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</row>
    <row r="476" spans="1:70" s="26" customFormat="1" ht="115.5" customHeight="1">
      <c r="A476" s="99" t="s">
        <v>296</v>
      </c>
      <c r="B476" s="100" t="s">
        <v>3</v>
      </c>
      <c r="C476" s="100" t="s">
        <v>149</v>
      </c>
      <c r="D476" s="101" t="s">
        <v>216</v>
      </c>
      <c r="E476" s="100"/>
      <c r="F476" s="88"/>
      <c r="G476" s="88"/>
      <c r="H476" s="88"/>
      <c r="I476" s="88"/>
      <c r="J476" s="88"/>
      <c r="K476" s="222"/>
      <c r="L476" s="222"/>
      <c r="M476" s="88"/>
      <c r="N476" s="88">
        <f aca="true" t="shared" si="441" ref="N476:BC476">N477</f>
        <v>658</v>
      </c>
      <c r="O476" s="88">
        <f t="shared" si="441"/>
        <v>658</v>
      </c>
      <c r="P476" s="88">
        <f t="shared" si="441"/>
        <v>0</v>
      </c>
      <c r="Q476" s="88">
        <f t="shared" si="441"/>
        <v>658</v>
      </c>
      <c r="R476" s="88">
        <f t="shared" si="441"/>
        <v>0</v>
      </c>
      <c r="S476" s="88">
        <f t="shared" si="441"/>
        <v>0</v>
      </c>
      <c r="T476" s="88">
        <f t="shared" si="441"/>
        <v>658</v>
      </c>
      <c r="U476" s="88">
        <f t="shared" si="441"/>
        <v>658</v>
      </c>
      <c r="V476" s="88">
        <f t="shared" si="441"/>
        <v>0</v>
      </c>
      <c r="W476" s="88">
        <f t="shared" si="441"/>
        <v>0</v>
      </c>
      <c r="X476" s="88">
        <f t="shared" si="441"/>
        <v>658</v>
      </c>
      <c r="Y476" s="88">
        <f t="shared" si="441"/>
        <v>658</v>
      </c>
      <c r="Z476" s="88">
        <f t="shared" si="441"/>
        <v>0</v>
      </c>
      <c r="AA476" s="89">
        <f t="shared" si="441"/>
        <v>658</v>
      </c>
      <c r="AB476" s="89">
        <f t="shared" si="441"/>
        <v>658</v>
      </c>
      <c r="AC476" s="89">
        <f t="shared" si="441"/>
        <v>0</v>
      </c>
      <c r="AD476" s="89">
        <f t="shared" si="441"/>
        <v>0</v>
      </c>
      <c r="AE476" s="89"/>
      <c r="AF476" s="88">
        <f t="shared" si="441"/>
        <v>658</v>
      </c>
      <c r="AG476" s="88">
        <f t="shared" si="441"/>
        <v>0</v>
      </c>
      <c r="AH476" s="88">
        <f t="shared" si="441"/>
        <v>658</v>
      </c>
      <c r="AI476" s="88">
        <f t="shared" si="441"/>
        <v>0</v>
      </c>
      <c r="AJ476" s="88">
        <f t="shared" si="441"/>
        <v>0</v>
      </c>
      <c r="AK476" s="88">
        <f t="shared" si="441"/>
        <v>658</v>
      </c>
      <c r="AL476" s="88">
        <f t="shared" si="441"/>
        <v>0</v>
      </c>
      <c r="AM476" s="88">
        <f t="shared" si="441"/>
        <v>658</v>
      </c>
      <c r="AN476" s="88">
        <f t="shared" si="441"/>
        <v>-219</v>
      </c>
      <c r="AO476" s="88">
        <f t="shared" si="441"/>
        <v>439</v>
      </c>
      <c r="AP476" s="88">
        <f t="shared" si="441"/>
        <v>0</v>
      </c>
      <c r="AQ476" s="88">
        <f t="shared" si="441"/>
        <v>439</v>
      </c>
      <c r="AR476" s="88">
        <f t="shared" si="441"/>
        <v>0</v>
      </c>
      <c r="AS476" s="88">
        <f t="shared" si="441"/>
        <v>0</v>
      </c>
      <c r="AT476" s="88">
        <f t="shared" si="441"/>
        <v>439</v>
      </c>
      <c r="AU476" s="88">
        <f t="shared" si="441"/>
        <v>439</v>
      </c>
      <c r="AV476" s="88">
        <f t="shared" si="441"/>
        <v>0</v>
      </c>
      <c r="AW476" s="88">
        <f t="shared" si="441"/>
        <v>0</v>
      </c>
      <c r="AX476" s="88">
        <f t="shared" si="441"/>
        <v>439</v>
      </c>
      <c r="AY476" s="88">
        <f t="shared" si="441"/>
        <v>439</v>
      </c>
      <c r="AZ476" s="88">
        <f t="shared" si="441"/>
        <v>0</v>
      </c>
      <c r="BA476" s="88">
        <f t="shared" si="441"/>
        <v>0</v>
      </c>
      <c r="BB476" s="88">
        <f t="shared" si="441"/>
        <v>439</v>
      </c>
      <c r="BC476" s="88">
        <f t="shared" si="441"/>
        <v>439</v>
      </c>
      <c r="BD476" s="221"/>
      <c r="BE476" s="221"/>
      <c r="BF476" s="88">
        <f>BF477</f>
        <v>439</v>
      </c>
      <c r="BG476" s="88">
        <f>BG477</f>
        <v>439</v>
      </c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</row>
    <row r="477" spans="1:70" s="26" customFormat="1" ht="84" customHeight="1">
      <c r="A477" s="99" t="s">
        <v>250</v>
      </c>
      <c r="B477" s="100" t="s">
        <v>3</v>
      </c>
      <c r="C477" s="100" t="s">
        <v>149</v>
      </c>
      <c r="D477" s="101" t="s">
        <v>216</v>
      </c>
      <c r="E477" s="100" t="s">
        <v>143</v>
      </c>
      <c r="F477" s="88"/>
      <c r="G477" s="88"/>
      <c r="H477" s="88"/>
      <c r="I477" s="88"/>
      <c r="J477" s="88"/>
      <c r="K477" s="222"/>
      <c r="L477" s="222"/>
      <c r="M477" s="88"/>
      <c r="N477" s="88">
        <f>O477-M477</f>
        <v>658</v>
      </c>
      <c r="O477" s="88">
        <v>658</v>
      </c>
      <c r="P477" s="88"/>
      <c r="Q477" s="88">
        <v>658</v>
      </c>
      <c r="R477" s="221"/>
      <c r="S477" s="221"/>
      <c r="T477" s="88">
        <f>O477+R477</f>
        <v>658</v>
      </c>
      <c r="U477" s="88">
        <f>Q477+S477</f>
        <v>658</v>
      </c>
      <c r="V477" s="221"/>
      <c r="W477" s="221"/>
      <c r="X477" s="88">
        <f>T477+V477</f>
        <v>658</v>
      </c>
      <c r="Y477" s="88">
        <f>U477+W477</f>
        <v>658</v>
      </c>
      <c r="Z477" s="221"/>
      <c r="AA477" s="89">
        <f>X477+Z477</f>
        <v>658</v>
      </c>
      <c r="AB477" s="89">
        <f>Y477</f>
        <v>658</v>
      </c>
      <c r="AC477" s="223"/>
      <c r="AD477" s="223"/>
      <c r="AE477" s="223"/>
      <c r="AF477" s="88">
        <f>AA477+AC477</f>
        <v>658</v>
      </c>
      <c r="AG477" s="221"/>
      <c r="AH477" s="88">
        <f>AB477</f>
        <v>658</v>
      </c>
      <c r="AI477" s="221"/>
      <c r="AJ477" s="221"/>
      <c r="AK477" s="88">
        <f>AF477+AI477</f>
        <v>658</v>
      </c>
      <c r="AL477" s="88">
        <f>AG477</f>
        <v>0</v>
      </c>
      <c r="AM477" s="88">
        <f>AH477+AJ477</f>
        <v>658</v>
      </c>
      <c r="AN477" s="88">
        <f>AO477-AM477</f>
        <v>-219</v>
      </c>
      <c r="AO477" s="91">
        <v>439</v>
      </c>
      <c r="AP477" s="91"/>
      <c r="AQ477" s="91">
        <v>439</v>
      </c>
      <c r="AR477" s="91"/>
      <c r="AS477" s="221"/>
      <c r="AT477" s="88">
        <f>AO477+AR477</f>
        <v>439</v>
      </c>
      <c r="AU477" s="88">
        <f>AQ477+AS477</f>
        <v>439</v>
      </c>
      <c r="AV477" s="221"/>
      <c r="AW477" s="221"/>
      <c r="AX477" s="88">
        <f>AT477+AV477</f>
        <v>439</v>
      </c>
      <c r="AY477" s="88">
        <f>AU477</f>
        <v>439</v>
      </c>
      <c r="AZ477" s="221"/>
      <c r="BA477" s="221"/>
      <c r="BB477" s="88">
        <f>AX477+AZ477</f>
        <v>439</v>
      </c>
      <c r="BC477" s="88">
        <f>AY477+BA477</f>
        <v>439</v>
      </c>
      <c r="BD477" s="221"/>
      <c r="BE477" s="221"/>
      <c r="BF477" s="88">
        <f>BB477+BD477</f>
        <v>439</v>
      </c>
      <c r="BG477" s="88">
        <f>BC477+BE477</f>
        <v>439</v>
      </c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</row>
    <row r="478" spans="1:70" s="26" customFormat="1" ht="33" customHeight="1" hidden="1">
      <c r="A478" s="99" t="s">
        <v>121</v>
      </c>
      <c r="B478" s="100" t="s">
        <v>3</v>
      </c>
      <c r="C478" s="100" t="s">
        <v>149</v>
      </c>
      <c r="D478" s="101" t="s">
        <v>122</v>
      </c>
      <c r="E478" s="100"/>
      <c r="F478" s="102">
        <f aca="true" t="shared" si="442" ref="F478:L478">F479+F480+F481+F485</f>
        <v>54400</v>
      </c>
      <c r="G478" s="102">
        <f t="shared" si="442"/>
        <v>-6931</v>
      </c>
      <c r="H478" s="102">
        <f t="shared" si="442"/>
        <v>47469</v>
      </c>
      <c r="I478" s="102">
        <f t="shared" si="442"/>
        <v>0</v>
      </c>
      <c r="J478" s="102">
        <f t="shared" si="442"/>
        <v>51447</v>
      </c>
      <c r="K478" s="102">
        <f t="shared" si="442"/>
        <v>0</v>
      </c>
      <c r="L478" s="102">
        <f t="shared" si="442"/>
        <v>0</v>
      </c>
      <c r="M478" s="102">
        <f>M479+M480+M481+M483+M485</f>
        <v>51447</v>
      </c>
      <c r="N478" s="102">
        <f aca="true" t="shared" si="443" ref="N478:Y478">N479+N480+N481+N483+N485+N487+N502+N498</f>
        <v>-30367</v>
      </c>
      <c r="O478" s="102">
        <f t="shared" si="443"/>
        <v>21080</v>
      </c>
      <c r="P478" s="102">
        <f t="shared" si="443"/>
        <v>0</v>
      </c>
      <c r="Q478" s="102">
        <f t="shared" si="443"/>
        <v>20999</v>
      </c>
      <c r="R478" s="102">
        <f t="shared" si="443"/>
        <v>0</v>
      </c>
      <c r="S478" s="102">
        <f t="shared" si="443"/>
        <v>0</v>
      </c>
      <c r="T478" s="102">
        <f t="shared" si="443"/>
        <v>21080</v>
      </c>
      <c r="U478" s="102">
        <f t="shared" si="443"/>
        <v>20999</v>
      </c>
      <c r="V478" s="102">
        <f t="shared" si="443"/>
        <v>0</v>
      </c>
      <c r="W478" s="102">
        <f t="shared" si="443"/>
        <v>0</v>
      </c>
      <c r="X478" s="102">
        <f t="shared" si="443"/>
        <v>21080</v>
      </c>
      <c r="Y478" s="102">
        <f t="shared" si="443"/>
        <v>20999</v>
      </c>
      <c r="Z478" s="102">
        <f>Z479+Z480+Z481+Z483+Z485+Z487+Z502+Z498</f>
        <v>0</v>
      </c>
      <c r="AA478" s="103">
        <f>AA479+AA480+AA481+AA483+AA485+AA487+AA502+AA498</f>
        <v>21080</v>
      </c>
      <c r="AB478" s="103">
        <f>AB479+AB480+AB481+AB483+AB485+AB487+AB502+AB498</f>
        <v>20999</v>
      </c>
      <c r="AC478" s="103">
        <f>AC479+AC480+AC481+AC483+AC485+AC487+AC502+AC498</f>
        <v>0</v>
      </c>
      <c r="AD478" s="103">
        <f>AD479+AD480+AD481+AD483+AD485+AD487+AD502+AD498</f>
        <v>0</v>
      </c>
      <c r="AE478" s="103"/>
      <c r="AF478" s="102">
        <f aca="true" t="shared" si="444" ref="AF478:AU478">AF479+AF480+AF481+AF483+AF485+AF487+AF502+AF498</f>
        <v>21080</v>
      </c>
      <c r="AG478" s="102">
        <f t="shared" si="444"/>
        <v>0</v>
      </c>
      <c r="AH478" s="102">
        <f t="shared" si="444"/>
        <v>20999</v>
      </c>
      <c r="AI478" s="102">
        <f t="shared" si="444"/>
        <v>606</v>
      </c>
      <c r="AJ478" s="102">
        <f t="shared" si="444"/>
        <v>606</v>
      </c>
      <c r="AK478" s="102">
        <f t="shared" si="444"/>
        <v>21686</v>
      </c>
      <c r="AL478" s="102">
        <f t="shared" si="444"/>
        <v>0</v>
      </c>
      <c r="AM478" s="102">
        <f t="shared" si="444"/>
        <v>21605</v>
      </c>
      <c r="AN478" s="102">
        <f t="shared" si="444"/>
        <v>-21605</v>
      </c>
      <c r="AO478" s="102">
        <f t="shared" si="444"/>
        <v>0</v>
      </c>
      <c r="AP478" s="102">
        <f t="shared" si="444"/>
        <v>0</v>
      </c>
      <c r="AQ478" s="102">
        <f t="shared" si="444"/>
        <v>0</v>
      </c>
      <c r="AR478" s="102">
        <f t="shared" si="444"/>
        <v>0</v>
      </c>
      <c r="AS478" s="102">
        <f t="shared" si="444"/>
        <v>0</v>
      </c>
      <c r="AT478" s="102">
        <f t="shared" si="444"/>
        <v>0</v>
      </c>
      <c r="AU478" s="102">
        <f t="shared" si="444"/>
        <v>0</v>
      </c>
      <c r="AV478" s="221"/>
      <c r="AW478" s="221"/>
      <c r="AX478" s="102">
        <f>AX479+AX480+AX481+AX483+AX485+AX487+AX502+AX498</f>
        <v>0</v>
      </c>
      <c r="AY478" s="102">
        <f>AY479+AY480+AY481+AY483+AY485+AY487+AY502+AY498</f>
        <v>0</v>
      </c>
      <c r="AZ478" s="221"/>
      <c r="BA478" s="221"/>
      <c r="BB478" s="221"/>
      <c r="BC478" s="221"/>
      <c r="BD478" s="221"/>
      <c r="BE478" s="221"/>
      <c r="BF478" s="221"/>
      <c r="BG478" s="221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</row>
    <row r="479" spans="1:70" s="26" customFormat="1" ht="66" customHeight="1" hidden="1">
      <c r="A479" s="99" t="s">
        <v>137</v>
      </c>
      <c r="B479" s="100" t="s">
        <v>3</v>
      </c>
      <c r="C479" s="100" t="s">
        <v>149</v>
      </c>
      <c r="D479" s="101" t="s">
        <v>122</v>
      </c>
      <c r="E479" s="100" t="s">
        <v>138</v>
      </c>
      <c r="F479" s="88">
        <v>51395</v>
      </c>
      <c r="G479" s="88">
        <f>H479-F479</f>
        <v>-7016</v>
      </c>
      <c r="H479" s="88">
        <f>1070+220+41500+387+590+1366-838+47+37</f>
        <v>44379</v>
      </c>
      <c r="I479" s="88"/>
      <c r="J479" s="88">
        <f>1137+230+45102+402+630+1463-897+39+51</f>
        <v>48157</v>
      </c>
      <c r="K479" s="222"/>
      <c r="L479" s="222"/>
      <c r="M479" s="88">
        <v>48157</v>
      </c>
      <c r="N479" s="88">
        <f>O479-M479</f>
        <v>-48157</v>
      </c>
      <c r="O479" s="88"/>
      <c r="P479" s="88"/>
      <c r="Q479" s="88"/>
      <c r="R479" s="88"/>
      <c r="S479" s="88"/>
      <c r="T479" s="88"/>
      <c r="U479" s="88"/>
      <c r="V479" s="221"/>
      <c r="W479" s="221"/>
      <c r="X479" s="221"/>
      <c r="Y479" s="221"/>
      <c r="Z479" s="221"/>
      <c r="AA479" s="223"/>
      <c r="AB479" s="223"/>
      <c r="AC479" s="223"/>
      <c r="AD479" s="223"/>
      <c r="AE479" s="223"/>
      <c r="AF479" s="221"/>
      <c r="AG479" s="221"/>
      <c r="AH479" s="221"/>
      <c r="AI479" s="221"/>
      <c r="AJ479" s="221"/>
      <c r="AK479" s="222"/>
      <c r="AL479" s="222"/>
      <c r="AM479" s="222"/>
      <c r="AN479" s="221"/>
      <c r="AO479" s="221"/>
      <c r="AP479" s="221"/>
      <c r="AQ479" s="221"/>
      <c r="AR479" s="221"/>
      <c r="AS479" s="221"/>
      <c r="AT479" s="221"/>
      <c r="AU479" s="221"/>
      <c r="AV479" s="221"/>
      <c r="AW479" s="221"/>
      <c r="AX479" s="221"/>
      <c r="AY479" s="221"/>
      <c r="AZ479" s="221"/>
      <c r="BA479" s="221"/>
      <c r="BB479" s="221"/>
      <c r="BC479" s="221"/>
      <c r="BD479" s="221"/>
      <c r="BE479" s="221"/>
      <c r="BF479" s="221"/>
      <c r="BG479" s="221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</row>
    <row r="480" spans="1:70" s="26" customFormat="1" ht="16.5" customHeight="1" hidden="1">
      <c r="A480" s="99" t="s">
        <v>10</v>
      </c>
      <c r="B480" s="100" t="s">
        <v>3</v>
      </c>
      <c r="C480" s="100" t="s">
        <v>149</v>
      </c>
      <c r="D480" s="101" t="s">
        <v>122</v>
      </c>
      <c r="E480" s="100" t="s">
        <v>17</v>
      </c>
      <c r="F480" s="88"/>
      <c r="G480" s="88">
        <f>H480-F480</f>
        <v>90</v>
      </c>
      <c r="H480" s="88">
        <v>90</v>
      </c>
      <c r="I480" s="88"/>
      <c r="J480" s="88">
        <v>90</v>
      </c>
      <c r="K480" s="222"/>
      <c r="L480" s="222"/>
      <c r="M480" s="88">
        <v>90</v>
      </c>
      <c r="N480" s="88">
        <f>O480-M480</f>
        <v>-90</v>
      </c>
      <c r="O480" s="88"/>
      <c r="P480" s="88"/>
      <c r="Q480" s="88"/>
      <c r="R480" s="88"/>
      <c r="S480" s="88"/>
      <c r="T480" s="88"/>
      <c r="U480" s="88"/>
      <c r="V480" s="221"/>
      <c r="W480" s="221"/>
      <c r="X480" s="221"/>
      <c r="Y480" s="221"/>
      <c r="Z480" s="221"/>
      <c r="AA480" s="223"/>
      <c r="AB480" s="223"/>
      <c r="AC480" s="223"/>
      <c r="AD480" s="223"/>
      <c r="AE480" s="223"/>
      <c r="AF480" s="221"/>
      <c r="AG480" s="221"/>
      <c r="AH480" s="221"/>
      <c r="AI480" s="221"/>
      <c r="AJ480" s="221"/>
      <c r="AK480" s="222"/>
      <c r="AL480" s="222"/>
      <c r="AM480" s="222"/>
      <c r="AN480" s="221"/>
      <c r="AO480" s="221"/>
      <c r="AP480" s="221"/>
      <c r="AQ480" s="221"/>
      <c r="AR480" s="221"/>
      <c r="AS480" s="221"/>
      <c r="AT480" s="221"/>
      <c r="AU480" s="221"/>
      <c r="AV480" s="221"/>
      <c r="AW480" s="221"/>
      <c r="AX480" s="221"/>
      <c r="AY480" s="221"/>
      <c r="AZ480" s="221"/>
      <c r="BA480" s="221"/>
      <c r="BB480" s="221"/>
      <c r="BC480" s="221"/>
      <c r="BD480" s="221"/>
      <c r="BE480" s="221"/>
      <c r="BF480" s="221"/>
      <c r="BG480" s="221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</row>
    <row r="481" spans="1:70" s="26" customFormat="1" ht="49.5" customHeight="1" hidden="1">
      <c r="A481" s="99" t="s">
        <v>253</v>
      </c>
      <c r="B481" s="100" t="s">
        <v>3</v>
      </c>
      <c r="C481" s="100" t="s">
        <v>149</v>
      </c>
      <c r="D481" s="101" t="s">
        <v>182</v>
      </c>
      <c r="E481" s="100"/>
      <c r="F481" s="102">
        <f aca="true" t="shared" si="445" ref="F481:U481">F482</f>
        <v>1500</v>
      </c>
      <c r="G481" s="102">
        <f t="shared" si="445"/>
        <v>0</v>
      </c>
      <c r="H481" s="102">
        <f t="shared" si="445"/>
        <v>1500</v>
      </c>
      <c r="I481" s="102">
        <f t="shared" si="445"/>
        <v>0</v>
      </c>
      <c r="J481" s="102">
        <f t="shared" si="445"/>
        <v>1600</v>
      </c>
      <c r="K481" s="102">
        <f t="shared" si="445"/>
        <v>0</v>
      </c>
      <c r="L481" s="102">
        <f t="shared" si="445"/>
        <v>0</v>
      </c>
      <c r="M481" s="102">
        <f t="shared" si="445"/>
        <v>1600</v>
      </c>
      <c r="N481" s="102">
        <f t="shared" si="445"/>
        <v>-1600</v>
      </c>
      <c r="O481" s="102">
        <f t="shared" si="445"/>
        <v>0</v>
      </c>
      <c r="P481" s="102">
        <f t="shared" si="445"/>
        <v>0</v>
      </c>
      <c r="Q481" s="102">
        <f t="shared" si="445"/>
        <v>0</v>
      </c>
      <c r="R481" s="102">
        <f t="shared" si="445"/>
        <v>0</v>
      </c>
      <c r="S481" s="102">
        <f t="shared" si="445"/>
        <v>0</v>
      </c>
      <c r="T481" s="102">
        <f t="shared" si="445"/>
        <v>0</v>
      </c>
      <c r="U481" s="102">
        <f t="shared" si="445"/>
        <v>0</v>
      </c>
      <c r="V481" s="221"/>
      <c r="W481" s="221"/>
      <c r="X481" s="221"/>
      <c r="Y481" s="221"/>
      <c r="Z481" s="221"/>
      <c r="AA481" s="223"/>
      <c r="AB481" s="223"/>
      <c r="AC481" s="223"/>
      <c r="AD481" s="223"/>
      <c r="AE481" s="223"/>
      <c r="AF481" s="221"/>
      <c r="AG481" s="221"/>
      <c r="AH481" s="221"/>
      <c r="AI481" s="221"/>
      <c r="AJ481" s="221"/>
      <c r="AK481" s="222"/>
      <c r="AL481" s="222"/>
      <c r="AM481" s="222"/>
      <c r="AN481" s="221"/>
      <c r="AO481" s="221"/>
      <c r="AP481" s="221"/>
      <c r="AQ481" s="221"/>
      <c r="AR481" s="221"/>
      <c r="AS481" s="221"/>
      <c r="AT481" s="221"/>
      <c r="AU481" s="221"/>
      <c r="AV481" s="221"/>
      <c r="AW481" s="221"/>
      <c r="AX481" s="221"/>
      <c r="AY481" s="221"/>
      <c r="AZ481" s="221"/>
      <c r="BA481" s="221"/>
      <c r="BB481" s="221"/>
      <c r="BC481" s="221"/>
      <c r="BD481" s="221"/>
      <c r="BE481" s="221"/>
      <c r="BF481" s="221"/>
      <c r="BG481" s="221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</row>
    <row r="482" spans="1:70" s="26" customFormat="1" ht="82.5" customHeight="1" hidden="1">
      <c r="A482" s="99" t="s">
        <v>250</v>
      </c>
      <c r="B482" s="100" t="s">
        <v>3</v>
      </c>
      <c r="C482" s="100" t="s">
        <v>149</v>
      </c>
      <c r="D482" s="101" t="s">
        <v>182</v>
      </c>
      <c r="E482" s="100" t="s">
        <v>143</v>
      </c>
      <c r="F482" s="88">
        <v>1500</v>
      </c>
      <c r="G482" s="88">
        <f>H482-F482</f>
        <v>0</v>
      </c>
      <c r="H482" s="88">
        <v>1500</v>
      </c>
      <c r="I482" s="88"/>
      <c r="J482" s="88">
        <v>1600</v>
      </c>
      <c r="K482" s="222"/>
      <c r="L482" s="222"/>
      <c r="M482" s="88">
        <v>1600</v>
      </c>
      <c r="N482" s="88">
        <f>O482-M482</f>
        <v>-1600</v>
      </c>
      <c r="O482" s="88"/>
      <c r="P482" s="88"/>
      <c r="Q482" s="88"/>
      <c r="R482" s="88"/>
      <c r="S482" s="88"/>
      <c r="T482" s="88"/>
      <c r="U482" s="88"/>
      <c r="V482" s="221"/>
      <c r="W482" s="221"/>
      <c r="X482" s="221"/>
      <c r="Y482" s="221"/>
      <c r="Z482" s="221"/>
      <c r="AA482" s="223"/>
      <c r="AB482" s="223"/>
      <c r="AC482" s="223"/>
      <c r="AD482" s="223"/>
      <c r="AE482" s="223"/>
      <c r="AF482" s="221"/>
      <c r="AG482" s="221"/>
      <c r="AH482" s="221"/>
      <c r="AI482" s="221"/>
      <c r="AJ482" s="221"/>
      <c r="AK482" s="222"/>
      <c r="AL482" s="222"/>
      <c r="AM482" s="222"/>
      <c r="AN482" s="221"/>
      <c r="AO482" s="221"/>
      <c r="AP482" s="221"/>
      <c r="AQ482" s="221"/>
      <c r="AR482" s="221"/>
      <c r="AS482" s="221"/>
      <c r="AT482" s="221"/>
      <c r="AU482" s="221"/>
      <c r="AV482" s="221"/>
      <c r="AW482" s="221"/>
      <c r="AX482" s="221"/>
      <c r="AY482" s="221"/>
      <c r="AZ482" s="221"/>
      <c r="BA482" s="221"/>
      <c r="BB482" s="221"/>
      <c r="BC482" s="221"/>
      <c r="BD482" s="221"/>
      <c r="BE482" s="221"/>
      <c r="BF482" s="221"/>
      <c r="BG482" s="221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</row>
    <row r="483" spans="1:70" s="26" customFormat="1" ht="66" customHeight="1" hidden="1">
      <c r="A483" s="99" t="s">
        <v>257</v>
      </c>
      <c r="B483" s="100" t="s">
        <v>3</v>
      </c>
      <c r="C483" s="100" t="s">
        <v>149</v>
      </c>
      <c r="D483" s="101" t="s">
        <v>182</v>
      </c>
      <c r="E483" s="100"/>
      <c r="F483" s="88"/>
      <c r="G483" s="88"/>
      <c r="H483" s="88"/>
      <c r="I483" s="88"/>
      <c r="J483" s="88"/>
      <c r="K483" s="222"/>
      <c r="L483" s="222"/>
      <c r="M483" s="88">
        <f aca="true" t="shared" si="446" ref="M483:U483">M484</f>
        <v>0</v>
      </c>
      <c r="N483" s="88">
        <f t="shared" si="446"/>
        <v>0</v>
      </c>
      <c r="O483" s="88">
        <f t="shared" si="446"/>
        <v>0</v>
      </c>
      <c r="P483" s="88">
        <f t="shared" si="446"/>
        <v>0</v>
      </c>
      <c r="Q483" s="88">
        <f t="shared" si="446"/>
        <v>0</v>
      </c>
      <c r="R483" s="88">
        <f t="shared" si="446"/>
        <v>0</v>
      </c>
      <c r="S483" s="88">
        <f t="shared" si="446"/>
        <v>0</v>
      </c>
      <c r="T483" s="88">
        <f t="shared" si="446"/>
        <v>0</v>
      </c>
      <c r="U483" s="88">
        <f t="shared" si="446"/>
        <v>0</v>
      </c>
      <c r="V483" s="221"/>
      <c r="W483" s="221"/>
      <c r="X483" s="221"/>
      <c r="Y483" s="221"/>
      <c r="Z483" s="221"/>
      <c r="AA483" s="223"/>
      <c r="AB483" s="223"/>
      <c r="AC483" s="223"/>
      <c r="AD483" s="223"/>
      <c r="AE483" s="223"/>
      <c r="AF483" s="221"/>
      <c r="AG483" s="221"/>
      <c r="AH483" s="221"/>
      <c r="AI483" s="221"/>
      <c r="AJ483" s="221"/>
      <c r="AK483" s="222"/>
      <c r="AL483" s="222"/>
      <c r="AM483" s="222"/>
      <c r="AN483" s="221"/>
      <c r="AO483" s="221"/>
      <c r="AP483" s="221"/>
      <c r="AQ483" s="221"/>
      <c r="AR483" s="221"/>
      <c r="AS483" s="221"/>
      <c r="AT483" s="221"/>
      <c r="AU483" s="221"/>
      <c r="AV483" s="221"/>
      <c r="AW483" s="221"/>
      <c r="AX483" s="221"/>
      <c r="AY483" s="221"/>
      <c r="AZ483" s="221"/>
      <c r="BA483" s="221"/>
      <c r="BB483" s="221"/>
      <c r="BC483" s="221"/>
      <c r="BD483" s="221"/>
      <c r="BE483" s="221"/>
      <c r="BF483" s="221"/>
      <c r="BG483" s="221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</row>
    <row r="484" spans="1:70" s="26" customFormat="1" ht="82.5" customHeight="1" hidden="1">
      <c r="A484" s="99" t="s">
        <v>250</v>
      </c>
      <c r="B484" s="100" t="s">
        <v>3</v>
      </c>
      <c r="C484" s="100" t="s">
        <v>149</v>
      </c>
      <c r="D484" s="101" t="s">
        <v>182</v>
      </c>
      <c r="E484" s="100" t="s">
        <v>143</v>
      </c>
      <c r="F484" s="88"/>
      <c r="G484" s="88"/>
      <c r="H484" s="88"/>
      <c r="I484" s="88"/>
      <c r="J484" s="88"/>
      <c r="K484" s="222"/>
      <c r="L484" s="222"/>
      <c r="M484" s="88"/>
      <c r="N484" s="88">
        <f>O484-M484</f>
        <v>0</v>
      </c>
      <c r="O484" s="88"/>
      <c r="P484" s="88"/>
      <c r="Q484" s="88"/>
      <c r="R484" s="88"/>
      <c r="S484" s="88"/>
      <c r="T484" s="88"/>
      <c r="U484" s="88"/>
      <c r="V484" s="221"/>
      <c r="W484" s="221"/>
      <c r="X484" s="221"/>
      <c r="Y484" s="221"/>
      <c r="Z484" s="221"/>
      <c r="AA484" s="223"/>
      <c r="AB484" s="223"/>
      <c r="AC484" s="223"/>
      <c r="AD484" s="223"/>
      <c r="AE484" s="223"/>
      <c r="AF484" s="221"/>
      <c r="AG484" s="221"/>
      <c r="AH484" s="221"/>
      <c r="AI484" s="221"/>
      <c r="AJ484" s="221"/>
      <c r="AK484" s="222"/>
      <c r="AL484" s="222"/>
      <c r="AM484" s="222"/>
      <c r="AN484" s="221"/>
      <c r="AO484" s="221"/>
      <c r="AP484" s="221"/>
      <c r="AQ484" s="221"/>
      <c r="AR484" s="221"/>
      <c r="AS484" s="221"/>
      <c r="AT484" s="221"/>
      <c r="AU484" s="221"/>
      <c r="AV484" s="221"/>
      <c r="AW484" s="221"/>
      <c r="AX484" s="221"/>
      <c r="AY484" s="221"/>
      <c r="AZ484" s="221"/>
      <c r="BA484" s="221"/>
      <c r="BB484" s="221"/>
      <c r="BC484" s="221"/>
      <c r="BD484" s="221"/>
      <c r="BE484" s="221"/>
      <c r="BF484" s="221"/>
      <c r="BG484" s="221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</row>
    <row r="485" spans="1:70" s="26" customFormat="1" ht="82.5" customHeight="1" hidden="1">
      <c r="A485" s="99" t="s">
        <v>256</v>
      </c>
      <c r="B485" s="100" t="s">
        <v>3</v>
      </c>
      <c r="C485" s="100" t="s">
        <v>149</v>
      </c>
      <c r="D485" s="101" t="s">
        <v>183</v>
      </c>
      <c r="E485" s="100"/>
      <c r="F485" s="102">
        <f aca="true" t="shared" si="447" ref="F485:U485">F486</f>
        <v>1505</v>
      </c>
      <c r="G485" s="102">
        <f t="shared" si="447"/>
        <v>-5</v>
      </c>
      <c r="H485" s="102">
        <f t="shared" si="447"/>
        <v>1500</v>
      </c>
      <c r="I485" s="102">
        <f t="shared" si="447"/>
        <v>0</v>
      </c>
      <c r="J485" s="102">
        <f t="shared" si="447"/>
        <v>1600</v>
      </c>
      <c r="K485" s="102">
        <f t="shared" si="447"/>
        <v>0</v>
      </c>
      <c r="L485" s="102">
        <f t="shared" si="447"/>
        <v>0</v>
      </c>
      <c r="M485" s="102">
        <f t="shared" si="447"/>
        <v>1600</v>
      </c>
      <c r="N485" s="102">
        <f t="shared" si="447"/>
        <v>-1600</v>
      </c>
      <c r="O485" s="102">
        <f t="shared" si="447"/>
        <v>0</v>
      </c>
      <c r="P485" s="102">
        <f t="shared" si="447"/>
        <v>0</v>
      </c>
      <c r="Q485" s="102">
        <f t="shared" si="447"/>
        <v>0</v>
      </c>
      <c r="R485" s="102">
        <f t="shared" si="447"/>
        <v>0</v>
      </c>
      <c r="S485" s="102">
        <f t="shared" si="447"/>
        <v>0</v>
      </c>
      <c r="T485" s="102">
        <f t="shared" si="447"/>
        <v>0</v>
      </c>
      <c r="U485" s="102">
        <f t="shared" si="447"/>
        <v>0</v>
      </c>
      <c r="V485" s="221"/>
      <c r="W485" s="221"/>
      <c r="X485" s="221"/>
      <c r="Y485" s="221"/>
      <c r="Z485" s="221"/>
      <c r="AA485" s="223"/>
      <c r="AB485" s="223"/>
      <c r="AC485" s="223"/>
      <c r="AD485" s="223"/>
      <c r="AE485" s="223"/>
      <c r="AF485" s="221"/>
      <c r="AG485" s="221"/>
      <c r="AH485" s="221"/>
      <c r="AI485" s="221"/>
      <c r="AJ485" s="221"/>
      <c r="AK485" s="222"/>
      <c r="AL485" s="222"/>
      <c r="AM485" s="222"/>
      <c r="AN485" s="221"/>
      <c r="AO485" s="221"/>
      <c r="AP485" s="221"/>
      <c r="AQ485" s="221"/>
      <c r="AR485" s="221"/>
      <c r="AS485" s="221"/>
      <c r="AT485" s="221"/>
      <c r="AU485" s="221"/>
      <c r="AV485" s="221"/>
      <c r="AW485" s="221"/>
      <c r="AX485" s="221"/>
      <c r="AY485" s="221"/>
      <c r="AZ485" s="221"/>
      <c r="BA485" s="221"/>
      <c r="BB485" s="221"/>
      <c r="BC485" s="221"/>
      <c r="BD485" s="221"/>
      <c r="BE485" s="221"/>
      <c r="BF485" s="221"/>
      <c r="BG485" s="221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</row>
    <row r="486" spans="1:70" s="26" customFormat="1" ht="82.5" customHeight="1" hidden="1">
      <c r="A486" s="99" t="s">
        <v>250</v>
      </c>
      <c r="B486" s="100" t="s">
        <v>3</v>
      </c>
      <c r="C486" s="100" t="s">
        <v>149</v>
      </c>
      <c r="D486" s="101" t="s">
        <v>183</v>
      </c>
      <c r="E486" s="100" t="s">
        <v>143</v>
      </c>
      <c r="F486" s="88">
        <v>1505</v>
      </c>
      <c r="G486" s="88">
        <f>H486-F486</f>
        <v>-5</v>
      </c>
      <c r="H486" s="88">
        <v>1500</v>
      </c>
      <c r="I486" s="88"/>
      <c r="J486" s="88">
        <v>1600</v>
      </c>
      <c r="K486" s="222"/>
      <c r="L486" s="222"/>
      <c r="M486" s="88">
        <v>1600</v>
      </c>
      <c r="N486" s="88">
        <f>O486-M486</f>
        <v>-1600</v>
      </c>
      <c r="O486" s="88"/>
      <c r="P486" s="88"/>
      <c r="Q486" s="88"/>
      <c r="R486" s="88"/>
      <c r="S486" s="88"/>
      <c r="T486" s="88"/>
      <c r="U486" s="88"/>
      <c r="V486" s="221"/>
      <c r="W486" s="221"/>
      <c r="X486" s="221"/>
      <c r="Y486" s="221"/>
      <c r="Z486" s="221"/>
      <c r="AA486" s="223"/>
      <c r="AB486" s="223"/>
      <c r="AC486" s="223"/>
      <c r="AD486" s="223"/>
      <c r="AE486" s="223"/>
      <c r="AF486" s="221"/>
      <c r="AG486" s="221"/>
      <c r="AH486" s="221"/>
      <c r="AI486" s="221"/>
      <c r="AJ486" s="221"/>
      <c r="AK486" s="222"/>
      <c r="AL486" s="222"/>
      <c r="AM486" s="222"/>
      <c r="AN486" s="221"/>
      <c r="AO486" s="221"/>
      <c r="AP486" s="221"/>
      <c r="AQ486" s="221"/>
      <c r="AR486" s="221"/>
      <c r="AS486" s="221"/>
      <c r="AT486" s="221"/>
      <c r="AU486" s="221"/>
      <c r="AV486" s="221"/>
      <c r="AW486" s="221"/>
      <c r="AX486" s="221"/>
      <c r="AY486" s="221"/>
      <c r="AZ486" s="221"/>
      <c r="BA486" s="221"/>
      <c r="BB486" s="221"/>
      <c r="BC486" s="221"/>
      <c r="BD486" s="221"/>
      <c r="BE486" s="221"/>
      <c r="BF486" s="221"/>
      <c r="BG486" s="221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</row>
    <row r="487" spans="1:70" s="26" customFormat="1" ht="82.5" customHeight="1" hidden="1">
      <c r="A487" s="99" t="s">
        <v>275</v>
      </c>
      <c r="B487" s="100" t="s">
        <v>3</v>
      </c>
      <c r="C487" s="100" t="s">
        <v>149</v>
      </c>
      <c r="D487" s="101" t="s">
        <v>273</v>
      </c>
      <c r="E487" s="100"/>
      <c r="F487" s="88"/>
      <c r="G487" s="88"/>
      <c r="H487" s="88"/>
      <c r="I487" s="88"/>
      <c r="J487" s="88"/>
      <c r="K487" s="222"/>
      <c r="L487" s="222"/>
      <c r="M487" s="88"/>
      <c r="N487" s="88">
        <f aca="true" t="shared" si="448" ref="N487:U487">N488+N490+N492</f>
        <v>20657</v>
      </c>
      <c r="O487" s="88">
        <f t="shared" si="448"/>
        <v>20657</v>
      </c>
      <c r="P487" s="88">
        <f t="shared" si="448"/>
        <v>0</v>
      </c>
      <c r="Q487" s="88">
        <f t="shared" si="448"/>
        <v>20657</v>
      </c>
      <c r="R487" s="88">
        <f t="shared" si="448"/>
        <v>0</v>
      </c>
      <c r="S487" s="88">
        <f t="shared" si="448"/>
        <v>0</v>
      </c>
      <c r="T487" s="88">
        <f t="shared" si="448"/>
        <v>20657</v>
      </c>
      <c r="U487" s="88">
        <f t="shared" si="448"/>
        <v>20657</v>
      </c>
      <c r="V487" s="88">
        <f aca="true" t="shared" si="449" ref="V487:AB487">V488+V490+V492</f>
        <v>0</v>
      </c>
      <c r="W487" s="88">
        <f t="shared" si="449"/>
        <v>0</v>
      </c>
      <c r="X487" s="88">
        <f t="shared" si="449"/>
        <v>20657</v>
      </c>
      <c r="Y487" s="88">
        <f t="shared" si="449"/>
        <v>20657</v>
      </c>
      <c r="Z487" s="88">
        <f t="shared" si="449"/>
        <v>0</v>
      </c>
      <c r="AA487" s="89">
        <f t="shared" si="449"/>
        <v>20657</v>
      </c>
      <c r="AB487" s="89">
        <f t="shared" si="449"/>
        <v>20657</v>
      </c>
      <c r="AC487" s="89">
        <f>AC488+AC490+AC492</f>
        <v>0</v>
      </c>
      <c r="AD487" s="89">
        <f>AD488+AD490+AD492</f>
        <v>0</v>
      </c>
      <c r="AE487" s="89"/>
      <c r="AF487" s="88">
        <f>AF488+AF490+AF492</f>
        <v>20657</v>
      </c>
      <c r="AG487" s="88">
        <f>AG488+AG490+AG492</f>
        <v>0</v>
      </c>
      <c r="AH487" s="88">
        <f>AH488+AH490+AH492</f>
        <v>20657</v>
      </c>
      <c r="AI487" s="88">
        <f aca="true" t="shared" si="450" ref="AI487:AU487">AI488+AI490+AI492+AI496</f>
        <v>606</v>
      </c>
      <c r="AJ487" s="88">
        <f t="shared" si="450"/>
        <v>606</v>
      </c>
      <c r="AK487" s="88">
        <f t="shared" si="450"/>
        <v>21263</v>
      </c>
      <c r="AL487" s="88">
        <f t="shared" si="450"/>
        <v>0</v>
      </c>
      <c r="AM487" s="88">
        <f t="shared" si="450"/>
        <v>21263</v>
      </c>
      <c r="AN487" s="88">
        <f t="shared" si="450"/>
        <v>-21263</v>
      </c>
      <c r="AO487" s="88">
        <f t="shared" si="450"/>
        <v>0</v>
      </c>
      <c r="AP487" s="88">
        <f t="shared" si="450"/>
        <v>0</v>
      </c>
      <c r="AQ487" s="88">
        <f t="shared" si="450"/>
        <v>0</v>
      </c>
      <c r="AR487" s="88">
        <f t="shared" si="450"/>
        <v>0</v>
      </c>
      <c r="AS487" s="88">
        <f t="shared" si="450"/>
        <v>0</v>
      </c>
      <c r="AT487" s="88">
        <f t="shared" si="450"/>
        <v>0</v>
      </c>
      <c r="AU487" s="88">
        <f t="shared" si="450"/>
        <v>0</v>
      </c>
      <c r="AV487" s="221"/>
      <c r="AW487" s="221"/>
      <c r="AX487" s="88">
        <f>AX488+AX490+AX492+AX496</f>
        <v>0</v>
      </c>
      <c r="AY487" s="88">
        <f>AY488+AY490+AY492+AY496</f>
        <v>0</v>
      </c>
      <c r="AZ487" s="221"/>
      <c r="BA487" s="221"/>
      <c r="BB487" s="221"/>
      <c r="BC487" s="221"/>
      <c r="BD487" s="221"/>
      <c r="BE487" s="221"/>
      <c r="BF487" s="221"/>
      <c r="BG487" s="221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</row>
    <row r="488" spans="1:70" s="26" customFormat="1" ht="66" customHeight="1" hidden="1">
      <c r="A488" s="99" t="s">
        <v>308</v>
      </c>
      <c r="B488" s="100" t="s">
        <v>3</v>
      </c>
      <c r="C488" s="100" t="s">
        <v>149</v>
      </c>
      <c r="D488" s="101" t="s">
        <v>290</v>
      </c>
      <c r="E488" s="100"/>
      <c r="F488" s="88"/>
      <c r="G488" s="88"/>
      <c r="H488" s="88"/>
      <c r="I488" s="88"/>
      <c r="J488" s="88"/>
      <c r="K488" s="222"/>
      <c r="L488" s="222"/>
      <c r="M488" s="88"/>
      <c r="N488" s="88">
        <f aca="true" t="shared" si="451" ref="N488:AY488">N489</f>
        <v>250</v>
      </c>
      <c r="O488" s="88">
        <f t="shared" si="451"/>
        <v>250</v>
      </c>
      <c r="P488" s="88">
        <f t="shared" si="451"/>
        <v>0</v>
      </c>
      <c r="Q488" s="88">
        <f t="shared" si="451"/>
        <v>250</v>
      </c>
      <c r="R488" s="88">
        <f t="shared" si="451"/>
        <v>0</v>
      </c>
      <c r="S488" s="88">
        <f t="shared" si="451"/>
        <v>0</v>
      </c>
      <c r="T488" s="88">
        <f t="shared" si="451"/>
        <v>250</v>
      </c>
      <c r="U488" s="88">
        <f t="shared" si="451"/>
        <v>250</v>
      </c>
      <c r="V488" s="88">
        <f t="shared" si="451"/>
        <v>0</v>
      </c>
      <c r="W488" s="88">
        <f t="shared" si="451"/>
        <v>0</v>
      </c>
      <c r="X488" s="88">
        <f t="shared" si="451"/>
        <v>250</v>
      </c>
      <c r="Y488" s="88">
        <f t="shared" si="451"/>
        <v>250</v>
      </c>
      <c r="Z488" s="88">
        <f t="shared" si="451"/>
        <v>0</v>
      </c>
      <c r="AA488" s="89">
        <f t="shared" si="451"/>
        <v>250</v>
      </c>
      <c r="AB488" s="89">
        <f t="shared" si="451"/>
        <v>250</v>
      </c>
      <c r="AC488" s="89">
        <f t="shared" si="451"/>
        <v>0</v>
      </c>
      <c r="AD488" s="89">
        <f t="shared" si="451"/>
        <v>0</v>
      </c>
      <c r="AE488" s="89"/>
      <c r="AF488" s="88">
        <f t="shared" si="451"/>
        <v>250</v>
      </c>
      <c r="AG488" s="88">
        <f t="shared" si="451"/>
        <v>0</v>
      </c>
      <c r="AH488" s="88">
        <f t="shared" si="451"/>
        <v>250</v>
      </c>
      <c r="AI488" s="88">
        <f t="shared" si="451"/>
        <v>0</v>
      </c>
      <c r="AJ488" s="88">
        <f t="shared" si="451"/>
        <v>0</v>
      </c>
      <c r="AK488" s="88">
        <f t="shared" si="451"/>
        <v>250</v>
      </c>
      <c r="AL488" s="88">
        <f t="shared" si="451"/>
        <v>0</v>
      </c>
      <c r="AM488" s="88">
        <f t="shared" si="451"/>
        <v>250</v>
      </c>
      <c r="AN488" s="88">
        <f t="shared" si="451"/>
        <v>-250</v>
      </c>
      <c r="AO488" s="88">
        <f t="shared" si="451"/>
        <v>0</v>
      </c>
      <c r="AP488" s="88">
        <f t="shared" si="451"/>
        <v>0</v>
      </c>
      <c r="AQ488" s="88">
        <f t="shared" si="451"/>
        <v>0</v>
      </c>
      <c r="AR488" s="88">
        <f t="shared" si="451"/>
        <v>0</v>
      </c>
      <c r="AS488" s="88">
        <f t="shared" si="451"/>
        <v>0</v>
      </c>
      <c r="AT488" s="88">
        <f t="shared" si="451"/>
        <v>0</v>
      </c>
      <c r="AU488" s="88">
        <f t="shared" si="451"/>
        <v>0</v>
      </c>
      <c r="AV488" s="221"/>
      <c r="AW488" s="221"/>
      <c r="AX488" s="88">
        <f t="shared" si="451"/>
        <v>0</v>
      </c>
      <c r="AY488" s="88">
        <f t="shared" si="451"/>
        <v>0</v>
      </c>
      <c r="AZ488" s="221"/>
      <c r="BA488" s="221"/>
      <c r="BB488" s="221"/>
      <c r="BC488" s="221"/>
      <c r="BD488" s="221"/>
      <c r="BE488" s="221"/>
      <c r="BF488" s="221"/>
      <c r="BG488" s="221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</row>
    <row r="489" spans="1:70" s="26" customFormat="1" ht="82.5" customHeight="1" hidden="1">
      <c r="A489" s="99" t="s">
        <v>250</v>
      </c>
      <c r="B489" s="100" t="s">
        <v>3</v>
      </c>
      <c r="C489" s="100" t="s">
        <v>149</v>
      </c>
      <c r="D489" s="101" t="s">
        <v>290</v>
      </c>
      <c r="E489" s="100" t="s">
        <v>143</v>
      </c>
      <c r="F489" s="88"/>
      <c r="G489" s="88"/>
      <c r="H489" s="88"/>
      <c r="I489" s="88"/>
      <c r="J489" s="88"/>
      <c r="K489" s="222"/>
      <c r="L489" s="222"/>
      <c r="M489" s="88"/>
      <c r="N489" s="88">
        <f>O489-M489</f>
        <v>250</v>
      </c>
      <c r="O489" s="88">
        <v>250</v>
      </c>
      <c r="P489" s="88"/>
      <c r="Q489" s="88">
        <v>250</v>
      </c>
      <c r="R489" s="221"/>
      <c r="S489" s="221"/>
      <c r="T489" s="88">
        <f>O489+R489</f>
        <v>250</v>
      </c>
      <c r="U489" s="88">
        <f>Q489+S489</f>
        <v>250</v>
      </c>
      <c r="V489" s="221"/>
      <c r="W489" s="221"/>
      <c r="X489" s="88">
        <f>T489+V489</f>
        <v>250</v>
      </c>
      <c r="Y489" s="88">
        <f>U489+W489</f>
        <v>250</v>
      </c>
      <c r="Z489" s="221"/>
      <c r="AA489" s="89">
        <f>X489+Z489</f>
        <v>250</v>
      </c>
      <c r="AB489" s="89">
        <f>Y489</f>
        <v>250</v>
      </c>
      <c r="AC489" s="223"/>
      <c r="AD489" s="223"/>
      <c r="AE489" s="223"/>
      <c r="AF489" s="88">
        <f>AA489+AC489</f>
        <v>250</v>
      </c>
      <c r="AG489" s="221"/>
      <c r="AH489" s="88">
        <f>AB489</f>
        <v>250</v>
      </c>
      <c r="AI489" s="221"/>
      <c r="AJ489" s="221"/>
      <c r="AK489" s="88">
        <f>AF489+AI489</f>
        <v>250</v>
      </c>
      <c r="AL489" s="88">
        <f>AG489</f>
        <v>0</v>
      </c>
      <c r="AM489" s="88">
        <f>AH489+AJ489</f>
        <v>250</v>
      </c>
      <c r="AN489" s="88">
        <f>AO489-AM489</f>
        <v>-250</v>
      </c>
      <c r="AO489" s="221"/>
      <c r="AP489" s="221"/>
      <c r="AQ489" s="221"/>
      <c r="AR489" s="221"/>
      <c r="AS489" s="221"/>
      <c r="AT489" s="88">
        <f>AO489+AR489</f>
        <v>0</v>
      </c>
      <c r="AU489" s="88">
        <f>AQ489+AS489</f>
        <v>0</v>
      </c>
      <c r="AV489" s="221"/>
      <c r="AW489" s="221"/>
      <c r="AX489" s="88">
        <f>AR489+AU489</f>
        <v>0</v>
      </c>
      <c r="AY489" s="88">
        <f>AT489+AV489</f>
        <v>0</v>
      </c>
      <c r="AZ489" s="221"/>
      <c r="BA489" s="221"/>
      <c r="BB489" s="221"/>
      <c r="BC489" s="221"/>
      <c r="BD489" s="221"/>
      <c r="BE489" s="221"/>
      <c r="BF489" s="221"/>
      <c r="BG489" s="221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</row>
    <row r="490" spans="1:70" s="26" customFormat="1" ht="99" customHeight="1" hidden="1">
      <c r="A490" s="164" t="s">
        <v>307</v>
      </c>
      <c r="B490" s="100" t="s">
        <v>3</v>
      </c>
      <c r="C490" s="100" t="s">
        <v>149</v>
      </c>
      <c r="D490" s="101" t="s">
        <v>291</v>
      </c>
      <c r="E490" s="100"/>
      <c r="F490" s="88"/>
      <c r="G490" s="88"/>
      <c r="H490" s="88"/>
      <c r="I490" s="88"/>
      <c r="J490" s="88"/>
      <c r="K490" s="222"/>
      <c r="L490" s="222"/>
      <c r="M490" s="88"/>
      <c r="N490" s="88">
        <f aca="true" t="shared" si="452" ref="N490:AY490">N491</f>
        <v>250</v>
      </c>
      <c r="O490" s="88">
        <f t="shared" si="452"/>
        <v>250</v>
      </c>
      <c r="P490" s="88">
        <f t="shared" si="452"/>
        <v>0</v>
      </c>
      <c r="Q490" s="88">
        <f t="shared" si="452"/>
        <v>250</v>
      </c>
      <c r="R490" s="88">
        <f t="shared" si="452"/>
        <v>0</v>
      </c>
      <c r="S490" s="88">
        <f t="shared" si="452"/>
        <v>0</v>
      </c>
      <c r="T490" s="88">
        <f t="shared" si="452"/>
        <v>250</v>
      </c>
      <c r="U490" s="88">
        <f t="shared" si="452"/>
        <v>250</v>
      </c>
      <c r="V490" s="88">
        <f t="shared" si="452"/>
        <v>0</v>
      </c>
      <c r="W490" s="88">
        <f t="shared" si="452"/>
        <v>0</v>
      </c>
      <c r="X490" s="88">
        <f t="shared" si="452"/>
        <v>250</v>
      </c>
      <c r="Y490" s="88">
        <f t="shared" si="452"/>
        <v>250</v>
      </c>
      <c r="Z490" s="88">
        <f t="shared" si="452"/>
        <v>0</v>
      </c>
      <c r="AA490" s="89">
        <f t="shared" si="452"/>
        <v>250</v>
      </c>
      <c r="AB490" s="89">
        <f t="shared" si="452"/>
        <v>250</v>
      </c>
      <c r="AC490" s="89">
        <f t="shared" si="452"/>
        <v>0</v>
      </c>
      <c r="AD490" s="89">
        <f t="shared" si="452"/>
        <v>0</v>
      </c>
      <c r="AE490" s="89"/>
      <c r="AF490" s="88">
        <f t="shared" si="452"/>
        <v>250</v>
      </c>
      <c r="AG490" s="88">
        <f t="shared" si="452"/>
        <v>0</v>
      </c>
      <c r="AH490" s="88">
        <f t="shared" si="452"/>
        <v>250</v>
      </c>
      <c r="AI490" s="88">
        <f t="shared" si="452"/>
        <v>0</v>
      </c>
      <c r="AJ490" s="88">
        <f t="shared" si="452"/>
        <v>0</v>
      </c>
      <c r="AK490" s="88">
        <f t="shared" si="452"/>
        <v>250</v>
      </c>
      <c r="AL490" s="88">
        <f t="shared" si="452"/>
        <v>0</v>
      </c>
      <c r="AM490" s="88">
        <f t="shared" si="452"/>
        <v>250</v>
      </c>
      <c r="AN490" s="88">
        <f t="shared" si="452"/>
        <v>-250</v>
      </c>
      <c r="AO490" s="88">
        <f t="shared" si="452"/>
        <v>0</v>
      </c>
      <c r="AP490" s="88">
        <f t="shared" si="452"/>
        <v>0</v>
      </c>
      <c r="AQ490" s="88">
        <f t="shared" si="452"/>
        <v>0</v>
      </c>
      <c r="AR490" s="88">
        <f t="shared" si="452"/>
        <v>0</v>
      </c>
      <c r="AS490" s="88">
        <f t="shared" si="452"/>
        <v>0</v>
      </c>
      <c r="AT490" s="88">
        <f t="shared" si="452"/>
        <v>0</v>
      </c>
      <c r="AU490" s="88">
        <f t="shared" si="452"/>
        <v>0</v>
      </c>
      <c r="AV490" s="221"/>
      <c r="AW490" s="221"/>
      <c r="AX490" s="88">
        <f t="shared" si="452"/>
        <v>0</v>
      </c>
      <c r="AY490" s="88">
        <f t="shared" si="452"/>
        <v>0</v>
      </c>
      <c r="AZ490" s="221"/>
      <c r="BA490" s="221"/>
      <c r="BB490" s="221"/>
      <c r="BC490" s="221"/>
      <c r="BD490" s="221"/>
      <c r="BE490" s="221"/>
      <c r="BF490" s="221"/>
      <c r="BG490" s="221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</row>
    <row r="491" spans="1:70" s="26" customFormat="1" ht="82.5" customHeight="1" hidden="1">
      <c r="A491" s="99" t="s">
        <v>250</v>
      </c>
      <c r="B491" s="100" t="s">
        <v>3</v>
      </c>
      <c r="C491" s="100" t="s">
        <v>149</v>
      </c>
      <c r="D491" s="101" t="s">
        <v>291</v>
      </c>
      <c r="E491" s="100" t="s">
        <v>143</v>
      </c>
      <c r="F491" s="88"/>
      <c r="G491" s="88"/>
      <c r="H491" s="88"/>
      <c r="I491" s="88"/>
      <c r="J491" s="88"/>
      <c r="K491" s="222"/>
      <c r="L491" s="222"/>
      <c r="M491" s="88"/>
      <c r="N491" s="88">
        <f>O491-M491</f>
        <v>250</v>
      </c>
      <c r="O491" s="88">
        <v>250</v>
      </c>
      <c r="P491" s="88"/>
      <c r="Q491" s="88">
        <v>250</v>
      </c>
      <c r="R491" s="221"/>
      <c r="S491" s="221"/>
      <c r="T491" s="88">
        <f>O491+R491</f>
        <v>250</v>
      </c>
      <c r="U491" s="88">
        <f>Q491+S491</f>
        <v>250</v>
      </c>
      <c r="V491" s="221"/>
      <c r="W491" s="221"/>
      <c r="X491" s="88">
        <f>T491+V491</f>
        <v>250</v>
      </c>
      <c r="Y491" s="88">
        <f>U491+W491</f>
        <v>250</v>
      </c>
      <c r="Z491" s="221"/>
      <c r="AA491" s="89">
        <f>X491+Z491</f>
        <v>250</v>
      </c>
      <c r="AB491" s="89">
        <f>Y491</f>
        <v>250</v>
      </c>
      <c r="AC491" s="223"/>
      <c r="AD491" s="223"/>
      <c r="AE491" s="223"/>
      <c r="AF491" s="88">
        <f>AA491+AC491</f>
        <v>250</v>
      </c>
      <c r="AG491" s="221"/>
      <c r="AH491" s="88">
        <f>AB491</f>
        <v>250</v>
      </c>
      <c r="AI491" s="221"/>
      <c r="AJ491" s="221"/>
      <c r="AK491" s="88">
        <f>AF491+AI491</f>
        <v>250</v>
      </c>
      <c r="AL491" s="88">
        <f>AG491</f>
        <v>0</v>
      </c>
      <c r="AM491" s="88">
        <f>AH491+AJ491</f>
        <v>250</v>
      </c>
      <c r="AN491" s="88">
        <f>AO491-AM491</f>
        <v>-250</v>
      </c>
      <c r="AO491" s="221"/>
      <c r="AP491" s="221"/>
      <c r="AQ491" s="221"/>
      <c r="AR491" s="221"/>
      <c r="AS491" s="221"/>
      <c r="AT491" s="221"/>
      <c r="AU491" s="221"/>
      <c r="AV491" s="221"/>
      <c r="AW491" s="221"/>
      <c r="AX491" s="221"/>
      <c r="AY491" s="221"/>
      <c r="AZ491" s="221"/>
      <c r="BA491" s="221"/>
      <c r="BB491" s="221"/>
      <c r="BC491" s="221"/>
      <c r="BD491" s="221"/>
      <c r="BE491" s="221"/>
      <c r="BF491" s="221"/>
      <c r="BG491" s="221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</row>
    <row r="492" spans="1:70" s="26" customFormat="1" ht="66" customHeight="1" hidden="1">
      <c r="A492" s="99" t="s">
        <v>276</v>
      </c>
      <c r="B492" s="100" t="s">
        <v>3</v>
      </c>
      <c r="C492" s="100" t="s">
        <v>149</v>
      </c>
      <c r="D492" s="101" t="s">
        <v>274</v>
      </c>
      <c r="E492" s="100"/>
      <c r="F492" s="88"/>
      <c r="G492" s="88"/>
      <c r="H492" s="88"/>
      <c r="I492" s="88"/>
      <c r="J492" s="88"/>
      <c r="K492" s="222"/>
      <c r="L492" s="222"/>
      <c r="M492" s="88"/>
      <c r="N492" s="88">
        <f aca="true" t="shared" si="453" ref="N492:AH492">N493</f>
        <v>20157</v>
      </c>
      <c r="O492" s="88">
        <f t="shared" si="453"/>
        <v>20157</v>
      </c>
      <c r="P492" s="88">
        <f t="shared" si="453"/>
        <v>0</v>
      </c>
      <c r="Q492" s="88">
        <f t="shared" si="453"/>
        <v>20157</v>
      </c>
      <c r="R492" s="88">
        <f t="shared" si="453"/>
        <v>0</v>
      </c>
      <c r="S492" s="88">
        <f t="shared" si="453"/>
        <v>0</v>
      </c>
      <c r="T492" s="88">
        <f t="shared" si="453"/>
        <v>20157</v>
      </c>
      <c r="U492" s="88">
        <f t="shared" si="453"/>
        <v>20157</v>
      </c>
      <c r="V492" s="88">
        <f t="shared" si="453"/>
        <v>0</v>
      </c>
      <c r="W492" s="88">
        <f t="shared" si="453"/>
        <v>0</v>
      </c>
      <c r="X492" s="88">
        <f t="shared" si="453"/>
        <v>20157</v>
      </c>
      <c r="Y492" s="88">
        <f t="shared" si="453"/>
        <v>20157</v>
      </c>
      <c r="Z492" s="88">
        <f t="shared" si="453"/>
        <v>0</v>
      </c>
      <c r="AA492" s="89">
        <f t="shared" si="453"/>
        <v>20157</v>
      </c>
      <c r="AB492" s="89">
        <f t="shared" si="453"/>
        <v>20157</v>
      </c>
      <c r="AC492" s="89">
        <f t="shared" si="453"/>
        <v>0</v>
      </c>
      <c r="AD492" s="89">
        <f t="shared" si="453"/>
        <v>0</v>
      </c>
      <c r="AE492" s="89"/>
      <c r="AF492" s="88">
        <f t="shared" si="453"/>
        <v>20157</v>
      </c>
      <c r="AG492" s="88">
        <f t="shared" si="453"/>
        <v>0</v>
      </c>
      <c r="AH492" s="88">
        <f t="shared" si="453"/>
        <v>20157</v>
      </c>
      <c r="AI492" s="88">
        <f>AI493+AI495</f>
        <v>-10600</v>
      </c>
      <c r="AJ492" s="88">
        <f>AJ493+AJ495</f>
        <v>606</v>
      </c>
      <c r="AK492" s="88">
        <f>AK493+AK495</f>
        <v>9557</v>
      </c>
      <c r="AL492" s="88">
        <f>AL493+AL495</f>
        <v>0</v>
      </c>
      <c r="AM492" s="88">
        <f>AM493+AM495</f>
        <v>20763</v>
      </c>
      <c r="AN492" s="88">
        <f>AN493+AN494+AN495</f>
        <v>-20763</v>
      </c>
      <c r="AO492" s="88">
        <f aca="true" t="shared" si="454" ref="AO492:AU492">AO493+AO494+AO495</f>
        <v>0</v>
      </c>
      <c r="AP492" s="88">
        <f t="shared" si="454"/>
        <v>0</v>
      </c>
      <c r="AQ492" s="88">
        <f t="shared" si="454"/>
        <v>0</v>
      </c>
      <c r="AR492" s="88">
        <f t="shared" si="454"/>
        <v>0</v>
      </c>
      <c r="AS492" s="88">
        <f t="shared" si="454"/>
        <v>0</v>
      </c>
      <c r="AT492" s="88">
        <f t="shared" si="454"/>
        <v>0</v>
      </c>
      <c r="AU492" s="88">
        <f t="shared" si="454"/>
        <v>0</v>
      </c>
      <c r="AV492" s="221"/>
      <c r="AW492" s="221"/>
      <c r="AX492" s="88">
        <f>AX493+AX494+AX495</f>
        <v>0</v>
      </c>
      <c r="AY492" s="88">
        <f>AY493+AY494+AY495</f>
        <v>0</v>
      </c>
      <c r="AZ492" s="221"/>
      <c r="BA492" s="221"/>
      <c r="BB492" s="221"/>
      <c r="BC492" s="221"/>
      <c r="BD492" s="221"/>
      <c r="BE492" s="221"/>
      <c r="BF492" s="221"/>
      <c r="BG492" s="221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</row>
    <row r="493" spans="1:70" s="26" customFormat="1" ht="66" customHeight="1" hidden="1">
      <c r="A493" s="99" t="s">
        <v>137</v>
      </c>
      <c r="B493" s="100" t="s">
        <v>3</v>
      </c>
      <c r="C493" s="100" t="s">
        <v>149</v>
      </c>
      <c r="D493" s="101" t="s">
        <v>274</v>
      </c>
      <c r="E493" s="100" t="s">
        <v>138</v>
      </c>
      <c r="F493" s="88"/>
      <c r="G493" s="88"/>
      <c r="H493" s="88"/>
      <c r="I493" s="88"/>
      <c r="J493" s="88"/>
      <c r="K493" s="222"/>
      <c r="L493" s="222"/>
      <c r="M493" s="88"/>
      <c r="N493" s="88">
        <f>O493-M493</f>
        <v>20157</v>
      </c>
      <c r="O493" s="88">
        <f>20022+135</f>
        <v>20157</v>
      </c>
      <c r="P493" s="88"/>
      <c r="Q493" s="88">
        <f>20022+135</f>
        <v>20157</v>
      </c>
      <c r="R493" s="221"/>
      <c r="S493" s="221"/>
      <c r="T493" s="88">
        <f>O493+R493</f>
        <v>20157</v>
      </c>
      <c r="U493" s="88">
        <f>Q493+S493</f>
        <v>20157</v>
      </c>
      <c r="V493" s="221"/>
      <c r="W493" s="221"/>
      <c r="X493" s="88">
        <f>T493+V493</f>
        <v>20157</v>
      </c>
      <c r="Y493" s="88">
        <f>U493+W493</f>
        <v>20157</v>
      </c>
      <c r="Z493" s="221"/>
      <c r="AA493" s="89">
        <f>X493+Z493</f>
        <v>20157</v>
      </c>
      <c r="AB493" s="89">
        <f>Y493</f>
        <v>20157</v>
      </c>
      <c r="AC493" s="223"/>
      <c r="AD493" s="223"/>
      <c r="AE493" s="223"/>
      <c r="AF493" s="88">
        <f>AA493+AC493</f>
        <v>20157</v>
      </c>
      <c r="AG493" s="221"/>
      <c r="AH493" s="88">
        <f>AB493</f>
        <v>20157</v>
      </c>
      <c r="AI493" s="88">
        <f>-18993+7787</f>
        <v>-11206</v>
      </c>
      <c r="AJ493" s="221"/>
      <c r="AK493" s="88">
        <f>AF493+AI493</f>
        <v>8951</v>
      </c>
      <c r="AL493" s="88">
        <f>AG493</f>
        <v>0</v>
      </c>
      <c r="AM493" s="88">
        <f>AH493+AJ493</f>
        <v>20157</v>
      </c>
      <c r="AN493" s="88">
        <f>AO493-AM493</f>
        <v>-20157</v>
      </c>
      <c r="AO493" s="91">
        <f>382-382</f>
        <v>0</v>
      </c>
      <c r="AP493" s="91"/>
      <c r="AQ493" s="91">
        <f>382-382</f>
        <v>0</v>
      </c>
      <c r="AR493" s="91"/>
      <c r="AS493" s="221"/>
      <c r="AT493" s="88">
        <f>AO493+AR493</f>
        <v>0</v>
      </c>
      <c r="AU493" s="88">
        <f>AQ493+AS493</f>
        <v>0</v>
      </c>
      <c r="AV493" s="221"/>
      <c r="AW493" s="221"/>
      <c r="AX493" s="88">
        <f>AR493+AU493</f>
        <v>0</v>
      </c>
      <c r="AY493" s="88">
        <f>AT493+AV493</f>
        <v>0</v>
      </c>
      <c r="AZ493" s="221"/>
      <c r="BA493" s="221"/>
      <c r="BB493" s="221"/>
      <c r="BC493" s="221"/>
      <c r="BD493" s="221"/>
      <c r="BE493" s="221"/>
      <c r="BF493" s="221"/>
      <c r="BG493" s="221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</row>
    <row r="494" spans="1:70" s="26" customFormat="1" ht="82.5" customHeight="1" hidden="1">
      <c r="A494" s="99" t="s">
        <v>249</v>
      </c>
      <c r="B494" s="100" t="s">
        <v>3</v>
      </c>
      <c r="C494" s="100" t="s">
        <v>149</v>
      </c>
      <c r="D494" s="101" t="s">
        <v>274</v>
      </c>
      <c r="E494" s="100" t="s">
        <v>151</v>
      </c>
      <c r="F494" s="88"/>
      <c r="G494" s="88"/>
      <c r="H494" s="88"/>
      <c r="I494" s="88"/>
      <c r="J494" s="88"/>
      <c r="K494" s="222"/>
      <c r="L494" s="222"/>
      <c r="M494" s="88"/>
      <c r="N494" s="88"/>
      <c r="O494" s="88"/>
      <c r="P494" s="88"/>
      <c r="Q494" s="88"/>
      <c r="R494" s="221"/>
      <c r="S494" s="221"/>
      <c r="T494" s="88"/>
      <c r="U494" s="88"/>
      <c r="V494" s="221"/>
      <c r="W494" s="221"/>
      <c r="X494" s="88"/>
      <c r="Y494" s="88"/>
      <c r="Z494" s="221"/>
      <c r="AA494" s="89"/>
      <c r="AB494" s="89"/>
      <c r="AC494" s="223"/>
      <c r="AD494" s="223"/>
      <c r="AE494" s="223"/>
      <c r="AF494" s="88"/>
      <c r="AG494" s="221"/>
      <c r="AH494" s="88"/>
      <c r="AI494" s="88"/>
      <c r="AJ494" s="221"/>
      <c r="AK494" s="88"/>
      <c r="AL494" s="88"/>
      <c r="AM494" s="88"/>
      <c r="AN494" s="88">
        <f>AO494-AM494</f>
        <v>0</v>
      </c>
      <c r="AO494" s="91"/>
      <c r="AP494" s="91"/>
      <c r="AQ494" s="88"/>
      <c r="AR494" s="88"/>
      <c r="AS494" s="221"/>
      <c r="AT494" s="88">
        <f>AO494+AR494</f>
        <v>0</v>
      </c>
      <c r="AU494" s="88">
        <f>AQ494+AS494</f>
        <v>0</v>
      </c>
      <c r="AV494" s="221"/>
      <c r="AW494" s="221"/>
      <c r="AX494" s="88">
        <f>AR494+AU494</f>
        <v>0</v>
      </c>
      <c r="AY494" s="88">
        <f>AT494+AV494</f>
        <v>0</v>
      </c>
      <c r="AZ494" s="221"/>
      <c r="BA494" s="221"/>
      <c r="BB494" s="221"/>
      <c r="BC494" s="221"/>
      <c r="BD494" s="221"/>
      <c r="BE494" s="221"/>
      <c r="BF494" s="221"/>
      <c r="BG494" s="221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</row>
    <row r="495" spans="1:70" s="26" customFormat="1" ht="16.5" customHeight="1" hidden="1">
      <c r="A495" s="99" t="s">
        <v>10</v>
      </c>
      <c r="B495" s="100" t="s">
        <v>3</v>
      </c>
      <c r="C495" s="100" t="s">
        <v>149</v>
      </c>
      <c r="D495" s="101" t="s">
        <v>274</v>
      </c>
      <c r="E495" s="100" t="s">
        <v>17</v>
      </c>
      <c r="F495" s="88"/>
      <c r="G495" s="88"/>
      <c r="H495" s="88"/>
      <c r="I495" s="88"/>
      <c r="J495" s="88"/>
      <c r="K495" s="222"/>
      <c r="L495" s="222"/>
      <c r="M495" s="88"/>
      <c r="N495" s="88"/>
      <c r="O495" s="88"/>
      <c r="P495" s="88"/>
      <c r="Q495" s="88"/>
      <c r="R495" s="221"/>
      <c r="S495" s="221"/>
      <c r="T495" s="88"/>
      <c r="U495" s="88"/>
      <c r="V495" s="221"/>
      <c r="W495" s="221"/>
      <c r="X495" s="88"/>
      <c r="Y495" s="88"/>
      <c r="Z495" s="221"/>
      <c r="AA495" s="89"/>
      <c r="AB495" s="89"/>
      <c r="AC495" s="223"/>
      <c r="AD495" s="223"/>
      <c r="AE495" s="223"/>
      <c r="AF495" s="88"/>
      <c r="AG495" s="221"/>
      <c r="AH495" s="88"/>
      <c r="AI495" s="88">
        <v>606</v>
      </c>
      <c r="AJ495" s="91">
        <v>606</v>
      </c>
      <c r="AK495" s="88">
        <f>AF495+AI495</f>
        <v>606</v>
      </c>
      <c r="AL495" s="88">
        <f>AG495</f>
        <v>0</v>
      </c>
      <c r="AM495" s="88">
        <f>AH495+AJ495</f>
        <v>606</v>
      </c>
      <c r="AN495" s="88">
        <f>AO495-AM495</f>
        <v>-606</v>
      </c>
      <c r="AO495" s="91">
        <f>696-696</f>
        <v>0</v>
      </c>
      <c r="AP495" s="91"/>
      <c r="AQ495" s="91">
        <f>696-696</f>
        <v>0</v>
      </c>
      <c r="AR495" s="91"/>
      <c r="AS495" s="221"/>
      <c r="AT495" s="88">
        <f>AO495+AR495</f>
        <v>0</v>
      </c>
      <c r="AU495" s="88">
        <f>AQ495+AS495</f>
        <v>0</v>
      </c>
      <c r="AV495" s="221"/>
      <c r="AW495" s="221"/>
      <c r="AX495" s="88">
        <f>AR495+AU495</f>
        <v>0</v>
      </c>
      <c r="AY495" s="88">
        <f>AT495+AV495</f>
        <v>0</v>
      </c>
      <c r="AZ495" s="221"/>
      <c r="BA495" s="221"/>
      <c r="BB495" s="221"/>
      <c r="BC495" s="221"/>
      <c r="BD495" s="221"/>
      <c r="BE495" s="221"/>
      <c r="BF495" s="221"/>
      <c r="BG495" s="221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</row>
    <row r="496" spans="1:70" s="26" customFormat="1" ht="148.5" customHeight="1" hidden="1">
      <c r="A496" s="99" t="s">
        <v>320</v>
      </c>
      <c r="B496" s="100" t="s">
        <v>3</v>
      </c>
      <c r="C496" s="100" t="s">
        <v>149</v>
      </c>
      <c r="D496" s="101" t="s">
        <v>319</v>
      </c>
      <c r="E496" s="100"/>
      <c r="F496" s="88"/>
      <c r="G496" s="88"/>
      <c r="H496" s="88"/>
      <c r="I496" s="88"/>
      <c r="J496" s="88"/>
      <c r="K496" s="222"/>
      <c r="L496" s="222"/>
      <c r="M496" s="88"/>
      <c r="N496" s="88"/>
      <c r="O496" s="88"/>
      <c r="P496" s="88"/>
      <c r="Q496" s="88"/>
      <c r="R496" s="221"/>
      <c r="S496" s="221"/>
      <c r="T496" s="88"/>
      <c r="U496" s="88"/>
      <c r="V496" s="221"/>
      <c r="W496" s="221"/>
      <c r="X496" s="88"/>
      <c r="Y496" s="88"/>
      <c r="Z496" s="221"/>
      <c r="AA496" s="89"/>
      <c r="AB496" s="89"/>
      <c r="AC496" s="223"/>
      <c r="AD496" s="223"/>
      <c r="AE496" s="223"/>
      <c r="AF496" s="88"/>
      <c r="AG496" s="221"/>
      <c r="AH496" s="88"/>
      <c r="AI496" s="88">
        <f aca="true" t="shared" si="455" ref="AI496:AQ496">AI497</f>
        <v>11206</v>
      </c>
      <c r="AJ496" s="221">
        <f t="shared" si="455"/>
        <v>0</v>
      </c>
      <c r="AK496" s="88">
        <f t="shared" si="455"/>
        <v>11206</v>
      </c>
      <c r="AL496" s="88">
        <f t="shared" si="455"/>
        <v>0</v>
      </c>
      <c r="AM496" s="88">
        <f t="shared" si="455"/>
        <v>0</v>
      </c>
      <c r="AN496" s="88">
        <f t="shared" si="455"/>
        <v>0</v>
      </c>
      <c r="AO496" s="88">
        <f t="shared" si="455"/>
        <v>0</v>
      </c>
      <c r="AP496" s="88">
        <f t="shared" si="455"/>
        <v>0</v>
      </c>
      <c r="AQ496" s="88">
        <f t="shared" si="455"/>
        <v>0</v>
      </c>
      <c r="AR496" s="88"/>
      <c r="AS496" s="221"/>
      <c r="AT496" s="221"/>
      <c r="AU496" s="221"/>
      <c r="AV496" s="221"/>
      <c r="AW496" s="221"/>
      <c r="AX496" s="221"/>
      <c r="AY496" s="221"/>
      <c r="AZ496" s="221"/>
      <c r="BA496" s="221"/>
      <c r="BB496" s="221"/>
      <c r="BC496" s="221"/>
      <c r="BD496" s="221"/>
      <c r="BE496" s="221"/>
      <c r="BF496" s="221"/>
      <c r="BG496" s="221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</row>
    <row r="497" spans="1:70" s="26" customFormat="1" ht="82.5" customHeight="1" hidden="1">
      <c r="A497" s="99" t="s">
        <v>250</v>
      </c>
      <c r="B497" s="100" t="s">
        <v>3</v>
      </c>
      <c r="C497" s="100" t="s">
        <v>149</v>
      </c>
      <c r="D497" s="101" t="s">
        <v>319</v>
      </c>
      <c r="E497" s="100" t="s">
        <v>143</v>
      </c>
      <c r="F497" s="88"/>
      <c r="G497" s="88"/>
      <c r="H497" s="88"/>
      <c r="I497" s="88"/>
      <c r="J497" s="88"/>
      <c r="K497" s="222"/>
      <c r="L497" s="222"/>
      <c r="M497" s="88"/>
      <c r="N497" s="88"/>
      <c r="O497" s="88"/>
      <c r="P497" s="88"/>
      <c r="Q497" s="88"/>
      <c r="R497" s="221"/>
      <c r="S497" s="221"/>
      <c r="T497" s="88"/>
      <c r="U497" s="88"/>
      <c r="V497" s="221"/>
      <c r="W497" s="221"/>
      <c r="X497" s="88"/>
      <c r="Y497" s="88"/>
      <c r="Z497" s="221"/>
      <c r="AA497" s="89"/>
      <c r="AB497" s="89"/>
      <c r="AC497" s="223"/>
      <c r="AD497" s="223"/>
      <c r="AE497" s="223"/>
      <c r="AF497" s="88"/>
      <c r="AG497" s="221"/>
      <c r="AH497" s="88"/>
      <c r="AI497" s="88">
        <v>11206</v>
      </c>
      <c r="AJ497" s="221"/>
      <c r="AK497" s="88">
        <f>AF497+AI497</f>
        <v>11206</v>
      </c>
      <c r="AL497" s="88">
        <f>AG497</f>
        <v>0</v>
      </c>
      <c r="AM497" s="88">
        <f>AH497+AJ497</f>
        <v>0</v>
      </c>
      <c r="AN497" s="88">
        <f>AO497-AM497</f>
        <v>0</v>
      </c>
      <c r="AO497" s="221"/>
      <c r="AP497" s="221"/>
      <c r="AQ497" s="221"/>
      <c r="AR497" s="221"/>
      <c r="AS497" s="221"/>
      <c r="AT497" s="221"/>
      <c r="AU497" s="221"/>
      <c r="AV497" s="221"/>
      <c r="AW497" s="221"/>
      <c r="AX497" s="221"/>
      <c r="AY497" s="221"/>
      <c r="AZ497" s="221"/>
      <c r="BA497" s="221"/>
      <c r="BB497" s="221"/>
      <c r="BC497" s="221"/>
      <c r="BD497" s="221"/>
      <c r="BE497" s="221"/>
      <c r="BF497" s="221"/>
      <c r="BG497" s="221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</row>
    <row r="498" spans="1:70" s="26" customFormat="1" ht="49.5" customHeight="1" hidden="1">
      <c r="A498" s="99" t="s">
        <v>305</v>
      </c>
      <c r="B498" s="100" t="s">
        <v>3</v>
      </c>
      <c r="C498" s="100" t="s">
        <v>149</v>
      </c>
      <c r="D498" s="101" t="s">
        <v>292</v>
      </c>
      <c r="E498" s="100"/>
      <c r="F498" s="88"/>
      <c r="G498" s="88"/>
      <c r="H498" s="88"/>
      <c r="I498" s="88"/>
      <c r="J498" s="88"/>
      <c r="K498" s="222"/>
      <c r="L498" s="222"/>
      <c r="M498" s="88"/>
      <c r="N498" s="88">
        <f aca="true" t="shared" si="456" ref="N498:AM498">N499</f>
        <v>342</v>
      </c>
      <c r="O498" s="88">
        <f t="shared" si="456"/>
        <v>342</v>
      </c>
      <c r="P498" s="88">
        <f t="shared" si="456"/>
        <v>0</v>
      </c>
      <c r="Q498" s="88">
        <f t="shared" si="456"/>
        <v>342</v>
      </c>
      <c r="R498" s="88">
        <f t="shared" si="456"/>
        <v>0</v>
      </c>
      <c r="S498" s="88">
        <f t="shared" si="456"/>
        <v>0</v>
      </c>
      <c r="T498" s="88">
        <f t="shared" si="456"/>
        <v>342</v>
      </c>
      <c r="U498" s="88">
        <f t="shared" si="456"/>
        <v>342</v>
      </c>
      <c r="V498" s="88">
        <f t="shared" si="456"/>
        <v>0</v>
      </c>
      <c r="W498" s="88">
        <f t="shared" si="456"/>
        <v>0</v>
      </c>
      <c r="X498" s="88">
        <f t="shared" si="456"/>
        <v>342</v>
      </c>
      <c r="Y498" s="88">
        <f t="shared" si="456"/>
        <v>342</v>
      </c>
      <c r="Z498" s="88">
        <f t="shared" si="456"/>
        <v>0</v>
      </c>
      <c r="AA498" s="89">
        <f t="shared" si="456"/>
        <v>342</v>
      </c>
      <c r="AB498" s="89">
        <f t="shared" si="456"/>
        <v>342</v>
      </c>
      <c r="AC498" s="89">
        <f t="shared" si="456"/>
        <v>0</v>
      </c>
      <c r="AD498" s="89">
        <f t="shared" si="456"/>
        <v>0</v>
      </c>
      <c r="AE498" s="89"/>
      <c r="AF498" s="88">
        <f t="shared" si="456"/>
        <v>342</v>
      </c>
      <c r="AG498" s="88">
        <f t="shared" si="456"/>
        <v>0</v>
      </c>
      <c r="AH498" s="88">
        <f t="shared" si="456"/>
        <v>342</v>
      </c>
      <c r="AI498" s="88">
        <f t="shared" si="456"/>
        <v>0</v>
      </c>
      <c r="AJ498" s="88">
        <f t="shared" si="456"/>
        <v>0</v>
      </c>
      <c r="AK498" s="88">
        <f t="shared" si="456"/>
        <v>342</v>
      </c>
      <c r="AL498" s="88">
        <f t="shared" si="456"/>
        <v>0</v>
      </c>
      <c r="AM498" s="88">
        <f t="shared" si="456"/>
        <v>342</v>
      </c>
      <c r="AN498" s="88">
        <f>AN499+AN500</f>
        <v>-342</v>
      </c>
      <c r="AO498" s="88">
        <f aca="true" t="shared" si="457" ref="AO498:AU498">AO499+AO500</f>
        <v>0</v>
      </c>
      <c r="AP498" s="88">
        <f t="shared" si="457"/>
        <v>0</v>
      </c>
      <c r="AQ498" s="88">
        <f t="shared" si="457"/>
        <v>0</v>
      </c>
      <c r="AR498" s="88">
        <f t="shared" si="457"/>
        <v>0</v>
      </c>
      <c r="AS498" s="88">
        <f t="shared" si="457"/>
        <v>0</v>
      </c>
      <c r="AT498" s="88">
        <f t="shared" si="457"/>
        <v>0</v>
      </c>
      <c r="AU498" s="88">
        <f t="shared" si="457"/>
        <v>0</v>
      </c>
      <c r="AV498" s="221"/>
      <c r="AW498" s="221"/>
      <c r="AX498" s="88">
        <f>AX499+AX500</f>
        <v>0</v>
      </c>
      <c r="AY498" s="88">
        <f>AY499+AY500</f>
        <v>0</v>
      </c>
      <c r="AZ498" s="221"/>
      <c r="BA498" s="221"/>
      <c r="BB498" s="221"/>
      <c r="BC498" s="221"/>
      <c r="BD498" s="221"/>
      <c r="BE498" s="221"/>
      <c r="BF498" s="221"/>
      <c r="BG498" s="221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</row>
    <row r="499" spans="1:70" s="26" customFormat="1" ht="66" customHeight="1" hidden="1">
      <c r="A499" s="99" t="s">
        <v>137</v>
      </c>
      <c r="B499" s="100" t="s">
        <v>3</v>
      </c>
      <c r="C499" s="100" t="s">
        <v>149</v>
      </c>
      <c r="D499" s="101" t="s">
        <v>292</v>
      </c>
      <c r="E499" s="100" t="s">
        <v>138</v>
      </c>
      <c r="F499" s="88"/>
      <c r="G499" s="88"/>
      <c r="H499" s="88"/>
      <c r="I499" s="88"/>
      <c r="J499" s="88"/>
      <c r="K499" s="222"/>
      <c r="L499" s="222"/>
      <c r="M499" s="88"/>
      <c r="N499" s="88">
        <f>O499-M499</f>
        <v>342</v>
      </c>
      <c r="O499" s="88">
        <v>342</v>
      </c>
      <c r="P499" s="88"/>
      <c r="Q499" s="88">
        <v>342</v>
      </c>
      <c r="R499" s="221"/>
      <c r="S499" s="221"/>
      <c r="T499" s="88">
        <f>O499+R499</f>
        <v>342</v>
      </c>
      <c r="U499" s="88">
        <f>Q499+S499</f>
        <v>342</v>
      </c>
      <c r="V499" s="221"/>
      <c r="W499" s="221"/>
      <c r="X499" s="88">
        <f>T499+V499</f>
        <v>342</v>
      </c>
      <c r="Y499" s="88">
        <f>U499+W499</f>
        <v>342</v>
      </c>
      <c r="Z499" s="221"/>
      <c r="AA499" s="89">
        <f>X499+Z499</f>
        <v>342</v>
      </c>
      <c r="AB499" s="89">
        <f>Y499</f>
        <v>342</v>
      </c>
      <c r="AC499" s="223"/>
      <c r="AD499" s="223"/>
      <c r="AE499" s="223"/>
      <c r="AF499" s="88">
        <f>AA499+AC499</f>
        <v>342</v>
      </c>
      <c r="AG499" s="221"/>
      <c r="AH499" s="88">
        <f>AB499</f>
        <v>342</v>
      </c>
      <c r="AI499" s="221"/>
      <c r="AJ499" s="221"/>
      <c r="AK499" s="88">
        <f>AF499+AI499</f>
        <v>342</v>
      </c>
      <c r="AL499" s="88">
        <f>AG499</f>
        <v>0</v>
      </c>
      <c r="AM499" s="88">
        <f>AH499+AJ499</f>
        <v>342</v>
      </c>
      <c r="AN499" s="88">
        <f>AO499-AM499</f>
        <v>-342</v>
      </c>
      <c r="AO499" s="221"/>
      <c r="AP499" s="221"/>
      <c r="AQ499" s="221"/>
      <c r="AR499" s="221"/>
      <c r="AS499" s="221"/>
      <c r="AT499" s="88">
        <f>AO499+AR499</f>
        <v>0</v>
      </c>
      <c r="AU499" s="88">
        <f>AQ499+AS499</f>
        <v>0</v>
      </c>
      <c r="AV499" s="221"/>
      <c r="AW499" s="221"/>
      <c r="AX499" s="88">
        <f>AR499+AU499</f>
        <v>0</v>
      </c>
      <c r="AY499" s="88">
        <f>AT499+AV499</f>
        <v>0</v>
      </c>
      <c r="AZ499" s="221"/>
      <c r="BA499" s="221"/>
      <c r="BB499" s="221"/>
      <c r="BC499" s="221"/>
      <c r="BD499" s="221"/>
      <c r="BE499" s="221"/>
      <c r="BF499" s="221"/>
      <c r="BG499" s="221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</row>
    <row r="500" spans="1:70" s="50" customFormat="1" ht="49.5" customHeight="1" hidden="1">
      <c r="A500" s="126" t="s">
        <v>325</v>
      </c>
      <c r="B500" s="121" t="s">
        <v>3</v>
      </c>
      <c r="C500" s="121" t="s">
        <v>149</v>
      </c>
      <c r="D500" s="127" t="s">
        <v>326</v>
      </c>
      <c r="E500" s="121"/>
      <c r="F500" s="123"/>
      <c r="G500" s="123"/>
      <c r="H500" s="123"/>
      <c r="I500" s="123"/>
      <c r="J500" s="123"/>
      <c r="K500" s="226"/>
      <c r="L500" s="226"/>
      <c r="M500" s="123"/>
      <c r="N500" s="123"/>
      <c r="O500" s="123"/>
      <c r="P500" s="123"/>
      <c r="Q500" s="123"/>
      <c r="R500" s="227"/>
      <c r="S500" s="227"/>
      <c r="T500" s="123"/>
      <c r="U500" s="123"/>
      <c r="V500" s="227"/>
      <c r="W500" s="227"/>
      <c r="X500" s="123"/>
      <c r="Y500" s="123"/>
      <c r="Z500" s="227"/>
      <c r="AA500" s="123"/>
      <c r="AB500" s="123"/>
      <c r="AC500" s="227"/>
      <c r="AD500" s="227"/>
      <c r="AE500" s="227"/>
      <c r="AF500" s="123"/>
      <c r="AG500" s="227"/>
      <c r="AH500" s="123"/>
      <c r="AI500" s="227"/>
      <c r="AJ500" s="227"/>
      <c r="AK500" s="123"/>
      <c r="AL500" s="123"/>
      <c r="AM500" s="123"/>
      <c r="AN500" s="123">
        <f>AN501</f>
        <v>0</v>
      </c>
      <c r="AO500" s="209">
        <f>AO501</f>
        <v>0</v>
      </c>
      <c r="AP500" s="209">
        <f>AP501</f>
        <v>0</v>
      </c>
      <c r="AQ500" s="209">
        <f>AQ501</f>
        <v>0</v>
      </c>
      <c r="AR500" s="209"/>
      <c r="AS500" s="227"/>
      <c r="AT500" s="227"/>
      <c r="AU500" s="227"/>
      <c r="AV500" s="227"/>
      <c r="AW500" s="227"/>
      <c r="AX500" s="227"/>
      <c r="AY500" s="227"/>
      <c r="AZ500" s="227"/>
      <c r="BA500" s="227"/>
      <c r="BB500" s="227"/>
      <c r="BC500" s="227"/>
      <c r="BD500" s="227"/>
      <c r="BE500" s="227"/>
      <c r="BF500" s="227"/>
      <c r="BG500" s="227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</row>
    <row r="501" spans="1:70" s="50" customFormat="1" ht="66" customHeight="1" hidden="1">
      <c r="A501" s="126" t="s">
        <v>137</v>
      </c>
      <c r="B501" s="121" t="s">
        <v>3</v>
      </c>
      <c r="C501" s="121" t="s">
        <v>149</v>
      </c>
      <c r="D501" s="127" t="s">
        <v>326</v>
      </c>
      <c r="E501" s="121" t="s">
        <v>138</v>
      </c>
      <c r="F501" s="123"/>
      <c r="G501" s="123"/>
      <c r="H501" s="123"/>
      <c r="I501" s="123"/>
      <c r="J501" s="123"/>
      <c r="K501" s="226"/>
      <c r="L501" s="226"/>
      <c r="M501" s="123"/>
      <c r="N501" s="123"/>
      <c r="O501" s="123"/>
      <c r="P501" s="123"/>
      <c r="Q501" s="123"/>
      <c r="R501" s="227"/>
      <c r="S501" s="227"/>
      <c r="T501" s="123"/>
      <c r="U501" s="123"/>
      <c r="V501" s="227"/>
      <c r="W501" s="227"/>
      <c r="X501" s="123"/>
      <c r="Y501" s="123"/>
      <c r="Z501" s="227"/>
      <c r="AA501" s="123"/>
      <c r="AB501" s="123"/>
      <c r="AC501" s="227"/>
      <c r="AD501" s="227"/>
      <c r="AE501" s="227"/>
      <c r="AF501" s="123"/>
      <c r="AG501" s="227"/>
      <c r="AH501" s="123"/>
      <c r="AI501" s="227"/>
      <c r="AJ501" s="227"/>
      <c r="AK501" s="123"/>
      <c r="AL501" s="123"/>
      <c r="AM501" s="123"/>
      <c r="AN501" s="123">
        <f>AO501-AM501</f>
        <v>0</v>
      </c>
      <c r="AO501" s="209">
        <f>342-342</f>
        <v>0</v>
      </c>
      <c r="AP501" s="209"/>
      <c r="AQ501" s="209">
        <f>342-342</f>
        <v>0</v>
      </c>
      <c r="AR501" s="209"/>
      <c r="AS501" s="227"/>
      <c r="AT501" s="227"/>
      <c r="AU501" s="227"/>
      <c r="AV501" s="227"/>
      <c r="AW501" s="227"/>
      <c r="AX501" s="227"/>
      <c r="AY501" s="227"/>
      <c r="AZ501" s="227"/>
      <c r="BA501" s="227"/>
      <c r="BB501" s="227"/>
      <c r="BC501" s="227"/>
      <c r="BD501" s="227"/>
      <c r="BE501" s="227"/>
      <c r="BF501" s="227"/>
      <c r="BG501" s="227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</row>
    <row r="502" spans="1:70" s="26" customFormat="1" ht="33" customHeight="1" hidden="1">
      <c r="A502" s="99" t="s">
        <v>300</v>
      </c>
      <c r="B502" s="100" t="s">
        <v>3</v>
      </c>
      <c r="C502" s="100" t="s">
        <v>149</v>
      </c>
      <c r="D502" s="101" t="s">
        <v>279</v>
      </c>
      <c r="E502" s="100"/>
      <c r="F502" s="88"/>
      <c r="G502" s="88"/>
      <c r="H502" s="88"/>
      <c r="I502" s="88"/>
      <c r="J502" s="88"/>
      <c r="K502" s="222"/>
      <c r="L502" s="222"/>
      <c r="M502" s="88"/>
      <c r="N502" s="88">
        <f aca="true" t="shared" si="458" ref="N502:AD503">N503</f>
        <v>81</v>
      </c>
      <c r="O502" s="88">
        <f t="shared" si="458"/>
        <v>81</v>
      </c>
      <c r="P502" s="88">
        <f t="shared" si="458"/>
        <v>0</v>
      </c>
      <c r="Q502" s="88">
        <f t="shared" si="458"/>
        <v>0</v>
      </c>
      <c r="R502" s="88">
        <f t="shared" si="458"/>
        <v>0</v>
      </c>
      <c r="S502" s="88">
        <f t="shared" si="458"/>
        <v>0</v>
      </c>
      <c r="T502" s="88">
        <f t="shared" si="458"/>
        <v>81</v>
      </c>
      <c r="U502" s="88">
        <f t="shared" si="458"/>
        <v>0</v>
      </c>
      <c r="V502" s="88">
        <f t="shared" si="458"/>
        <v>0</v>
      </c>
      <c r="W502" s="88">
        <f t="shared" si="458"/>
        <v>0</v>
      </c>
      <c r="X502" s="88">
        <f t="shared" si="458"/>
        <v>81</v>
      </c>
      <c r="Y502" s="88">
        <f t="shared" si="458"/>
        <v>0</v>
      </c>
      <c r="Z502" s="88">
        <f t="shared" si="458"/>
        <v>0</v>
      </c>
      <c r="AA502" s="89">
        <f t="shared" si="458"/>
        <v>81</v>
      </c>
      <c r="AB502" s="89">
        <f t="shared" si="458"/>
        <v>0</v>
      </c>
      <c r="AC502" s="89">
        <f t="shared" si="458"/>
        <v>0</v>
      </c>
      <c r="AD502" s="89">
        <f t="shared" si="458"/>
        <v>0</v>
      </c>
      <c r="AE502" s="89"/>
      <c r="AF502" s="88">
        <f aca="true" t="shared" si="459" ref="AC502:AQ503">AF503</f>
        <v>81</v>
      </c>
      <c r="AG502" s="88">
        <f t="shared" si="459"/>
        <v>0</v>
      </c>
      <c r="AH502" s="88">
        <f t="shared" si="459"/>
        <v>0</v>
      </c>
      <c r="AI502" s="88">
        <f t="shared" si="459"/>
        <v>0</v>
      </c>
      <c r="AJ502" s="88">
        <f t="shared" si="459"/>
        <v>0</v>
      </c>
      <c r="AK502" s="88">
        <f t="shared" si="459"/>
        <v>81</v>
      </c>
      <c r="AL502" s="88">
        <f t="shared" si="459"/>
        <v>0</v>
      </c>
      <c r="AM502" s="88">
        <f t="shared" si="459"/>
        <v>0</v>
      </c>
      <c r="AN502" s="88">
        <f t="shared" si="459"/>
        <v>0</v>
      </c>
      <c r="AO502" s="88">
        <f t="shared" si="459"/>
        <v>0</v>
      </c>
      <c r="AP502" s="88">
        <f t="shared" si="459"/>
        <v>0</v>
      </c>
      <c r="AQ502" s="88">
        <f t="shared" si="459"/>
        <v>0</v>
      </c>
      <c r="AR502" s="88"/>
      <c r="AS502" s="221"/>
      <c r="AT502" s="221"/>
      <c r="AU502" s="221"/>
      <c r="AV502" s="221"/>
      <c r="AW502" s="221"/>
      <c r="AX502" s="221"/>
      <c r="AY502" s="221"/>
      <c r="AZ502" s="221"/>
      <c r="BA502" s="221"/>
      <c r="BB502" s="221"/>
      <c r="BC502" s="221"/>
      <c r="BD502" s="221"/>
      <c r="BE502" s="221"/>
      <c r="BF502" s="221"/>
      <c r="BG502" s="221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</row>
    <row r="503" spans="1:70" s="26" customFormat="1" ht="49.5" customHeight="1" hidden="1">
      <c r="A503" s="99" t="s">
        <v>301</v>
      </c>
      <c r="B503" s="100" t="s">
        <v>3</v>
      </c>
      <c r="C503" s="100" t="s">
        <v>149</v>
      </c>
      <c r="D503" s="101" t="s">
        <v>280</v>
      </c>
      <c r="E503" s="100"/>
      <c r="F503" s="88"/>
      <c r="G503" s="88"/>
      <c r="H503" s="88"/>
      <c r="I503" s="88"/>
      <c r="J503" s="88"/>
      <c r="K503" s="222"/>
      <c r="L503" s="222"/>
      <c r="M503" s="88"/>
      <c r="N503" s="88">
        <f t="shared" si="458"/>
        <v>81</v>
      </c>
      <c r="O503" s="88">
        <f t="shared" si="458"/>
        <v>81</v>
      </c>
      <c r="P503" s="88">
        <f t="shared" si="458"/>
        <v>0</v>
      </c>
      <c r="Q503" s="88">
        <f t="shared" si="458"/>
        <v>0</v>
      </c>
      <c r="R503" s="88">
        <f t="shared" si="458"/>
        <v>0</v>
      </c>
      <c r="S503" s="88">
        <f t="shared" si="458"/>
        <v>0</v>
      </c>
      <c r="T503" s="88">
        <f t="shared" si="458"/>
        <v>81</v>
      </c>
      <c r="U503" s="88">
        <f t="shared" si="458"/>
        <v>0</v>
      </c>
      <c r="V503" s="88">
        <f t="shared" si="458"/>
        <v>0</v>
      </c>
      <c r="W503" s="88">
        <f t="shared" si="458"/>
        <v>0</v>
      </c>
      <c r="X503" s="88">
        <f t="shared" si="458"/>
        <v>81</v>
      </c>
      <c r="Y503" s="88">
        <f t="shared" si="458"/>
        <v>0</v>
      </c>
      <c r="Z503" s="88">
        <f t="shared" si="458"/>
        <v>0</v>
      </c>
      <c r="AA503" s="89">
        <f t="shared" si="458"/>
        <v>81</v>
      </c>
      <c r="AB503" s="89">
        <f t="shared" si="458"/>
        <v>0</v>
      </c>
      <c r="AC503" s="89">
        <f t="shared" si="459"/>
        <v>0</v>
      </c>
      <c r="AD503" s="89">
        <f t="shared" si="459"/>
        <v>0</v>
      </c>
      <c r="AE503" s="89"/>
      <c r="AF503" s="88">
        <f t="shared" si="459"/>
        <v>81</v>
      </c>
      <c r="AG503" s="88">
        <f t="shared" si="459"/>
        <v>0</v>
      </c>
      <c r="AH503" s="88">
        <f t="shared" si="459"/>
        <v>0</v>
      </c>
      <c r="AI503" s="88">
        <f t="shared" si="459"/>
        <v>0</v>
      </c>
      <c r="AJ503" s="88">
        <f t="shared" si="459"/>
        <v>0</v>
      </c>
      <c r="AK503" s="88">
        <f t="shared" si="459"/>
        <v>81</v>
      </c>
      <c r="AL503" s="88">
        <f t="shared" si="459"/>
        <v>0</v>
      </c>
      <c r="AM503" s="88">
        <f t="shared" si="459"/>
        <v>0</v>
      </c>
      <c r="AN503" s="88">
        <f t="shared" si="459"/>
        <v>0</v>
      </c>
      <c r="AO503" s="88">
        <f t="shared" si="459"/>
        <v>0</v>
      </c>
      <c r="AP503" s="88">
        <f t="shared" si="459"/>
        <v>0</v>
      </c>
      <c r="AQ503" s="88">
        <f t="shared" si="459"/>
        <v>0</v>
      </c>
      <c r="AR503" s="88"/>
      <c r="AS503" s="221"/>
      <c r="AT503" s="221"/>
      <c r="AU503" s="221"/>
      <c r="AV503" s="221"/>
      <c r="AW503" s="221"/>
      <c r="AX503" s="221"/>
      <c r="AY503" s="221"/>
      <c r="AZ503" s="221"/>
      <c r="BA503" s="221"/>
      <c r="BB503" s="221"/>
      <c r="BC503" s="221"/>
      <c r="BD503" s="221"/>
      <c r="BE503" s="221"/>
      <c r="BF503" s="221"/>
      <c r="BG503" s="221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</row>
    <row r="504" spans="1:70" s="26" customFormat="1" ht="66" customHeight="1" hidden="1">
      <c r="A504" s="99" t="s">
        <v>137</v>
      </c>
      <c r="B504" s="100" t="s">
        <v>3</v>
      </c>
      <c r="C504" s="100" t="s">
        <v>149</v>
      </c>
      <c r="D504" s="101" t="s">
        <v>280</v>
      </c>
      <c r="E504" s="100" t="s">
        <v>138</v>
      </c>
      <c r="F504" s="88"/>
      <c r="G504" s="88"/>
      <c r="H504" s="88"/>
      <c r="I504" s="88"/>
      <c r="J504" s="88"/>
      <c r="K504" s="222"/>
      <c r="L504" s="222"/>
      <c r="M504" s="88"/>
      <c r="N504" s="88">
        <f>O504-M504</f>
        <v>81</v>
      </c>
      <c r="O504" s="88">
        <f>39+42</f>
        <v>81</v>
      </c>
      <c r="P504" s="88"/>
      <c r="Q504" s="88"/>
      <c r="R504" s="221"/>
      <c r="S504" s="221"/>
      <c r="T504" s="88">
        <f>O504+R504</f>
        <v>81</v>
      </c>
      <c r="U504" s="88">
        <f>Q504+S504</f>
        <v>0</v>
      </c>
      <c r="V504" s="221"/>
      <c r="W504" s="221"/>
      <c r="X504" s="88">
        <f>T504+V504</f>
        <v>81</v>
      </c>
      <c r="Y504" s="88">
        <f>U504+W504</f>
        <v>0</v>
      </c>
      <c r="Z504" s="221"/>
      <c r="AA504" s="89">
        <f>X504+Z504</f>
        <v>81</v>
      </c>
      <c r="AB504" s="89">
        <f>Y504</f>
        <v>0</v>
      </c>
      <c r="AC504" s="223"/>
      <c r="AD504" s="223"/>
      <c r="AE504" s="223"/>
      <c r="AF504" s="88">
        <f>AA504+AC504</f>
        <v>81</v>
      </c>
      <c r="AG504" s="221"/>
      <c r="AH504" s="88">
        <f>AB504</f>
        <v>0</v>
      </c>
      <c r="AI504" s="221"/>
      <c r="AJ504" s="221"/>
      <c r="AK504" s="88">
        <f>AF504+AI504</f>
        <v>81</v>
      </c>
      <c r="AL504" s="88">
        <f>AG504</f>
        <v>0</v>
      </c>
      <c r="AM504" s="88">
        <f>AH504+AJ504</f>
        <v>0</v>
      </c>
      <c r="AN504" s="88">
        <f>AO504-AM504</f>
        <v>0</v>
      </c>
      <c r="AO504" s="91"/>
      <c r="AP504" s="91"/>
      <c r="AQ504" s="91"/>
      <c r="AR504" s="91"/>
      <c r="AS504" s="221"/>
      <c r="AT504" s="221"/>
      <c r="AU504" s="221"/>
      <c r="AV504" s="221"/>
      <c r="AW504" s="221"/>
      <c r="AX504" s="221"/>
      <c r="AY504" s="221"/>
      <c r="AZ504" s="221"/>
      <c r="BA504" s="221"/>
      <c r="BB504" s="221"/>
      <c r="BC504" s="221"/>
      <c r="BD504" s="221"/>
      <c r="BE504" s="221"/>
      <c r="BF504" s="221"/>
      <c r="BG504" s="221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</row>
    <row r="505" spans="1:70" s="26" customFormat="1" ht="17.25" customHeight="1">
      <c r="A505" s="99"/>
      <c r="B505" s="100"/>
      <c r="C505" s="100"/>
      <c r="D505" s="101"/>
      <c r="E505" s="100"/>
      <c r="F505" s="88"/>
      <c r="G505" s="88"/>
      <c r="H505" s="88"/>
      <c r="I505" s="88"/>
      <c r="J505" s="88"/>
      <c r="K505" s="222"/>
      <c r="L505" s="222"/>
      <c r="M505" s="88"/>
      <c r="N505" s="88"/>
      <c r="O505" s="88"/>
      <c r="P505" s="88"/>
      <c r="Q505" s="88"/>
      <c r="R505" s="221"/>
      <c r="S505" s="221"/>
      <c r="T505" s="88"/>
      <c r="U505" s="88"/>
      <c r="V505" s="221"/>
      <c r="W505" s="221"/>
      <c r="X505" s="88"/>
      <c r="Y505" s="88"/>
      <c r="Z505" s="221"/>
      <c r="AA505" s="89"/>
      <c r="AB505" s="89"/>
      <c r="AC505" s="223"/>
      <c r="AD505" s="223"/>
      <c r="AE505" s="223"/>
      <c r="AF505" s="88"/>
      <c r="AG505" s="221"/>
      <c r="AH505" s="88"/>
      <c r="AI505" s="221"/>
      <c r="AJ505" s="221"/>
      <c r="AK505" s="88"/>
      <c r="AL505" s="88"/>
      <c r="AM505" s="88"/>
      <c r="AN505" s="88"/>
      <c r="AO505" s="91"/>
      <c r="AP505" s="91"/>
      <c r="AQ505" s="91"/>
      <c r="AR505" s="91"/>
      <c r="AS505" s="221"/>
      <c r="AT505" s="221"/>
      <c r="AU505" s="221"/>
      <c r="AV505" s="221"/>
      <c r="AW505" s="221"/>
      <c r="AX505" s="221"/>
      <c r="AY505" s="221"/>
      <c r="AZ505" s="221"/>
      <c r="BA505" s="221"/>
      <c r="BB505" s="221"/>
      <c r="BC505" s="221"/>
      <c r="BD505" s="221"/>
      <c r="BE505" s="221"/>
      <c r="BF505" s="221"/>
      <c r="BG505" s="221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</row>
    <row r="506" spans="1:70" s="26" customFormat="1" ht="39.75" customHeight="1">
      <c r="A506" s="70" t="s">
        <v>350</v>
      </c>
      <c r="B506" s="71" t="s">
        <v>351</v>
      </c>
      <c r="C506" s="71"/>
      <c r="D506" s="101"/>
      <c r="E506" s="100"/>
      <c r="F506" s="88"/>
      <c r="G506" s="88"/>
      <c r="H506" s="88"/>
      <c r="I506" s="88"/>
      <c r="J506" s="88"/>
      <c r="K506" s="222"/>
      <c r="L506" s="222"/>
      <c r="M506" s="88"/>
      <c r="N506" s="88"/>
      <c r="O506" s="88"/>
      <c r="P506" s="88"/>
      <c r="Q506" s="88"/>
      <c r="R506" s="221"/>
      <c r="S506" s="221"/>
      <c r="T506" s="88"/>
      <c r="U506" s="88"/>
      <c r="V506" s="221"/>
      <c r="W506" s="221"/>
      <c r="X506" s="88"/>
      <c r="Y506" s="88"/>
      <c r="Z506" s="221"/>
      <c r="AA506" s="88"/>
      <c r="AB506" s="88"/>
      <c r="AC506" s="221"/>
      <c r="AD506" s="221"/>
      <c r="AE506" s="221"/>
      <c r="AF506" s="88"/>
      <c r="AG506" s="221"/>
      <c r="AH506" s="88"/>
      <c r="AI506" s="221"/>
      <c r="AJ506" s="221"/>
      <c r="AK506" s="88"/>
      <c r="AL506" s="88"/>
      <c r="AM506" s="88"/>
      <c r="AN506" s="73">
        <f>AN508+AN515+AN519</f>
        <v>34371</v>
      </c>
      <c r="AO506" s="73">
        <f>AO508+AO515+AO519</f>
        <v>34371</v>
      </c>
      <c r="AP506" s="73"/>
      <c r="AQ506" s="73">
        <f aca="true" t="shared" si="460" ref="AQ506:AY506">AQ508+AQ515+AQ519</f>
        <v>46786</v>
      </c>
      <c r="AR506" s="73">
        <f t="shared" si="460"/>
        <v>0</v>
      </c>
      <c r="AS506" s="73">
        <f t="shared" si="460"/>
        <v>0</v>
      </c>
      <c r="AT506" s="73">
        <f t="shared" si="460"/>
        <v>34371</v>
      </c>
      <c r="AU506" s="73">
        <f t="shared" si="460"/>
        <v>46786</v>
      </c>
      <c r="AV506" s="73">
        <f t="shared" si="460"/>
        <v>3007</v>
      </c>
      <c r="AW506" s="73">
        <f>AW508+AW515+AW519</f>
        <v>-7347</v>
      </c>
      <c r="AX506" s="73">
        <f t="shared" si="460"/>
        <v>37378</v>
      </c>
      <c r="AY506" s="73">
        <f t="shared" si="460"/>
        <v>39439</v>
      </c>
      <c r="AZ506" s="73">
        <f>AZ508+AZ515+AZ519</f>
        <v>0</v>
      </c>
      <c r="BA506" s="73">
        <f>BA508+BA515+BA519</f>
        <v>0</v>
      </c>
      <c r="BB506" s="73">
        <f>BB508+BB515+BB519</f>
        <v>37378</v>
      </c>
      <c r="BC506" s="73">
        <f>BC508+BC515+BC519</f>
        <v>39439</v>
      </c>
      <c r="BD506" s="221"/>
      <c r="BE506" s="221"/>
      <c r="BF506" s="73">
        <f>BF508+BF515+BF519</f>
        <v>37378</v>
      </c>
      <c r="BG506" s="73">
        <f>BG508+BG515+BG519</f>
        <v>39439</v>
      </c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</row>
    <row r="507" spans="1:70" s="26" customFormat="1" ht="16.5" customHeight="1">
      <c r="A507" s="70"/>
      <c r="B507" s="71"/>
      <c r="C507" s="71"/>
      <c r="D507" s="101"/>
      <c r="E507" s="100"/>
      <c r="F507" s="88"/>
      <c r="G507" s="88"/>
      <c r="H507" s="88"/>
      <c r="I507" s="88"/>
      <c r="J507" s="88"/>
      <c r="K507" s="222"/>
      <c r="L507" s="222"/>
      <c r="M507" s="88"/>
      <c r="N507" s="88"/>
      <c r="O507" s="88"/>
      <c r="P507" s="88"/>
      <c r="Q507" s="88"/>
      <c r="R507" s="221"/>
      <c r="S507" s="221"/>
      <c r="T507" s="88"/>
      <c r="U507" s="88"/>
      <c r="V507" s="221"/>
      <c r="W507" s="221"/>
      <c r="X507" s="88"/>
      <c r="Y507" s="88"/>
      <c r="Z507" s="221"/>
      <c r="AA507" s="88"/>
      <c r="AB507" s="88"/>
      <c r="AC507" s="221"/>
      <c r="AD507" s="221"/>
      <c r="AE507" s="221"/>
      <c r="AF507" s="88"/>
      <c r="AG507" s="221"/>
      <c r="AH507" s="88"/>
      <c r="AI507" s="221"/>
      <c r="AJ507" s="221"/>
      <c r="AK507" s="88"/>
      <c r="AL507" s="88"/>
      <c r="AM507" s="88"/>
      <c r="AN507" s="88"/>
      <c r="AO507" s="91"/>
      <c r="AP507" s="91"/>
      <c r="AQ507" s="91"/>
      <c r="AR507" s="91"/>
      <c r="AS507" s="221"/>
      <c r="AT507" s="221"/>
      <c r="AU507" s="221"/>
      <c r="AV507" s="221"/>
      <c r="AW507" s="221"/>
      <c r="AX507" s="221"/>
      <c r="AY507" s="221"/>
      <c r="AZ507" s="221"/>
      <c r="BA507" s="221"/>
      <c r="BB507" s="221"/>
      <c r="BC507" s="221"/>
      <c r="BD507" s="221"/>
      <c r="BE507" s="221"/>
      <c r="BF507" s="221"/>
      <c r="BG507" s="221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</row>
    <row r="508" spans="1:70" s="26" customFormat="1" ht="18.75" customHeight="1">
      <c r="A508" s="79" t="s">
        <v>352</v>
      </c>
      <c r="B508" s="81" t="s">
        <v>139</v>
      </c>
      <c r="C508" s="81" t="s">
        <v>127</v>
      </c>
      <c r="D508" s="101"/>
      <c r="E508" s="100"/>
      <c r="F508" s="88"/>
      <c r="G508" s="88"/>
      <c r="H508" s="88"/>
      <c r="I508" s="88"/>
      <c r="J508" s="88"/>
      <c r="K508" s="222"/>
      <c r="L508" s="222"/>
      <c r="M508" s="88"/>
      <c r="N508" s="88"/>
      <c r="O508" s="88"/>
      <c r="P508" s="88"/>
      <c r="Q508" s="88"/>
      <c r="R508" s="221"/>
      <c r="S508" s="221"/>
      <c r="T508" s="88"/>
      <c r="U508" s="88"/>
      <c r="V508" s="221"/>
      <c r="W508" s="221"/>
      <c r="X508" s="88"/>
      <c r="Y508" s="88"/>
      <c r="Z508" s="221"/>
      <c r="AA508" s="88"/>
      <c r="AB508" s="88"/>
      <c r="AC508" s="221"/>
      <c r="AD508" s="221"/>
      <c r="AE508" s="221"/>
      <c r="AF508" s="88"/>
      <c r="AG508" s="221"/>
      <c r="AH508" s="88"/>
      <c r="AI508" s="221"/>
      <c r="AJ508" s="221"/>
      <c r="AK508" s="88"/>
      <c r="AL508" s="88"/>
      <c r="AM508" s="88"/>
      <c r="AN508" s="83">
        <f aca="true" t="shared" si="461" ref="AN508:AV508">AN509+AN511</f>
        <v>30219</v>
      </c>
      <c r="AO508" s="83">
        <f t="shared" si="461"/>
        <v>30219</v>
      </c>
      <c r="AP508" s="83">
        <f t="shared" si="461"/>
        <v>0</v>
      </c>
      <c r="AQ508" s="83">
        <f t="shared" si="461"/>
        <v>42634</v>
      </c>
      <c r="AR508" s="83">
        <f t="shared" si="461"/>
        <v>0</v>
      </c>
      <c r="AS508" s="83">
        <f t="shared" si="461"/>
        <v>0</v>
      </c>
      <c r="AT508" s="83">
        <f t="shared" si="461"/>
        <v>30219</v>
      </c>
      <c r="AU508" s="83">
        <f t="shared" si="461"/>
        <v>42634</v>
      </c>
      <c r="AV508" s="83">
        <f t="shared" si="461"/>
        <v>3007</v>
      </c>
      <c r="AW508" s="83">
        <f aca="true" t="shared" si="462" ref="AW508:BC508">AW509+AW511</f>
        <v>-7347</v>
      </c>
      <c r="AX508" s="83">
        <f t="shared" si="462"/>
        <v>33226</v>
      </c>
      <c r="AY508" s="83">
        <f t="shared" si="462"/>
        <v>35287</v>
      </c>
      <c r="AZ508" s="83">
        <f t="shared" si="462"/>
        <v>0</v>
      </c>
      <c r="BA508" s="83">
        <f t="shared" si="462"/>
        <v>0</v>
      </c>
      <c r="BB508" s="83">
        <f t="shared" si="462"/>
        <v>33226</v>
      </c>
      <c r="BC508" s="83">
        <f t="shared" si="462"/>
        <v>35287</v>
      </c>
      <c r="BD508" s="221"/>
      <c r="BE508" s="221"/>
      <c r="BF508" s="83">
        <f>BF509+BF511</f>
        <v>33226</v>
      </c>
      <c r="BG508" s="83">
        <f>BG509+BG511</f>
        <v>35287</v>
      </c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</row>
    <row r="509" spans="1:70" s="26" customFormat="1" ht="33" customHeight="1">
      <c r="A509" s="99" t="s">
        <v>107</v>
      </c>
      <c r="B509" s="100" t="s">
        <v>139</v>
      </c>
      <c r="C509" s="100" t="s">
        <v>127</v>
      </c>
      <c r="D509" s="101" t="s">
        <v>108</v>
      </c>
      <c r="E509" s="100"/>
      <c r="F509" s="88"/>
      <c r="G509" s="88"/>
      <c r="H509" s="88"/>
      <c r="I509" s="88"/>
      <c r="J509" s="88"/>
      <c r="K509" s="222"/>
      <c r="L509" s="222"/>
      <c r="M509" s="88"/>
      <c r="N509" s="88"/>
      <c r="O509" s="88"/>
      <c r="P509" s="88"/>
      <c r="Q509" s="88"/>
      <c r="R509" s="221"/>
      <c r="S509" s="221"/>
      <c r="T509" s="88"/>
      <c r="U509" s="88"/>
      <c r="V509" s="221"/>
      <c r="W509" s="221"/>
      <c r="X509" s="88"/>
      <c r="Y509" s="88"/>
      <c r="Z509" s="221"/>
      <c r="AA509" s="88"/>
      <c r="AB509" s="88"/>
      <c r="AC509" s="221"/>
      <c r="AD509" s="221"/>
      <c r="AE509" s="221"/>
      <c r="AF509" s="88"/>
      <c r="AG509" s="221"/>
      <c r="AH509" s="88"/>
      <c r="AI509" s="221"/>
      <c r="AJ509" s="221"/>
      <c r="AK509" s="88"/>
      <c r="AL509" s="88"/>
      <c r="AM509" s="88"/>
      <c r="AN509" s="88">
        <f aca="true" t="shared" si="463" ref="AN509:BC509">AN510</f>
        <v>30219</v>
      </c>
      <c r="AO509" s="88">
        <f t="shared" si="463"/>
        <v>30219</v>
      </c>
      <c r="AP509" s="88">
        <f t="shared" si="463"/>
        <v>0</v>
      </c>
      <c r="AQ509" s="88">
        <f t="shared" si="463"/>
        <v>30219</v>
      </c>
      <c r="AR509" s="88">
        <f t="shared" si="463"/>
        <v>0</v>
      </c>
      <c r="AS509" s="88">
        <f t="shared" si="463"/>
        <v>0</v>
      </c>
      <c r="AT509" s="88">
        <f t="shared" si="463"/>
        <v>30219</v>
      </c>
      <c r="AU509" s="88">
        <f t="shared" si="463"/>
        <v>30219</v>
      </c>
      <c r="AV509" s="88">
        <f t="shared" si="463"/>
        <v>0</v>
      </c>
      <c r="AW509" s="88">
        <f t="shared" si="463"/>
        <v>0</v>
      </c>
      <c r="AX509" s="88">
        <f t="shared" si="463"/>
        <v>30219</v>
      </c>
      <c r="AY509" s="88">
        <f t="shared" si="463"/>
        <v>30219</v>
      </c>
      <c r="AZ509" s="88">
        <f t="shared" si="463"/>
        <v>0</v>
      </c>
      <c r="BA509" s="88">
        <f t="shared" si="463"/>
        <v>0</v>
      </c>
      <c r="BB509" s="88">
        <f t="shared" si="463"/>
        <v>30219</v>
      </c>
      <c r="BC509" s="88">
        <f t="shared" si="463"/>
        <v>30219</v>
      </c>
      <c r="BD509" s="221"/>
      <c r="BE509" s="221"/>
      <c r="BF509" s="88">
        <f>BF510</f>
        <v>30219</v>
      </c>
      <c r="BG509" s="88">
        <f>BG510</f>
        <v>30219</v>
      </c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</row>
    <row r="510" spans="1:70" s="26" customFormat="1" ht="33" customHeight="1">
      <c r="A510" s="99" t="s">
        <v>129</v>
      </c>
      <c r="B510" s="100" t="s">
        <v>139</v>
      </c>
      <c r="C510" s="100" t="s">
        <v>127</v>
      </c>
      <c r="D510" s="101" t="s">
        <v>108</v>
      </c>
      <c r="E510" s="100" t="s">
        <v>130</v>
      </c>
      <c r="F510" s="88"/>
      <c r="G510" s="88"/>
      <c r="H510" s="88"/>
      <c r="I510" s="88"/>
      <c r="J510" s="88"/>
      <c r="K510" s="222"/>
      <c r="L510" s="222"/>
      <c r="M510" s="88"/>
      <c r="N510" s="88"/>
      <c r="O510" s="88"/>
      <c r="P510" s="88"/>
      <c r="Q510" s="88"/>
      <c r="R510" s="221"/>
      <c r="S510" s="221"/>
      <c r="T510" s="88"/>
      <c r="U510" s="88"/>
      <c r="V510" s="221"/>
      <c r="W510" s="221"/>
      <c r="X510" s="88"/>
      <c r="Y510" s="88"/>
      <c r="Z510" s="221"/>
      <c r="AA510" s="88"/>
      <c r="AB510" s="88"/>
      <c r="AC510" s="221"/>
      <c r="AD510" s="221"/>
      <c r="AE510" s="221"/>
      <c r="AF510" s="88"/>
      <c r="AG510" s="221"/>
      <c r="AH510" s="88"/>
      <c r="AI510" s="221"/>
      <c r="AJ510" s="221"/>
      <c r="AK510" s="88"/>
      <c r="AL510" s="88"/>
      <c r="AM510" s="88"/>
      <c r="AN510" s="88">
        <f>AO510-AM510</f>
        <v>30219</v>
      </c>
      <c r="AO510" s="88">
        <v>30219</v>
      </c>
      <c r="AP510" s="88"/>
      <c r="AQ510" s="88">
        <v>30219</v>
      </c>
      <c r="AR510" s="88"/>
      <c r="AS510" s="221"/>
      <c r="AT510" s="88">
        <f>AO510+AR510</f>
        <v>30219</v>
      </c>
      <c r="AU510" s="88">
        <f>AQ510+AS510</f>
        <v>30219</v>
      </c>
      <c r="AV510" s="221"/>
      <c r="AW510" s="221"/>
      <c r="AX510" s="88">
        <f>AT510+AV510</f>
        <v>30219</v>
      </c>
      <c r="AY510" s="88">
        <f>AU510</f>
        <v>30219</v>
      </c>
      <c r="AZ510" s="221"/>
      <c r="BA510" s="221"/>
      <c r="BB510" s="88">
        <f>AX510+AZ510</f>
        <v>30219</v>
      </c>
      <c r="BC510" s="88">
        <f>AY510+BA510</f>
        <v>30219</v>
      </c>
      <c r="BD510" s="221"/>
      <c r="BE510" s="221"/>
      <c r="BF510" s="88">
        <f>BB510+BD510</f>
        <v>30219</v>
      </c>
      <c r="BG510" s="88">
        <f>BC510+BE510</f>
        <v>30219</v>
      </c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</row>
    <row r="511" spans="1:70" s="26" customFormat="1" ht="16.5">
      <c r="A511" s="99" t="s">
        <v>121</v>
      </c>
      <c r="B511" s="100" t="s">
        <v>139</v>
      </c>
      <c r="C511" s="100" t="s">
        <v>127</v>
      </c>
      <c r="D511" s="101" t="s">
        <v>123</v>
      </c>
      <c r="E511" s="100"/>
      <c r="F511" s="88"/>
      <c r="G511" s="88"/>
      <c r="H511" s="88"/>
      <c r="I511" s="88"/>
      <c r="J511" s="88"/>
      <c r="K511" s="222"/>
      <c r="L511" s="222"/>
      <c r="M511" s="88"/>
      <c r="N511" s="88"/>
      <c r="O511" s="88"/>
      <c r="P511" s="88"/>
      <c r="Q511" s="88"/>
      <c r="R511" s="221"/>
      <c r="S511" s="221"/>
      <c r="T511" s="88"/>
      <c r="U511" s="88"/>
      <c r="V511" s="221"/>
      <c r="W511" s="221"/>
      <c r="X511" s="88"/>
      <c r="Y511" s="88"/>
      <c r="Z511" s="221"/>
      <c r="AA511" s="88"/>
      <c r="AB511" s="88"/>
      <c r="AC511" s="221"/>
      <c r="AD511" s="221"/>
      <c r="AE511" s="221"/>
      <c r="AF511" s="88"/>
      <c r="AG511" s="221"/>
      <c r="AH511" s="88"/>
      <c r="AI511" s="221"/>
      <c r="AJ511" s="221"/>
      <c r="AK511" s="88"/>
      <c r="AL511" s="88"/>
      <c r="AM511" s="88"/>
      <c r="AN511" s="88">
        <f aca="true" t="shared" si="464" ref="AN511:BC512">AN512</f>
        <v>0</v>
      </c>
      <c r="AO511" s="88">
        <f t="shared" si="464"/>
        <v>0</v>
      </c>
      <c r="AP511" s="88">
        <f t="shared" si="464"/>
        <v>0</v>
      </c>
      <c r="AQ511" s="88">
        <f t="shared" si="464"/>
        <v>12415</v>
      </c>
      <c r="AR511" s="88">
        <f t="shared" si="464"/>
        <v>0</v>
      </c>
      <c r="AS511" s="88">
        <f t="shared" si="464"/>
        <v>0</v>
      </c>
      <c r="AT511" s="88">
        <f t="shared" si="464"/>
        <v>0</v>
      </c>
      <c r="AU511" s="88">
        <f t="shared" si="464"/>
        <v>12415</v>
      </c>
      <c r="AV511" s="88">
        <f t="shared" si="464"/>
        <v>3007</v>
      </c>
      <c r="AW511" s="88">
        <f t="shared" si="464"/>
        <v>-7347</v>
      </c>
      <c r="AX511" s="88">
        <f t="shared" si="464"/>
        <v>3007</v>
      </c>
      <c r="AY511" s="88">
        <f t="shared" si="464"/>
        <v>5068</v>
      </c>
      <c r="AZ511" s="88">
        <f t="shared" si="464"/>
        <v>0</v>
      </c>
      <c r="BA511" s="88">
        <f t="shared" si="464"/>
        <v>0</v>
      </c>
      <c r="BB511" s="88">
        <f t="shared" si="464"/>
        <v>3007</v>
      </c>
      <c r="BC511" s="88">
        <f t="shared" si="464"/>
        <v>5068</v>
      </c>
      <c r="BD511" s="221"/>
      <c r="BE511" s="221"/>
      <c r="BF511" s="88">
        <f>BF512</f>
        <v>3007</v>
      </c>
      <c r="BG511" s="88">
        <f>BG512</f>
        <v>5068</v>
      </c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</row>
    <row r="512" spans="1:70" s="26" customFormat="1" ht="51.75" customHeight="1">
      <c r="A512" s="99" t="s">
        <v>339</v>
      </c>
      <c r="B512" s="100" t="s">
        <v>139</v>
      </c>
      <c r="C512" s="100" t="s">
        <v>127</v>
      </c>
      <c r="D512" s="101" t="s">
        <v>338</v>
      </c>
      <c r="E512" s="100"/>
      <c r="F512" s="88"/>
      <c r="G512" s="88"/>
      <c r="H512" s="88"/>
      <c r="I512" s="88"/>
      <c r="J512" s="88"/>
      <c r="K512" s="222"/>
      <c r="L512" s="222"/>
      <c r="M512" s="88"/>
      <c r="N512" s="88"/>
      <c r="O512" s="88"/>
      <c r="P512" s="88"/>
      <c r="Q512" s="88"/>
      <c r="R512" s="221"/>
      <c r="S512" s="221"/>
      <c r="T512" s="88"/>
      <c r="U512" s="88"/>
      <c r="V512" s="221"/>
      <c r="W512" s="221"/>
      <c r="X512" s="88"/>
      <c r="Y512" s="88"/>
      <c r="Z512" s="221"/>
      <c r="AA512" s="88"/>
      <c r="AB512" s="88"/>
      <c r="AC512" s="221"/>
      <c r="AD512" s="221"/>
      <c r="AE512" s="221"/>
      <c r="AF512" s="88"/>
      <c r="AG512" s="221"/>
      <c r="AH512" s="88"/>
      <c r="AI512" s="221"/>
      <c r="AJ512" s="221"/>
      <c r="AK512" s="88"/>
      <c r="AL512" s="88"/>
      <c r="AM512" s="88"/>
      <c r="AN512" s="88">
        <f t="shared" si="464"/>
        <v>0</v>
      </c>
      <c r="AO512" s="88">
        <f t="shared" si="464"/>
        <v>0</v>
      </c>
      <c r="AP512" s="88">
        <f t="shared" si="464"/>
        <v>0</v>
      </c>
      <c r="AQ512" s="88">
        <f t="shared" si="464"/>
        <v>12415</v>
      </c>
      <c r="AR512" s="88">
        <f t="shared" si="464"/>
        <v>0</v>
      </c>
      <c r="AS512" s="88">
        <f t="shared" si="464"/>
        <v>0</v>
      </c>
      <c r="AT512" s="88">
        <f t="shared" si="464"/>
        <v>0</v>
      </c>
      <c r="AU512" s="88">
        <f t="shared" si="464"/>
        <v>12415</v>
      </c>
      <c r="AV512" s="88">
        <f t="shared" si="464"/>
        <v>3007</v>
      </c>
      <c r="AW512" s="88">
        <f t="shared" si="464"/>
        <v>-7347</v>
      </c>
      <c r="AX512" s="88">
        <f t="shared" si="464"/>
        <v>3007</v>
      </c>
      <c r="AY512" s="88">
        <f t="shared" si="464"/>
        <v>5068</v>
      </c>
      <c r="AZ512" s="88">
        <f t="shared" si="464"/>
        <v>0</v>
      </c>
      <c r="BA512" s="88">
        <f t="shared" si="464"/>
        <v>0</v>
      </c>
      <c r="BB512" s="88">
        <f t="shared" si="464"/>
        <v>3007</v>
      </c>
      <c r="BC512" s="88">
        <f t="shared" si="464"/>
        <v>5068</v>
      </c>
      <c r="BD512" s="221"/>
      <c r="BE512" s="221"/>
      <c r="BF512" s="88">
        <f>BF513</f>
        <v>3007</v>
      </c>
      <c r="BG512" s="88">
        <f>BG513</f>
        <v>5068</v>
      </c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</row>
    <row r="513" spans="1:70" s="26" customFormat="1" ht="81.75" customHeight="1">
      <c r="A513" s="99" t="s">
        <v>249</v>
      </c>
      <c r="B513" s="100" t="s">
        <v>139</v>
      </c>
      <c r="C513" s="100" t="s">
        <v>127</v>
      </c>
      <c r="D513" s="101" t="s">
        <v>338</v>
      </c>
      <c r="E513" s="100" t="s">
        <v>151</v>
      </c>
      <c r="F513" s="88"/>
      <c r="G513" s="88"/>
      <c r="H513" s="88"/>
      <c r="I513" s="88"/>
      <c r="J513" s="88"/>
      <c r="K513" s="222"/>
      <c r="L513" s="222"/>
      <c r="M513" s="88"/>
      <c r="N513" s="88"/>
      <c r="O513" s="88"/>
      <c r="P513" s="88"/>
      <c r="Q513" s="88"/>
      <c r="R513" s="221"/>
      <c r="S513" s="221"/>
      <c r="T513" s="88"/>
      <c r="U513" s="88"/>
      <c r="V513" s="221"/>
      <c r="W513" s="221"/>
      <c r="X513" s="88"/>
      <c r="Y513" s="88"/>
      <c r="Z513" s="221"/>
      <c r="AA513" s="88"/>
      <c r="AB513" s="88"/>
      <c r="AC513" s="221"/>
      <c r="AD513" s="221"/>
      <c r="AE513" s="221"/>
      <c r="AF513" s="88"/>
      <c r="AG513" s="221"/>
      <c r="AH513" s="88"/>
      <c r="AI513" s="221"/>
      <c r="AJ513" s="221"/>
      <c r="AK513" s="88"/>
      <c r="AL513" s="88"/>
      <c r="AM513" s="88"/>
      <c r="AN513" s="88">
        <f>AO513-AM513</f>
        <v>0</v>
      </c>
      <c r="AO513" s="88"/>
      <c r="AP513" s="88"/>
      <c r="AQ513" s="88">
        <v>12415</v>
      </c>
      <c r="AR513" s="88"/>
      <c r="AS513" s="221"/>
      <c r="AT513" s="88">
        <f>AO513+AR513</f>
        <v>0</v>
      </c>
      <c r="AU513" s="88">
        <f>AQ513+AS513</f>
        <v>12415</v>
      </c>
      <c r="AV513" s="88">
        <v>3007</v>
      </c>
      <c r="AW513" s="88">
        <v>-7347</v>
      </c>
      <c r="AX513" s="88">
        <f>AT513+AV513</f>
        <v>3007</v>
      </c>
      <c r="AY513" s="88">
        <f>AU513+AW513</f>
        <v>5068</v>
      </c>
      <c r="AZ513" s="221"/>
      <c r="BA513" s="221"/>
      <c r="BB513" s="88">
        <f>AX513+AZ513</f>
        <v>3007</v>
      </c>
      <c r="BC513" s="88">
        <f>AY513+BA513</f>
        <v>5068</v>
      </c>
      <c r="BD513" s="221"/>
      <c r="BE513" s="221"/>
      <c r="BF513" s="88">
        <f>BB513+BD513</f>
        <v>3007</v>
      </c>
      <c r="BG513" s="88">
        <f>BC513+BE513</f>
        <v>5068</v>
      </c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</row>
    <row r="514" spans="1:70" s="26" customFormat="1" ht="18.75" customHeight="1">
      <c r="A514" s="79"/>
      <c r="B514" s="81"/>
      <c r="C514" s="81"/>
      <c r="D514" s="101"/>
      <c r="E514" s="100"/>
      <c r="F514" s="88"/>
      <c r="G514" s="88"/>
      <c r="H514" s="88"/>
      <c r="I514" s="88"/>
      <c r="J514" s="88"/>
      <c r="K514" s="222"/>
      <c r="L514" s="222"/>
      <c r="M514" s="88"/>
      <c r="N514" s="88"/>
      <c r="O514" s="88"/>
      <c r="P514" s="88"/>
      <c r="Q514" s="88"/>
      <c r="R514" s="221"/>
      <c r="S514" s="221"/>
      <c r="T514" s="88"/>
      <c r="U514" s="88"/>
      <c r="V514" s="221"/>
      <c r="W514" s="221"/>
      <c r="X514" s="88"/>
      <c r="Y514" s="88"/>
      <c r="Z514" s="221"/>
      <c r="AA514" s="88"/>
      <c r="AB514" s="88"/>
      <c r="AC514" s="221"/>
      <c r="AD514" s="221"/>
      <c r="AE514" s="221"/>
      <c r="AF514" s="88"/>
      <c r="AG514" s="221"/>
      <c r="AH514" s="88"/>
      <c r="AI514" s="221"/>
      <c r="AJ514" s="221"/>
      <c r="AK514" s="88"/>
      <c r="AL514" s="88"/>
      <c r="AM514" s="88"/>
      <c r="AN514" s="88"/>
      <c r="AO514" s="91"/>
      <c r="AP514" s="91"/>
      <c r="AQ514" s="91"/>
      <c r="AR514" s="91"/>
      <c r="AS514" s="221"/>
      <c r="AT514" s="221"/>
      <c r="AU514" s="221"/>
      <c r="AV514" s="221"/>
      <c r="AW514" s="221"/>
      <c r="AX514" s="221"/>
      <c r="AY514" s="221"/>
      <c r="AZ514" s="221"/>
      <c r="BA514" s="221"/>
      <c r="BB514" s="221"/>
      <c r="BC514" s="221"/>
      <c r="BD514" s="221"/>
      <c r="BE514" s="221"/>
      <c r="BF514" s="221"/>
      <c r="BG514" s="221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</row>
    <row r="515" spans="1:70" s="26" customFormat="1" ht="18.75" customHeight="1">
      <c r="A515" s="79" t="s">
        <v>353</v>
      </c>
      <c r="B515" s="81" t="s">
        <v>139</v>
      </c>
      <c r="C515" s="81" t="s">
        <v>128</v>
      </c>
      <c r="D515" s="101"/>
      <c r="E515" s="100"/>
      <c r="F515" s="88"/>
      <c r="G515" s="88"/>
      <c r="H515" s="88"/>
      <c r="I515" s="88"/>
      <c r="J515" s="88"/>
      <c r="K515" s="222"/>
      <c r="L515" s="222"/>
      <c r="M515" s="88"/>
      <c r="N515" s="88"/>
      <c r="O515" s="88"/>
      <c r="P515" s="88"/>
      <c r="Q515" s="88"/>
      <c r="R515" s="221"/>
      <c r="S515" s="221"/>
      <c r="T515" s="88"/>
      <c r="U515" s="88"/>
      <c r="V515" s="221"/>
      <c r="W515" s="221"/>
      <c r="X515" s="88"/>
      <c r="Y515" s="88"/>
      <c r="Z515" s="221"/>
      <c r="AA515" s="88"/>
      <c r="AB515" s="88"/>
      <c r="AC515" s="221"/>
      <c r="AD515" s="221"/>
      <c r="AE515" s="221"/>
      <c r="AF515" s="88"/>
      <c r="AG515" s="221"/>
      <c r="AH515" s="88"/>
      <c r="AI515" s="221"/>
      <c r="AJ515" s="221"/>
      <c r="AK515" s="88"/>
      <c r="AL515" s="88"/>
      <c r="AM515" s="88"/>
      <c r="AN515" s="83">
        <f>AN516</f>
        <v>4152</v>
      </c>
      <c r="AO515" s="83">
        <f aca="true" t="shared" si="465" ref="AO515:BC516">AO516</f>
        <v>4152</v>
      </c>
      <c r="AP515" s="83">
        <f t="shared" si="465"/>
        <v>0</v>
      </c>
      <c r="AQ515" s="83">
        <f t="shared" si="465"/>
        <v>4152</v>
      </c>
      <c r="AR515" s="83">
        <f t="shared" si="465"/>
        <v>0</v>
      </c>
      <c r="AS515" s="83">
        <f t="shared" si="465"/>
        <v>0</v>
      </c>
      <c r="AT515" s="83">
        <f t="shared" si="465"/>
        <v>4152</v>
      </c>
      <c r="AU515" s="83">
        <f t="shared" si="465"/>
        <v>4152</v>
      </c>
      <c r="AV515" s="83">
        <f t="shared" si="465"/>
        <v>0</v>
      </c>
      <c r="AW515" s="83">
        <f t="shared" si="465"/>
        <v>0</v>
      </c>
      <c r="AX515" s="83">
        <f t="shared" si="465"/>
        <v>4152</v>
      </c>
      <c r="AY515" s="83">
        <f t="shared" si="465"/>
        <v>4152</v>
      </c>
      <c r="AZ515" s="83">
        <f t="shared" si="465"/>
        <v>0</v>
      </c>
      <c r="BA515" s="83">
        <f t="shared" si="465"/>
        <v>0</v>
      </c>
      <c r="BB515" s="83">
        <f t="shared" si="465"/>
        <v>4152</v>
      </c>
      <c r="BC515" s="83">
        <f t="shared" si="465"/>
        <v>4152</v>
      </c>
      <c r="BD515" s="221"/>
      <c r="BE515" s="221"/>
      <c r="BF515" s="83">
        <f>BF516</f>
        <v>4152</v>
      </c>
      <c r="BG515" s="83">
        <f>BG516</f>
        <v>4152</v>
      </c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</row>
    <row r="516" spans="1:70" s="26" customFormat="1" ht="34.5" customHeight="1">
      <c r="A516" s="99" t="s">
        <v>109</v>
      </c>
      <c r="B516" s="100" t="s">
        <v>139</v>
      </c>
      <c r="C516" s="100" t="s">
        <v>128</v>
      </c>
      <c r="D516" s="101" t="s">
        <v>110</v>
      </c>
      <c r="E516" s="100"/>
      <c r="F516" s="88"/>
      <c r="G516" s="88"/>
      <c r="H516" s="88"/>
      <c r="I516" s="88"/>
      <c r="J516" s="88"/>
      <c r="K516" s="222"/>
      <c r="L516" s="222"/>
      <c r="M516" s="88"/>
      <c r="N516" s="88"/>
      <c r="O516" s="88"/>
      <c r="P516" s="88"/>
      <c r="Q516" s="88"/>
      <c r="R516" s="221"/>
      <c r="S516" s="221"/>
      <c r="T516" s="88"/>
      <c r="U516" s="88"/>
      <c r="V516" s="221"/>
      <c r="W516" s="221"/>
      <c r="X516" s="88"/>
      <c r="Y516" s="88"/>
      <c r="Z516" s="221"/>
      <c r="AA516" s="88"/>
      <c r="AB516" s="88"/>
      <c r="AC516" s="221"/>
      <c r="AD516" s="221"/>
      <c r="AE516" s="221"/>
      <c r="AF516" s="88"/>
      <c r="AG516" s="221"/>
      <c r="AH516" s="88"/>
      <c r="AI516" s="221"/>
      <c r="AJ516" s="221"/>
      <c r="AK516" s="88"/>
      <c r="AL516" s="88"/>
      <c r="AM516" s="88"/>
      <c r="AN516" s="88">
        <f>AN517</f>
        <v>4152</v>
      </c>
      <c r="AO516" s="88">
        <f t="shared" si="465"/>
        <v>4152</v>
      </c>
      <c r="AP516" s="88">
        <f t="shared" si="465"/>
        <v>0</v>
      </c>
      <c r="AQ516" s="88">
        <f t="shared" si="465"/>
        <v>4152</v>
      </c>
      <c r="AR516" s="88">
        <f t="shared" si="465"/>
        <v>0</v>
      </c>
      <c r="AS516" s="88">
        <f t="shared" si="465"/>
        <v>0</v>
      </c>
      <c r="AT516" s="88">
        <f t="shared" si="465"/>
        <v>4152</v>
      </c>
      <c r="AU516" s="88">
        <f t="shared" si="465"/>
        <v>4152</v>
      </c>
      <c r="AV516" s="88">
        <f t="shared" si="465"/>
        <v>0</v>
      </c>
      <c r="AW516" s="88">
        <f t="shared" si="465"/>
        <v>0</v>
      </c>
      <c r="AX516" s="88">
        <f t="shared" si="465"/>
        <v>4152</v>
      </c>
      <c r="AY516" s="88">
        <f t="shared" si="465"/>
        <v>4152</v>
      </c>
      <c r="AZ516" s="88">
        <f t="shared" si="465"/>
        <v>0</v>
      </c>
      <c r="BA516" s="88">
        <f t="shared" si="465"/>
        <v>0</v>
      </c>
      <c r="BB516" s="88">
        <f t="shared" si="465"/>
        <v>4152</v>
      </c>
      <c r="BC516" s="88">
        <f t="shared" si="465"/>
        <v>4152</v>
      </c>
      <c r="BD516" s="221"/>
      <c r="BE516" s="221"/>
      <c r="BF516" s="88">
        <f>BF517</f>
        <v>4152</v>
      </c>
      <c r="BG516" s="88">
        <f>BG517</f>
        <v>4152</v>
      </c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</row>
    <row r="517" spans="1:70" s="26" customFormat="1" ht="52.5" customHeight="1">
      <c r="A517" s="99" t="s">
        <v>137</v>
      </c>
      <c r="B517" s="100" t="s">
        <v>139</v>
      </c>
      <c r="C517" s="100" t="s">
        <v>128</v>
      </c>
      <c r="D517" s="101" t="s">
        <v>6</v>
      </c>
      <c r="E517" s="100" t="s">
        <v>138</v>
      </c>
      <c r="F517" s="88"/>
      <c r="G517" s="88"/>
      <c r="H517" s="88"/>
      <c r="I517" s="88"/>
      <c r="J517" s="88"/>
      <c r="K517" s="222"/>
      <c r="L517" s="222"/>
      <c r="M517" s="88"/>
      <c r="N517" s="88"/>
      <c r="O517" s="88"/>
      <c r="P517" s="88"/>
      <c r="Q517" s="88"/>
      <c r="R517" s="221"/>
      <c r="S517" s="221"/>
      <c r="T517" s="88"/>
      <c r="U517" s="88"/>
      <c r="V517" s="221"/>
      <c r="W517" s="221"/>
      <c r="X517" s="88"/>
      <c r="Y517" s="88"/>
      <c r="Z517" s="221"/>
      <c r="AA517" s="88"/>
      <c r="AB517" s="88"/>
      <c r="AC517" s="221"/>
      <c r="AD517" s="221"/>
      <c r="AE517" s="221"/>
      <c r="AF517" s="88"/>
      <c r="AG517" s="221"/>
      <c r="AH517" s="88"/>
      <c r="AI517" s="221"/>
      <c r="AJ517" s="221"/>
      <c r="AK517" s="88"/>
      <c r="AL517" s="88"/>
      <c r="AM517" s="88"/>
      <c r="AN517" s="88">
        <f>AO517-AM517</f>
        <v>4152</v>
      </c>
      <c r="AO517" s="88">
        <v>4152</v>
      </c>
      <c r="AP517" s="88"/>
      <c r="AQ517" s="88">
        <v>4152</v>
      </c>
      <c r="AR517" s="88"/>
      <c r="AS517" s="221"/>
      <c r="AT517" s="88">
        <f>AO517+AR517</f>
        <v>4152</v>
      </c>
      <c r="AU517" s="88">
        <f>AQ517+AS517</f>
        <v>4152</v>
      </c>
      <c r="AV517" s="221"/>
      <c r="AW517" s="221"/>
      <c r="AX517" s="88">
        <f>AT517+AV517</f>
        <v>4152</v>
      </c>
      <c r="AY517" s="88">
        <f>AU517</f>
        <v>4152</v>
      </c>
      <c r="AZ517" s="221"/>
      <c r="BA517" s="221"/>
      <c r="BB517" s="88">
        <f>AX517+AZ517</f>
        <v>4152</v>
      </c>
      <c r="BC517" s="88">
        <f>AY517+BA517</f>
        <v>4152</v>
      </c>
      <c r="BD517" s="221"/>
      <c r="BE517" s="221"/>
      <c r="BF517" s="88">
        <f>BB517+BD517</f>
        <v>4152</v>
      </c>
      <c r="BG517" s="88">
        <f>BC517+BE517</f>
        <v>4152</v>
      </c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</row>
    <row r="518" spans="1:70" s="26" customFormat="1" ht="13.5" customHeight="1">
      <c r="A518" s="79"/>
      <c r="B518" s="81"/>
      <c r="C518" s="81"/>
      <c r="D518" s="101"/>
      <c r="E518" s="100"/>
      <c r="F518" s="88"/>
      <c r="G518" s="88"/>
      <c r="H518" s="88"/>
      <c r="I518" s="88"/>
      <c r="J518" s="88"/>
      <c r="K518" s="222"/>
      <c r="L518" s="222"/>
      <c r="M518" s="88"/>
      <c r="N518" s="88"/>
      <c r="O518" s="88"/>
      <c r="P518" s="88"/>
      <c r="Q518" s="88"/>
      <c r="R518" s="221"/>
      <c r="S518" s="221"/>
      <c r="T518" s="88"/>
      <c r="U518" s="88"/>
      <c r="V518" s="221"/>
      <c r="W518" s="221"/>
      <c r="X518" s="88"/>
      <c r="Y518" s="88"/>
      <c r="Z518" s="221"/>
      <c r="AA518" s="88"/>
      <c r="AB518" s="88"/>
      <c r="AC518" s="221"/>
      <c r="AD518" s="221"/>
      <c r="AE518" s="221"/>
      <c r="AF518" s="88"/>
      <c r="AG518" s="221"/>
      <c r="AH518" s="88"/>
      <c r="AI518" s="221"/>
      <c r="AJ518" s="221"/>
      <c r="AK518" s="88"/>
      <c r="AL518" s="88"/>
      <c r="AM518" s="88"/>
      <c r="AN518" s="88"/>
      <c r="AO518" s="91"/>
      <c r="AP518" s="91"/>
      <c r="AQ518" s="91"/>
      <c r="AR518" s="91"/>
      <c r="AS518" s="221"/>
      <c r="AT518" s="221"/>
      <c r="AU518" s="221"/>
      <c r="AV518" s="221"/>
      <c r="AW518" s="221"/>
      <c r="AX518" s="221"/>
      <c r="AY518" s="221"/>
      <c r="AZ518" s="221"/>
      <c r="BA518" s="221"/>
      <c r="BB518" s="221"/>
      <c r="BC518" s="221"/>
      <c r="BD518" s="221"/>
      <c r="BE518" s="221"/>
      <c r="BF518" s="221"/>
      <c r="BG518" s="221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</row>
    <row r="519" spans="1:70" s="26" customFormat="1" ht="37.5" customHeight="1" hidden="1">
      <c r="A519" s="142" t="s">
        <v>354</v>
      </c>
      <c r="B519" s="143" t="s">
        <v>139</v>
      </c>
      <c r="C519" s="143" t="s">
        <v>157</v>
      </c>
      <c r="D519" s="101"/>
      <c r="E519" s="100"/>
      <c r="F519" s="88"/>
      <c r="G519" s="88"/>
      <c r="H519" s="88"/>
      <c r="I519" s="88"/>
      <c r="J519" s="88"/>
      <c r="K519" s="222"/>
      <c r="L519" s="222"/>
      <c r="M519" s="88"/>
      <c r="N519" s="88"/>
      <c r="O519" s="88"/>
      <c r="P519" s="88"/>
      <c r="Q519" s="88"/>
      <c r="R519" s="221"/>
      <c r="S519" s="221"/>
      <c r="T519" s="88"/>
      <c r="U519" s="88"/>
      <c r="V519" s="221"/>
      <c r="W519" s="221"/>
      <c r="X519" s="88"/>
      <c r="Y519" s="88"/>
      <c r="Z519" s="221"/>
      <c r="AA519" s="89"/>
      <c r="AB519" s="89"/>
      <c r="AC519" s="223"/>
      <c r="AD519" s="223"/>
      <c r="AE519" s="223"/>
      <c r="AF519" s="88"/>
      <c r="AG519" s="221"/>
      <c r="AH519" s="88"/>
      <c r="AI519" s="221"/>
      <c r="AJ519" s="221"/>
      <c r="AK519" s="88"/>
      <c r="AL519" s="88"/>
      <c r="AM519" s="88"/>
      <c r="AN519" s="88"/>
      <c r="AO519" s="91"/>
      <c r="AP519" s="91"/>
      <c r="AQ519" s="91"/>
      <c r="AR519" s="91"/>
      <c r="AS519" s="221"/>
      <c r="AT519" s="221"/>
      <c r="AU519" s="221"/>
      <c r="AV519" s="221"/>
      <c r="AW519" s="221"/>
      <c r="AX519" s="221"/>
      <c r="AY519" s="221"/>
      <c r="AZ519" s="221"/>
      <c r="BA519" s="221"/>
      <c r="BB519" s="221"/>
      <c r="BC519" s="221"/>
      <c r="BD519" s="221"/>
      <c r="BE519" s="221"/>
      <c r="BF519" s="221"/>
      <c r="BG519" s="221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</row>
    <row r="520" spans="1:70" s="26" customFormat="1" ht="16.5" customHeight="1" hidden="1">
      <c r="A520" s="126"/>
      <c r="B520" s="121"/>
      <c r="C520" s="121"/>
      <c r="D520" s="101"/>
      <c r="E520" s="100"/>
      <c r="F520" s="88"/>
      <c r="G520" s="88"/>
      <c r="H520" s="88"/>
      <c r="I520" s="88"/>
      <c r="J520" s="88"/>
      <c r="K520" s="222"/>
      <c r="L520" s="222"/>
      <c r="M520" s="88"/>
      <c r="N520" s="88"/>
      <c r="O520" s="88"/>
      <c r="P520" s="88"/>
      <c r="Q520" s="88"/>
      <c r="R520" s="221"/>
      <c r="S520" s="221"/>
      <c r="T520" s="88"/>
      <c r="U520" s="88"/>
      <c r="V520" s="221"/>
      <c r="W520" s="221"/>
      <c r="X520" s="88"/>
      <c r="Y520" s="88"/>
      <c r="Z520" s="221"/>
      <c r="AA520" s="89"/>
      <c r="AB520" s="89"/>
      <c r="AC520" s="223"/>
      <c r="AD520" s="223"/>
      <c r="AE520" s="223"/>
      <c r="AF520" s="88"/>
      <c r="AG520" s="221"/>
      <c r="AH520" s="88"/>
      <c r="AI520" s="221"/>
      <c r="AJ520" s="221"/>
      <c r="AK520" s="88"/>
      <c r="AL520" s="88"/>
      <c r="AM520" s="88"/>
      <c r="AN520" s="88"/>
      <c r="AO520" s="91"/>
      <c r="AP520" s="91"/>
      <c r="AQ520" s="91"/>
      <c r="AR520" s="91"/>
      <c r="AS520" s="221"/>
      <c r="AT520" s="221"/>
      <c r="AU520" s="221"/>
      <c r="AV520" s="221"/>
      <c r="AW520" s="221"/>
      <c r="AX520" s="221"/>
      <c r="AY520" s="221"/>
      <c r="AZ520" s="221"/>
      <c r="BA520" s="221"/>
      <c r="BB520" s="221"/>
      <c r="BC520" s="221"/>
      <c r="BD520" s="221"/>
      <c r="BE520" s="221"/>
      <c r="BF520" s="221"/>
      <c r="BG520" s="221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</row>
    <row r="521" spans="1:70" s="26" customFormat="1" ht="38.25" customHeight="1">
      <c r="A521" s="70" t="s">
        <v>355</v>
      </c>
      <c r="B521" s="71" t="s">
        <v>356</v>
      </c>
      <c r="C521" s="71"/>
      <c r="D521" s="101"/>
      <c r="E521" s="100"/>
      <c r="F521" s="88"/>
      <c r="G521" s="88"/>
      <c r="H521" s="88"/>
      <c r="I521" s="88"/>
      <c r="J521" s="88"/>
      <c r="K521" s="222"/>
      <c r="L521" s="222"/>
      <c r="M521" s="88"/>
      <c r="N521" s="88"/>
      <c r="O521" s="88"/>
      <c r="P521" s="88"/>
      <c r="Q521" s="88"/>
      <c r="R521" s="221"/>
      <c r="S521" s="221"/>
      <c r="T521" s="88"/>
      <c r="U521" s="88"/>
      <c r="V521" s="221"/>
      <c r="W521" s="221"/>
      <c r="X521" s="88"/>
      <c r="Y521" s="88"/>
      <c r="Z521" s="221"/>
      <c r="AA521" s="88"/>
      <c r="AB521" s="88"/>
      <c r="AC521" s="221"/>
      <c r="AD521" s="221"/>
      <c r="AE521" s="221"/>
      <c r="AF521" s="88"/>
      <c r="AG521" s="221"/>
      <c r="AH521" s="88"/>
      <c r="AI521" s="221"/>
      <c r="AJ521" s="221"/>
      <c r="AK521" s="88"/>
      <c r="AL521" s="88"/>
      <c r="AM521" s="88"/>
      <c r="AN521" s="73">
        <f>AN523+AN527+AN529</f>
        <v>4557</v>
      </c>
      <c r="AO521" s="73">
        <f>AO523+AO527+AO529</f>
        <v>4557</v>
      </c>
      <c r="AP521" s="73"/>
      <c r="AQ521" s="73">
        <f aca="true" t="shared" si="466" ref="AQ521:BC521">AQ523+AQ527+AQ529</f>
        <v>4557</v>
      </c>
      <c r="AR521" s="73">
        <f t="shared" si="466"/>
        <v>0</v>
      </c>
      <c r="AS521" s="73">
        <f t="shared" si="466"/>
        <v>0</v>
      </c>
      <c r="AT521" s="73">
        <f t="shared" si="466"/>
        <v>4557</v>
      </c>
      <c r="AU521" s="73">
        <f t="shared" si="466"/>
        <v>4557</v>
      </c>
      <c r="AV521" s="73">
        <f t="shared" si="466"/>
        <v>6857</v>
      </c>
      <c r="AW521" s="73">
        <f>AW523+AW527+AW529</f>
        <v>6857</v>
      </c>
      <c r="AX521" s="73">
        <f t="shared" si="466"/>
        <v>11414</v>
      </c>
      <c r="AY521" s="73">
        <f t="shared" si="466"/>
        <v>11414</v>
      </c>
      <c r="AZ521" s="73">
        <f t="shared" si="466"/>
        <v>0</v>
      </c>
      <c r="BA521" s="73">
        <f t="shared" si="466"/>
        <v>0</v>
      </c>
      <c r="BB521" s="73">
        <f t="shared" si="466"/>
        <v>11414</v>
      </c>
      <c r="BC521" s="73">
        <f t="shared" si="466"/>
        <v>11414</v>
      </c>
      <c r="BD521" s="221"/>
      <c r="BE521" s="221"/>
      <c r="BF521" s="73">
        <f>BF523+BF527+BF529</f>
        <v>11414</v>
      </c>
      <c r="BG521" s="73">
        <f>BG523+BG527+BG529</f>
        <v>11414</v>
      </c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</row>
    <row r="522" spans="1:70" s="26" customFormat="1" ht="16.5" customHeight="1">
      <c r="A522" s="70"/>
      <c r="B522" s="71"/>
      <c r="C522" s="71"/>
      <c r="D522" s="101"/>
      <c r="E522" s="100"/>
      <c r="F522" s="88"/>
      <c r="G522" s="88"/>
      <c r="H522" s="88"/>
      <c r="I522" s="88"/>
      <c r="J522" s="88"/>
      <c r="K522" s="222"/>
      <c r="L522" s="222"/>
      <c r="M522" s="88"/>
      <c r="N522" s="88"/>
      <c r="O522" s="88"/>
      <c r="P522" s="88"/>
      <c r="Q522" s="88"/>
      <c r="R522" s="221"/>
      <c r="S522" s="221"/>
      <c r="T522" s="88"/>
      <c r="U522" s="88"/>
      <c r="V522" s="221"/>
      <c r="W522" s="221"/>
      <c r="X522" s="88"/>
      <c r="Y522" s="88"/>
      <c r="Z522" s="221"/>
      <c r="AA522" s="88"/>
      <c r="AB522" s="88"/>
      <c r="AC522" s="221"/>
      <c r="AD522" s="221"/>
      <c r="AE522" s="221"/>
      <c r="AF522" s="88"/>
      <c r="AG522" s="221"/>
      <c r="AH522" s="88"/>
      <c r="AI522" s="221"/>
      <c r="AJ522" s="221"/>
      <c r="AK522" s="88"/>
      <c r="AL522" s="88"/>
      <c r="AM522" s="88"/>
      <c r="AN522" s="88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221"/>
      <c r="BA522" s="221"/>
      <c r="BB522" s="221"/>
      <c r="BC522" s="221"/>
      <c r="BD522" s="221"/>
      <c r="BE522" s="221"/>
      <c r="BF522" s="221"/>
      <c r="BG522" s="221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</row>
    <row r="523" spans="1:70" s="50" customFormat="1" ht="18.75" customHeight="1" hidden="1">
      <c r="A523" s="142" t="s">
        <v>93</v>
      </c>
      <c r="B523" s="143" t="s">
        <v>141</v>
      </c>
      <c r="C523" s="143" t="s">
        <v>127</v>
      </c>
      <c r="D523" s="127"/>
      <c r="E523" s="121"/>
      <c r="F523" s="123"/>
      <c r="G523" s="123"/>
      <c r="H523" s="123"/>
      <c r="I523" s="123"/>
      <c r="J523" s="123"/>
      <c r="K523" s="226"/>
      <c r="L523" s="226"/>
      <c r="M523" s="123"/>
      <c r="N523" s="123"/>
      <c r="O523" s="123"/>
      <c r="P523" s="123"/>
      <c r="Q523" s="123"/>
      <c r="R523" s="227"/>
      <c r="S523" s="227"/>
      <c r="T523" s="123"/>
      <c r="U523" s="123"/>
      <c r="V523" s="227"/>
      <c r="W523" s="227"/>
      <c r="X523" s="123"/>
      <c r="Y523" s="123"/>
      <c r="Z523" s="227"/>
      <c r="AA523" s="123"/>
      <c r="AB523" s="123"/>
      <c r="AC523" s="227"/>
      <c r="AD523" s="227"/>
      <c r="AE523" s="227"/>
      <c r="AF523" s="123"/>
      <c r="AG523" s="227"/>
      <c r="AH523" s="123"/>
      <c r="AI523" s="227"/>
      <c r="AJ523" s="227"/>
      <c r="AK523" s="123"/>
      <c r="AL523" s="123"/>
      <c r="AM523" s="123"/>
      <c r="AN523" s="147">
        <f>AN524</f>
        <v>4153</v>
      </c>
      <c r="AO523" s="147">
        <f aca="true" t="shared" si="467" ref="AO523:AY524">AO524</f>
        <v>4153</v>
      </c>
      <c r="AP523" s="147">
        <f t="shared" si="467"/>
        <v>0</v>
      </c>
      <c r="AQ523" s="147">
        <f t="shared" si="467"/>
        <v>4153</v>
      </c>
      <c r="AR523" s="147">
        <f t="shared" si="467"/>
        <v>0</v>
      </c>
      <c r="AS523" s="147">
        <f t="shared" si="467"/>
        <v>0</v>
      </c>
      <c r="AT523" s="147">
        <f t="shared" si="467"/>
        <v>4153</v>
      </c>
      <c r="AU523" s="147">
        <f t="shared" si="467"/>
        <v>4153</v>
      </c>
      <c r="AV523" s="147">
        <f t="shared" si="467"/>
        <v>-4153</v>
      </c>
      <c r="AW523" s="147">
        <f t="shared" si="467"/>
        <v>-4153</v>
      </c>
      <c r="AX523" s="147">
        <f t="shared" si="467"/>
        <v>0</v>
      </c>
      <c r="AY523" s="147">
        <f t="shared" si="467"/>
        <v>0</v>
      </c>
      <c r="AZ523" s="227"/>
      <c r="BA523" s="227"/>
      <c r="BB523" s="227"/>
      <c r="BC523" s="227"/>
      <c r="BD523" s="227"/>
      <c r="BE523" s="227"/>
      <c r="BF523" s="227"/>
      <c r="BG523" s="227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</row>
    <row r="524" spans="1:70" s="50" customFormat="1" ht="16.5" customHeight="1" hidden="1">
      <c r="A524" s="126" t="s">
        <v>168</v>
      </c>
      <c r="B524" s="121" t="s">
        <v>141</v>
      </c>
      <c r="C524" s="121" t="s">
        <v>127</v>
      </c>
      <c r="D524" s="127" t="s">
        <v>94</v>
      </c>
      <c r="E524" s="121"/>
      <c r="F524" s="123"/>
      <c r="G524" s="123"/>
      <c r="H524" s="123"/>
      <c r="I524" s="123"/>
      <c r="J524" s="123"/>
      <c r="K524" s="226"/>
      <c r="L524" s="226"/>
      <c r="M524" s="123"/>
      <c r="N524" s="123"/>
      <c r="O524" s="123"/>
      <c r="P524" s="123"/>
      <c r="Q524" s="123"/>
      <c r="R524" s="227"/>
      <c r="S524" s="227"/>
      <c r="T524" s="123"/>
      <c r="U524" s="123"/>
      <c r="V524" s="227"/>
      <c r="W524" s="227"/>
      <c r="X524" s="123"/>
      <c r="Y524" s="123"/>
      <c r="Z524" s="227"/>
      <c r="AA524" s="123"/>
      <c r="AB524" s="123"/>
      <c r="AC524" s="227"/>
      <c r="AD524" s="227"/>
      <c r="AE524" s="227"/>
      <c r="AF524" s="123"/>
      <c r="AG524" s="227"/>
      <c r="AH524" s="123"/>
      <c r="AI524" s="227"/>
      <c r="AJ524" s="227"/>
      <c r="AK524" s="123"/>
      <c r="AL524" s="123"/>
      <c r="AM524" s="123"/>
      <c r="AN524" s="123">
        <f>AN525</f>
        <v>4153</v>
      </c>
      <c r="AO524" s="123">
        <f t="shared" si="467"/>
        <v>4153</v>
      </c>
      <c r="AP524" s="123">
        <f t="shared" si="467"/>
        <v>0</v>
      </c>
      <c r="AQ524" s="123">
        <f t="shared" si="467"/>
        <v>4153</v>
      </c>
      <c r="AR524" s="123">
        <f t="shared" si="467"/>
        <v>0</v>
      </c>
      <c r="AS524" s="123">
        <f t="shared" si="467"/>
        <v>0</v>
      </c>
      <c r="AT524" s="123">
        <f t="shared" si="467"/>
        <v>4153</v>
      </c>
      <c r="AU524" s="123">
        <f t="shared" si="467"/>
        <v>4153</v>
      </c>
      <c r="AV524" s="123">
        <f t="shared" si="467"/>
        <v>-4153</v>
      </c>
      <c r="AW524" s="123">
        <f t="shared" si="467"/>
        <v>-4153</v>
      </c>
      <c r="AX524" s="123">
        <f t="shared" si="467"/>
        <v>0</v>
      </c>
      <c r="AY524" s="123">
        <f t="shared" si="467"/>
        <v>0</v>
      </c>
      <c r="AZ524" s="227"/>
      <c r="BA524" s="227"/>
      <c r="BB524" s="227"/>
      <c r="BC524" s="227"/>
      <c r="BD524" s="227"/>
      <c r="BE524" s="227"/>
      <c r="BF524" s="227"/>
      <c r="BG524" s="227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</row>
    <row r="525" spans="1:70" s="50" customFormat="1" ht="33" customHeight="1" hidden="1">
      <c r="A525" s="126" t="s">
        <v>129</v>
      </c>
      <c r="B525" s="121" t="s">
        <v>141</v>
      </c>
      <c r="C525" s="121" t="s">
        <v>127</v>
      </c>
      <c r="D525" s="127" t="s">
        <v>94</v>
      </c>
      <c r="E525" s="121" t="s">
        <v>130</v>
      </c>
      <c r="F525" s="123"/>
      <c r="G525" s="123"/>
      <c r="H525" s="123"/>
      <c r="I525" s="123"/>
      <c r="J525" s="123"/>
      <c r="K525" s="226"/>
      <c r="L525" s="226"/>
      <c r="M525" s="123"/>
      <c r="N525" s="123"/>
      <c r="O525" s="123"/>
      <c r="P525" s="123"/>
      <c r="Q525" s="123"/>
      <c r="R525" s="227"/>
      <c r="S525" s="227"/>
      <c r="T525" s="123"/>
      <c r="U525" s="123"/>
      <c r="V525" s="227"/>
      <c r="W525" s="227"/>
      <c r="X525" s="123"/>
      <c r="Y525" s="123"/>
      <c r="Z525" s="227"/>
      <c r="AA525" s="123"/>
      <c r="AB525" s="123"/>
      <c r="AC525" s="227"/>
      <c r="AD525" s="227"/>
      <c r="AE525" s="227"/>
      <c r="AF525" s="123"/>
      <c r="AG525" s="227"/>
      <c r="AH525" s="123"/>
      <c r="AI525" s="227"/>
      <c r="AJ525" s="227"/>
      <c r="AK525" s="123"/>
      <c r="AL525" s="123"/>
      <c r="AM525" s="123"/>
      <c r="AN525" s="123">
        <f>AO525-AM525</f>
        <v>4153</v>
      </c>
      <c r="AO525" s="123">
        <v>4153</v>
      </c>
      <c r="AP525" s="123"/>
      <c r="AQ525" s="123">
        <v>4153</v>
      </c>
      <c r="AR525" s="123"/>
      <c r="AS525" s="227"/>
      <c r="AT525" s="123">
        <f>AO525+AR525</f>
        <v>4153</v>
      </c>
      <c r="AU525" s="123">
        <f>AQ525+AS525</f>
        <v>4153</v>
      </c>
      <c r="AV525" s="123">
        <v>-4153</v>
      </c>
      <c r="AW525" s="123">
        <v>-4153</v>
      </c>
      <c r="AX525" s="123">
        <f>AT525+AV525</f>
        <v>0</v>
      </c>
      <c r="AY525" s="123">
        <f>AU525+AW525</f>
        <v>0</v>
      </c>
      <c r="AZ525" s="227"/>
      <c r="BA525" s="227"/>
      <c r="BB525" s="227"/>
      <c r="BC525" s="227"/>
      <c r="BD525" s="227"/>
      <c r="BE525" s="227"/>
      <c r="BF525" s="227"/>
      <c r="BG525" s="227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</row>
    <row r="526" spans="1:70" s="50" customFormat="1" ht="18.75" customHeight="1" hidden="1">
      <c r="A526" s="126"/>
      <c r="B526" s="143"/>
      <c r="C526" s="143"/>
      <c r="D526" s="127"/>
      <c r="E526" s="121"/>
      <c r="F526" s="123"/>
      <c r="G526" s="123"/>
      <c r="H526" s="123"/>
      <c r="I526" s="123"/>
      <c r="J526" s="123"/>
      <c r="K526" s="226"/>
      <c r="L526" s="226"/>
      <c r="M526" s="123"/>
      <c r="N526" s="123"/>
      <c r="O526" s="123"/>
      <c r="P526" s="123"/>
      <c r="Q526" s="123"/>
      <c r="R526" s="227"/>
      <c r="S526" s="227"/>
      <c r="T526" s="123"/>
      <c r="U526" s="123"/>
      <c r="V526" s="227"/>
      <c r="W526" s="227"/>
      <c r="X526" s="123"/>
      <c r="Y526" s="123"/>
      <c r="Z526" s="227"/>
      <c r="AA526" s="123"/>
      <c r="AB526" s="123"/>
      <c r="AC526" s="227"/>
      <c r="AD526" s="227"/>
      <c r="AE526" s="227"/>
      <c r="AF526" s="123"/>
      <c r="AG526" s="227"/>
      <c r="AH526" s="123"/>
      <c r="AI526" s="227"/>
      <c r="AJ526" s="227"/>
      <c r="AK526" s="123"/>
      <c r="AL526" s="123"/>
      <c r="AM526" s="123"/>
      <c r="AN526" s="123"/>
      <c r="AO526" s="209"/>
      <c r="AP526" s="209"/>
      <c r="AQ526" s="209"/>
      <c r="AR526" s="209"/>
      <c r="AS526" s="227"/>
      <c r="AT526" s="227"/>
      <c r="AU526" s="227"/>
      <c r="AV526" s="227"/>
      <c r="AW526" s="227"/>
      <c r="AX526" s="227"/>
      <c r="AY526" s="227"/>
      <c r="AZ526" s="227"/>
      <c r="BA526" s="227"/>
      <c r="BB526" s="227"/>
      <c r="BC526" s="227"/>
      <c r="BD526" s="227"/>
      <c r="BE526" s="227"/>
      <c r="BF526" s="227"/>
      <c r="BG526" s="227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</row>
    <row r="527" spans="1:70" s="50" customFormat="1" ht="18.75" customHeight="1" hidden="1">
      <c r="A527" s="142" t="s">
        <v>357</v>
      </c>
      <c r="B527" s="143" t="s">
        <v>141</v>
      </c>
      <c r="C527" s="143" t="s">
        <v>128</v>
      </c>
      <c r="D527" s="127"/>
      <c r="E527" s="121"/>
      <c r="F527" s="123"/>
      <c r="G527" s="123"/>
      <c r="H527" s="123"/>
      <c r="I527" s="123"/>
      <c r="J527" s="123"/>
      <c r="K527" s="226"/>
      <c r="L527" s="226"/>
      <c r="M527" s="123"/>
      <c r="N527" s="123"/>
      <c r="O527" s="123"/>
      <c r="P527" s="123"/>
      <c r="Q527" s="123"/>
      <c r="R527" s="227"/>
      <c r="S527" s="227"/>
      <c r="T527" s="123"/>
      <c r="U527" s="123"/>
      <c r="V527" s="227"/>
      <c r="W527" s="227"/>
      <c r="X527" s="123"/>
      <c r="Y527" s="123"/>
      <c r="Z527" s="227"/>
      <c r="AA527" s="123"/>
      <c r="AB527" s="123"/>
      <c r="AC527" s="227"/>
      <c r="AD527" s="227"/>
      <c r="AE527" s="227"/>
      <c r="AF527" s="123"/>
      <c r="AG527" s="227"/>
      <c r="AH527" s="123"/>
      <c r="AI527" s="227"/>
      <c r="AJ527" s="227"/>
      <c r="AK527" s="123"/>
      <c r="AL527" s="123"/>
      <c r="AM527" s="123"/>
      <c r="AN527" s="123"/>
      <c r="AO527" s="209"/>
      <c r="AP527" s="209"/>
      <c r="AQ527" s="209"/>
      <c r="AR527" s="209"/>
      <c r="AS527" s="227"/>
      <c r="AT527" s="227"/>
      <c r="AU527" s="227"/>
      <c r="AV527" s="227"/>
      <c r="AW527" s="227"/>
      <c r="AX527" s="227"/>
      <c r="AY527" s="227"/>
      <c r="AZ527" s="227"/>
      <c r="BA527" s="227"/>
      <c r="BB527" s="227"/>
      <c r="BC527" s="227"/>
      <c r="BD527" s="227"/>
      <c r="BE527" s="227"/>
      <c r="BF527" s="227"/>
      <c r="BG527" s="227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</row>
    <row r="528" spans="1:70" s="50" customFormat="1" ht="18.75" customHeight="1" hidden="1">
      <c r="A528" s="126"/>
      <c r="B528" s="143"/>
      <c r="C528" s="143"/>
      <c r="D528" s="127"/>
      <c r="E528" s="121"/>
      <c r="F528" s="123"/>
      <c r="G528" s="123"/>
      <c r="H528" s="123"/>
      <c r="I528" s="123"/>
      <c r="J528" s="123"/>
      <c r="K528" s="226"/>
      <c r="L528" s="226"/>
      <c r="M528" s="123"/>
      <c r="N528" s="123"/>
      <c r="O528" s="123"/>
      <c r="P528" s="123"/>
      <c r="Q528" s="123"/>
      <c r="R528" s="227"/>
      <c r="S528" s="227"/>
      <c r="T528" s="123"/>
      <c r="U528" s="123"/>
      <c r="V528" s="227"/>
      <c r="W528" s="227"/>
      <c r="X528" s="123"/>
      <c r="Y528" s="123"/>
      <c r="Z528" s="227"/>
      <c r="AA528" s="123"/>
      <c r="AB528" s="123"/>
      <c r="AC528" s="227"/>
      <c r="AD528" s="227"/>
      <c r="AE528" s="227"/>
      <c r="AF528" s="123"/>
      <c r="AG528" s="227"/>
      <c r="AH528" s="123"/>
      <c r="AI528" s="227"/>
      <c r="AJ528" s="227"/>
      <c r="AK528" s="123"/>
      <c r="AL528" s="123"/>
      <c r="AM528" s="123"/>
      <c r="AN528" s="123"/>
      <c r="AO528" s="209"/>
      <c r="AP528" s="209"/>
      <c r="AQ528" s="209"/>
      <c r="AR528" s="209"/>
      <c r="AS528" s="227"/>
      <c r="AT528" s="227"/>
      <c r="AU528" s="227"/>
      <c r="AV528" s="227"/>
      <c r="AW528" s="227"/>
      <c r="AX528" s="227"/>
      <c r="AY528" s="227"/>
      <c r="AZ528" s="227"/>
      <c r="BA528" s="227"/>
      <c r="BB528" s="227"/>
      <c r="BC528" s="227"/>
      <c r="BD528" s="227"/>
      <c r="BE528" s="227"/>
      <c r="BF528" s="227"/>
      <c r="BG528" s="227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</row>
    <row r="529" spans="1:70" s="26" customFormat="1" ht="39.75" customHeight="1">
      <c r="A529" s="79" t="s">
        <v>358</v>
      </c>
      <c r="B529" s="81" t="s">
        <v>141</v>
      </c>
      <c r="C529" s="81" t="s">
        <v>135</v>
      </c>
      <c r="D529" s="101"/>
      <c r="E529" s="100"/>
      <c r="F529" s="88"/>
      <c r="G529" s="88"/>
      <c r="H529" s="88"/>
      <c r="I529" s="88"/>
      <c r="J529" s="88"/>
      <c r="K529" s="222"/>
      <c r="L529" s="222"/>
      <c r="M529" s="88"/>
      <c r="N529" s="88"/>
      <c r="O529" s="88"/>
      <c r="P529" s="88"/>
      <c r="Q529" s="88"/>
      <c r="R529" s="221"/>
      <c r="S529" s="221"/>
      <c r="T529" s="88"/>
      <c r="U529" s="88"/>
      <c r="V529" s="221"/>
      <c r="W529" s="221"/>
      <c r="X529" s="88"/>
      <c r="Y529" s="88"/>
      <c r="Z529" s="221"/>
      <c r="AA529" s="88"/>
      <c r="AB529" s="88"/>
      <c r="AC529" s="221"/>
      <c r="AD529" s="221"/>
      <c r="AE529" s="221"/>
      <c r="AF529" s="88"/>
      <c r="AG529" s="221"/>
      <c r="AH529" s="88"/>
      <c r="AI529" s="221"/>
      <c r="AJ529" s="221"/>
      <c r="AK529" s="88"/>
      <c r="AL529" s="88"/>
      <c r="AM529" s="88"/>
      <c r="AN529" s="83">
        <f aca="true" t="shared" si="468" ref="AN529:AU529">AN534</f>
        <v>404</v>
      </c>
      <c r="AO529" s="83">
        <f t="shared" si="468"/>
        <v>404</v>
      </c>
      <c r="AP529" s="83">
        <f t="shared" si="468"/>
        <v>0</v>
      </c>
      <c r="AQ529" s="83">
        <f t="shared" si="468"/>
        <v>404</v>
      </c>
      <c r="AR529" s="83">
        <f t="shared" si="468"/>
        <v>0</v>
      </c>
      <c r="AS529" s="83">
        <f t="shared" si="468"/>
        <v>0</v>
      </c>
      <c r="AT529" s="83">
        <f t="shared" si="468"/>
        <v>404</v>
      </c>
      <c r="AU529" s="83">
        <f t="shared" si="468"/>
        <v>404</v>
      </c>
      <c r="AV529" s="83">
        <f>AV532+AV534</f>
        <v>11010</v>
      </c>
      <c r="AW529" s="83">
        <f>AW532+AW534</f>
        <v>11010</v>
      </c>
      <c r="AX529" s="83">
        <f>AX532+AX534</f>
        <v>11414</v>
      </c>
      <c r="AY529" s="83">
        <f>AY532+AY534</f>
        <v>11414</v>
      </c>
      <c r="AZ529" s="83">
        <f>AZ530+AZ534</f>
        <v>0</v>
      </c>
      <c r="BA529" s="83">
        <f>BA530+BA534</f>
        <v>0</v>
      </c>
      <c r="BB529" s="83">
        <f>BB530+BB534</f>
        <v>11414</v>
      </c>
      <c r="BC529" s="83">
        <f>BC530+BC534</f>
        <v>11414</v>
      </c>
      <c r="BD529" s="221"/>
      <c r="BE529" s="221"/>
      <c r="BF529" s="83">
        <f>BF530+BF534</f>
        <v>11414</v>
      </c>
      <c r="BG529" s="83">
        <f>BG530+BG534</f>
        <v>11414</v>
      </c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</row>
    <row r="530" spans="1:70" s="26" customFormat="1" ht="17.25" customHeight="1">
      <c r="A530" s="178" t="s">
        <v>371</v>
      </c>
      <c r="B530" s="199" t="s">
        <v>141</v>
      </c>
      <c r="C530" s="199" t="s">
        <v>135</v>
      </c>
      <c r="D530" s="101" t="s">
        <v>372</v>
      </c>
      <c r="E530" s="199"/>
      <c r="F530" s="88"/>
      <c r="G530" s="88"/>
      <c r="H530" s="88"/>
      <c r="I530" s="88"/>
      <c r="J530" s="88"/>
      <c r="K530" s="222"/>
      <c r="L530" s="222"/>
      <c r="M530" s="88"/>
      <c r="N530" s="88"/>
      <c r="O530" s="88"/>
      <c r="P530" s="88"/>
      <c r="Q530" s="88"/>
      <c r="R530" s="221"/>
      <c r="S530" s="221"/>
      <c r="T530" s="88"/>
      <c r="U530" s="88"/>
      <c r="V530" s="221"/>
      <c r="W530" s="221"/>
      <c r="X530" s="88"/>
      <c r="Y530" s="88"/>
      <c r="Z530" s="221"/>
      <c r="AA530" s="88"/>
      <c r="AB530" s="88"/>
      <c r="AC530" s="221"/>
      <c r="AD530" s="221"/>
      <c r="AE530" s="221"/>
      <c r="AF530" s="88"/>
      <c r="AG530" s="221"/>
      <c r="AH530" s="88"/>
      <c r="AI530" s="221"/>
      <c r="AJ530" s="221"/>
      <c r="AK530" s="88"/>
      <c r="AL530" s="88"/>
      <c r="AM530" s="88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8">
        <f>AZ531+AZ532</f>
        <v>404</v>
      </c>
      <c r="BA530" s="88">
        <f>BA531+BA532</f>
        <v>404</v>
      </c>
      <c r="BB530" s="88">
        <f>BB531+BB532</f>
        <v>11414</v>
      </c>
      <c r="BC530" s="88">
        <f>BC531+BC532</f>
        <v>11414</v>
      </c>
      <c r="BD530" s="221"/>
      <c r="BE530" s="221"/>
      <c r="BF530" s="88">
        <f>BF531+BF532</f>
        <v>11414</v>
      </c>
      <c r="BG530" s="88">
        <f>BG531+BG532</f>
        <v>11414</v>
      </c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</row>
    <row r="531" spans="1:70" s="26" customFormat="1" ht="51" customHeight="1">
      <c r="A531" s="178" t="s">
        <v>137</v>
      </c>
      <c r="B531" s="199" t="s">
        <v>141</v>
      </c>
      <c r="C531" s="199" t="s">
        <v>135</v>
      </c>
      <c r="D531" s="101" t="s">
        <v>372</v>
      </c>
      <c r="E531" s="199" t="s">
        <v>138</v>
      </c>
      <c r="F531" s="88"/>
      <c r="G531" s="88"/>
      <c r="H531" s="88"/>
      <c r="I531" s="88"/>
      <c r="J531" s="88"/>
      <c r="K531" s="222"/>
      <c r="L531" s="222"/>
      <c r="M531" s="88"/>
      <c r="N531" s="88"/>
      <c r="O531" s="88"/>
      <c r="P531" s="88"/>
      <c r="Q531" s="88"/>
      <c r="R531" s="221"/>
      <c r="S531" s="221"/>
      <c r="T531" s="88"/>
      <c r="U531" s="88"/>
      <c r="V531" s="221"/>
      <c r="W531" s="221"/>
      <c r="X531" s="88"/>
      <c r="Y531" s="88"/>
      <c r="Z531" s="221"/>
      <c r="AA531" s="88"/>
      <c r="AB531" s="88"/>
      <c r="AC531" s="221"/>
      <c r="AD531" s="221"/>
      <c r="AE531" s="221"/>
      <c r="AF531" s="88"/>
      <c r="AG531" s="221"/>
      <c r="AH531" s="88"/>
      <c r="AI531" s="221"/>
      <c r="AJ531" s="221"/>
      <c r="AK531" s="88"/>
      <c r="AL531" s="88"/>
      <c r="AM531" s="88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8">
        <v>404</v>
      </c>
      <c r="BA531" s="88">
        <v>404</v>
      </c>
      <c r="BB531" s="88">
        <f>AX531+AZ531</f>
        <v>404</v>
      </c>
      <c r="BC531" s="88">
        <f>AY531+BA531</f>
        <v>404</v>
      </c>
      <c r="BD531" s="221"/>
      <c r="BE531" s="221"/>
      <c r="BF531" s="88">
        <f>BB531+BD531</f>
        <v>404</v>
      </c>
      <c r="BG531" s="88">
        <f>BC531+BE531</f>
        <v>404</v>
      </c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</row>
    <row r="532" spans="1:70" s="26" customFormat="1" ht="33.75" customHeight="1">
      <c r="A532" s="178" t="s">
        <v>370</v>
      </c>
      <c r="B532" s="199" t="s">
        <v>141</v>
      </c>
      <c r="C532" s="199" t="s">
        <v>135</v>
      </c>
      <c r="D532" s="101" t="s">
        <v>369</v>
      </c>
      <c r="E532" s="199"/>
      <c r="F532" s="88"/>
      <c r="G532" s="88"/>
      <c r="H532" s="88"/>
      <c r="I532" s="88"/>
      <c r="J532" s="88"/>
      <c r="K532" s="222"/>
      <c r="L532" s="222"/>
      <c r="M532" s="88"/>
      <c r="N532" s="88"/>
      <c r="O532" s="88"/>
      <c r="P532" s="88"/>
      <c r="Q532" s="88"/>
      <c r="R532" s="221"/>
      <c r="S532" s="221"/>
      <c r="T532" s="88"/>
      <c r="U532" s="88"/>
      <c r="V532" s="221"/>
      <c r="W532" s="221"/>
      <c r="X532" s="88"/>
      <c r="Y532" s="88"/>
      <c r="Z532" s="221"/>
      <c r="AA532" s="88"/>
      <c r="AB532" s="88"/>
      <c r="AC532" s="221"/>
      <c r="AD532" s="221"/>
      <c r="AE532" s="221"/>
      <c r="AF532" s="88"/>
      <c r="AG532" s="221"/>
      <c r="AH532" s="88"/>
      <c r="AI532" s="221"/>
      <c r="AJ532" s="221"/>
      <c r="AK532" s="88"/>
      <c r="AL532" s="88"/>
      <c r="AM532" s="88"/>
      <c r="AN532" s="83"/>
      <c r="AO532" s="83"/>
      <c r="AP532" s="83"/>
      <c r="AQ532" s="83"/>
      <c r="AR532" s="83"/>
      <c r="AS532" s="83"/>
      <c r="AT532" s="83"/>
      <c r="AU532" s="83"/>
      <c r="AV532" s="88">
        <f aca="true" t="shared" si="469" ref="AV532:BC532">AV533</f>
        <v>11010</v>
      </c>
      <c r="AW532" s="88">
        <f t="shared" si="469"/>
        <v>11010</v>
      </c>
      <c r="AX532" s="88">
        <f t="shared" si="469"/>
        <v>11010</v>
      </c>
      <c r="AY532" s="88">
        <f t="shared" si="469"/>
        <v>11010</v>
      </c>
      <c r="AZ532" s="88">
        <f t="shared" si="469"/>
        <v>0</v>
      </c>
      <c r="BA532" s="88">
        <f t="shared" si="469"/>
        <v>0</v>
      </c>
      <c r="BB532" s="88">
        <f t="shared" si="469"/>
        <v>11010</v>
      </c>
      <c r="BC532" s="88">
        <f t="shared" si="469"/>
        <v>11010</v>
      </c>
      <c r="BD532" s="221"/>
      <c r="BE532" s="221"/>
      <c r="BF532" s="88">
        <f>BF533</f>
        <v>11010</v>
      </c>
      <c r="BG532" s="88">
        <f>BG533</f>
        <v>11010</v>
      </c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</row>
    <row r="533" spans="1:70" s="26" customFormat="1" ht="34.5" customHeight="1">
      <c r="A533" s="178" t="s">
        <v>129</v>
      </c>
      <c r="B533" s="199" t="s">
        <v>141</v>
      </c>
      <c r="C533" s="199" t="s">
        <v>135</v>
      </c>
      <c r="D533" s="101" t="s">
        <v>369</v>
      </c>
      <c r="E533" s="199" t="s">
        <v>130</v>
      </c>
      <c r="F533" s="88"/>
      <c r="G533" s="88"/>
      <c r="H533" s="88"/>
      <c r="I533" s="88"/>
      <c r="J533" s="88"/>
      <c r="K533" s="222"/>
      <c r="L533" s="222"/>
      <c r="M533" s="88"/>
      <c r="N533" s="88"/>
      <c r="O533" s="88"/>
      <c r="P533" s="88"/>
      <c r="Q533" s="88"/>
      <c r="R533" s="221"/>
      <c r="S533" s="221"/>
      <c r="T533" s="88"/>
      <c r="U533" s="88"/>
      <c r="V533" s="221"/>
      <c r="W533" s="221"/>
      <c r="X533" s="88"/>
      <c r="Y533" s="88"/>
      <c r="Z533" s="221"/>
      <c r="AA533" s="88"/>
      <c r="AB533" s="88"/>
      <c r="AC533" s="221"/>
      <c r="AD533" s="221"/>
      <c r="AE533" s="221"/>
      <c r="AF533" s="88"/>
      <c r="AG533" s="221"/>
      <c r="AH533" s="88"/>
      <c r="AI533" s="221"/>
      <c r="AJ533" s="221"/>
      <c r="AK533" s="88"/>
      <c r="AL533" s="88"/>
      <c r="AM533" s="88"/>
      <c r="AN533" s="83"/>
      <c r="AO533" s="83"/>
      <c r="AP533" s="83"/>
      <c r="AQ533" s="83"/>
      <c r="AR533" s="83"/>
      <c r="AS533" s="83"/>
      <c r="AT533" s="83"/>
      <c r="AU533" s="83"/>
      <c r="AV533" s="88">
        <v>11010</v>
      </c>
      <c r="AW533" s="88">
        <v>11010</v>
      </c>
      <c r="AX533" s="88">
        <f>AT533+AV533</f>
        <v>11010</v>
      </c>
      <c r="AY533" s="88">
        <f>AU533+AW533</f>
        <v>11010</v>
      </c>
      <c r="AZ533" s="221"/>
      <c r="BA533" s="221"/>
      <c r="BB533" s="88">
        <f>AX533+AZ533</f>
        <v>11010</v>
      </c>
      <c r="BC533" s="88">
        <f>AY533+BA533</f>
        <v>11010</v>
      </c>
      <c r="BD533" s="221"/>
      <c r="BE533" s="221"/>
      <c r="BF533" s="88">
        <f>BB533+BD533</f>
        <v>11010</v>
      </c>
      <c r="BG533" s="88">
        <f>BC533+BE533</f>
        <v>11010</v>
      </c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</row>
    <row r="534" spans="1:70" s="50" customFormat="1" ht="33" customHeight="1" hidden="1">
      <c r="A534" s="126" t="s">
        <v>91</v>
      </c>
      <c r="B534" s="121" t="s">
        <v>141</v>
      </c>
      <c r="C534" s="121" t="s">
        <v>135</v>
      </c>
      <c r="D534" s="127" t="s">
        <v>92</v>
      </c>
      <c r="E534" s="121"/>
      <c r="F534" s="123"/>
      <c r="G534" s="123"/>
      <c r="H534" s="123"/>
      <c r="I534" s="123"/>
      <c r="J534" s="123"/>
      <c r="K534" s="226"/>
      <c r="L534" s="226"/>
      <c r="M534" s="123"/>
      <c r="N534" s="123"/>
      <c r="O534" s="123"/>
      <c r="P534" s="123"/>
      <c r="Q534" s="123"/>
      <c r="R534" s="227"/>
      <c r="S534" s="227"/>
      <c r="T534" s="123"/>
      <c r="U534" s="123"/>
      <c r="V534" s="227"/>
      <c r="W534" s="227"/>
      <c r="X534" s="123"/>
      <c r="Y534" s="123"/>
      <c r="Z534" s="227"/>
      <c r="AA534" s="123"/>
      <c r="AB534" s="123"/>
      <c r="AC534" s="227"/>
      <c r="AD534" s="227"/>
      <c r="AE534" s="227"/>
      <c r="AF534" s="123"/>
      <c r="AG534" s="227"/>
      <c r="AH534" s="123"/>
      <c r="AI534" s="227"/>
      <c r="AJ534" s="227"/>
      <c r="AK534" s="123"/>
      <c r="AL534" s="123"/>
      <c r="AM534" s="123"/>
      <c r="AN534" s="123">
        <f>AN535</f>
        <v>404</v>
      </c>
      <c r="AO534" s="123">
        <f aca="true" t="shared" si="470" ref="AO534:BC534">AO535</f>
        <v>404</v>
      </c>
      <c r="AP534" s="123">
        <f t="shared" si="470"/>
        <v>0</v>
      </c>
      <c r="AQ534" s="123">
        <f t="shared" si="470"/>
        <v>404</v>
      </c>
      <c r="AR534" s="123">
        <f t="shared" si="470"/>
        <v>0</v>
      </c>
      <c r="AS534" s="123">
        <f t="shared" si="470"/>
        <v>0</v>
      </c>
      <c r="AT534" s="123">
        <f t="shared" si="470"/>
        <v>404</v>
      </c>
      <c r="AU534" s="123">
        <f t="shared" si="470"/>
        <v>404</v>
      </c>
      <c r="AV534" s="123">
        <f t="shared" si="470"/>
        <v>0</v>
      </c>
      <c r="AW534" s="123">
        <f t="shared" si="470"/>
        <v>0</v>
      </c>
      <c r="AX534" s="123">
        <f t="shared" si="470"/>
        <v>404</v>
      </c>
      <c r="AY534" s="123">
        <f t="shared" si="470"/>
        <v>404</v>
      </c>
      <c r="AZ534" s="123">
        <f t="shared" si="470"/>
        <v>-404</v>
      </c>
      <c r="BA534" s="123">
        <f t="shared" si="470"/>
        <v>-404</v>
      </c>
      <c r="BB534" s="123">
        <f t="shared" si="470"/>
        <v>0</v>
      </c>
      <c r="BC534" s="123">
        <f t="shared" si="470"/>
        <v>0</v>
      </c>
      <c r="BD534" s="227"/>
      <c r="BE534" s="227"/>
      <c r="BF534" s="123">
        <f>BF535</f>
        <v>0</v>
      </c>
      <c r="BG534" s="123">
        <f>BG535</f>
        <v>0</v>
      </c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</row>
    <row r="535" spans="1:70" s="50" customFormat="1" ht="66" customHeight="1" hidden="1">
      <c r="A535" s="126" t="s">
        <v>137</v>
      </c>
      <c r="B535" s="121" t="s">
        <v>141</v>
      </c>
      <c r="C535" s="121" t="s">
        <v>135</v>
      </c>
      <c r="D535" s="127" t="s">
        <v>92</v>
      </c>
      <c r="E535" s="121" t="s">
        <v>138</v>
      </c>
      <c r="F535" s="123"/>
      <c r="G535" s="123"/>
      <c r="H535" s="123"/>
      <c r="I535" s="123"/>
      <c r="J535" s="123"/>
      <c r="K535" s="226"/>
      <c r="L535" s="226"/>
      <c r="M535" s="123"/>
      <c r="N535" s="123"/>
      <c r="O535" s="123"/>
      <c r="P535" s="123"/>
      <c r="Q535" s="123"/>
      <c r="R535" s="227"/>
      <c r="S535" s="227"/>
      <c r="T535" s="123"/>
      <c r="U535" s="123"/>
      <c r="V535" s="227"/>
      <c r="W535" s="227"/>
      <c r="X535" s="123"/>
      <c r="Y535" s="123"/>
      <c r="Z535" s="227"/>
      <c r="AA535" s="123"/>
      <c r="AB535" s="123"/>
      <c r="AC535" s="227"/>
      <c r="AD535" s="227"/>
      <c r="AE535" s="227"/>
      <c r="AF535" s="123"/>
      <c r="AG535" s="227"/>
      <c r="AH535" s="123"/>
      <c r="AI535" s="227"/>
      <c r="AJ535" s="227"/>
      <c r="AK535" s="123"/>
      <c r="AL535" s="123"/>
      <c r="AM535" s="123"/>
      <c r="AN535" s="123">
        <f>AO535-AM535</f>
        <v>404</v>
      </c>
      <c r="AO535" s="209">
        <v>404</v>
      </c>
      <c r="AP535" s="209"/>
      <c r="AQ535" s="209">
        <v>404</v>
      </c>
      <c r="AR535" s="209"/>
      <c r="AS535" s="227"/>
      <c r="AT535" s="123">
        <f>AO535+AR535</f>
        <v>404</v>
      </c>
      <c r="AU535" s="123">
        <f>AQ535+AS535</f>
        <v>404</v>
      </c>
      <c r="AV535" s="227"/>
      <c r="AW535" s="227"/>
      <c r="AX535" s="123">
        <f>AT535+AV535</f>
        <v>404</v>
      </c>
      <c r="AY535" s="123">
        <f>AU535</f>
        <v>404</v>
      </c>
      <c r="AZ535" s="209">
        <v>-404</v>
      </c>
      <c r="BA535" s="209">
        <v>-404</v>
      </c>
      <c r="BB535" s="123">
        <f>AX535+AZ535</f>
        <v>0</v>
      </c>
      <c r="BC535" s="123">
        <f>AY535+BA535</f>
        <v>0</v>
      </c>
      <c r="BD535" s="227"/>
      <c r="BE535" s="227"/>
      <c r="BF535" s="123">
        <f>BB535+BD535</f>
        <v>0</v>
      </c>
      <c r="BG535" s="123">
        <f>BC535+BE535</f>
        <v>0</v>
      </c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</row>
    <row r="536" spans="1:70" s="26" customFormat="1" ht="18" customHeight="1">
      <c r="A536" s="99"/>
      <c r="B536" s="81"/>
      <c r="C536" s="81"/>
      <c r="D536" s="101"/>
      <c r="E536" s="100"/>
      <c r="F536" s="88"/>
      <c r="G536" s="88"/>
      <c r="H536" s="88"/>
      <c r="I536" s="88"/>
      <c r="J536" s="88"/>
      <c r="K536" s="222"/>
      <c r="L536" s="222"/>
      <c r="M536" s="88"/>
      <c r="N536" s="88"/>
      <c r="O536" s="88"/>
      <c r="P536" s="88"/>
      <c r="Q536" s="88"/>
      <c r="R536" s="221"/>
      <c r="S536" s="221"/>
      <c r="T536" s="88"/>
      <c r="U536" s="88"/>
      <c r="V536" s="221"/>
      <c r="W536" s="221"/>
      <c r="X536" s="88"/>
      <c r="Y536" s="88"/>
      <c r="Z536" s="221"/>
      <c r="AA536" s="88"/>
      <c r="AB536" s="88"/>
      <c r="AC536" s="221"/>
      <c r="AD536" s="221"/>
      <c r="AE536" s="221"/>
      <c r="AF536" s="88"/>
      <c r="AG536" s="221"/>
      <c r="AH536" s="88"/>
      <c r="AI536" s="221"/>
      <c r="AJ536" s="221"/>
      <c r="AK536" s="88"/>
      <c r="AL536" s="88"/>
      <c r="AM536" s="88"/>
      <c r="AN536" s="88"/>
      <c r="AO536" s="91"/>
      <c r="AP536" s="91"/>
      <c r="AQ536" s="91"/>
      <c r="AR536" s="91"/>
      <c r="AS536" s="221"/>
      <c r="AT536" s="221"/>
      <c r="AU536" s="221"/>
      <c r="AV536" s="221"/>
      <c r="AW536" s="221"/>
      <c r="AX536" s="221"/>
      <c r="AY536" s="221"/>
      <c r="AZ536" s="221"/>
      <c r="BA536" s="221"/>
      <c r="BB536" s="221"/>
      <c r="BC536" s="221"/>
      <c r="BD536" s="221"/>
      <c r="BE536" s="221"/>
      <c r="BF536" s="221"/>
      <c r="BG536" s="221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</row>
    <row r="537" spans="1:70" s="26" customFormat="1" ht="61.5" customHeight="1">
      <c r="A537" s="70" t="s">
        <v>359</v>
      </c>
      <c r="B537" s="71" t="s">
        <v>360</v>
      </c>
      <c r="C537" s="100"/>
      <c r="D537" s="101"/>
      <c r="E537" s="100"/>
      <c r="F537" s="88"/>
      <c r="G537" s="88"/>
      <c r="H537" s="88"/>
      <c r="I537" s="88"/>
      <c r="J537" s="88"/>
      <c r="K537" s="222"/>
      <c r="L537" s="222"/>
      <c r="M537" s="88"/>
      <c r="N537" s="88"/>
      <c r="O537" s="88"/>
      <c r="P537" s="88"/>
      <c r="Q537" s="88"/>
      <c r="R537" s="221"/>
      <c r="S537" s="221"/>
      <c r="T537" s="88"/>
      <c r="U537" s="88"/>
      <c r="V537" s="221"/>
      <c r="W537" s="221"/>
      <c r="X537" s="88"/>
      <c r="Y537" s="88"/>
      <c r="Z537" s="221"/>
      <c r="AA537" s="88"/>
      <c r="AB537" s="88"/>
      <c r="AC537" s="221"/>
      <c r="AD537" s="221"/>
      <c r="AE537" s="221"/>
      <c r="AF537" s="88"/>
      <c r="AG537" s="221"/>
      <c r="AH537" s="88"/>
      <c r="AI537" s="221"/>
      <c r="AJ537" s="221"/>
      <c r="AK537" s="88"/>
      <c r="AL537" s="88"/>
      <c r="AM537" s="88"/>
      <c r="AN537" s="73">
        <f>AN539</f>
        <v>140348</v>
      </c>
      <c r="AO537" s="73">
        <f>AO539</f>
        <v>140348</v>
      </c>
      <c r="AP537" s="73"/>
      <c r="AQ537" s="73">
        <f aca="true" t="shared" si="471" ref="AQ537:BC537">AQ539</f>
        <v>136552</v>
      </c>
      <c r="AR537" s="73">
        <f t="shared" si="471"/>
        <v>0</v>
      </c>
      <c r="AS537" s="73">
        <f t="shared" si="471"/>
        <v>0</v>
      </c>
      <c r="AT537" s="73">
        <f t="shared" si="471"/>
        <v>140348</v>
      </c>
      <c r="AU537" s="73">
        <f t="shared" si="471"/>
        <v>136552</v>
      </c>
      <c r="AV537" s="73">
        <f t="shared" si="471"/>
        <v>0</v>
      </c>
      <c r="AW537" s="73">
        <f>AW539</f>
        <v>0</v>
      </c>
      <c r="AX537" s="73">
        <f t="shared" si="471"/>
        <v>140348</v>
      </c>
      <c r="AY537" s="73">
        <f t="shared" si="471"/>
        <v>136552</v>
      </c>
      <c r="AZ537" s="73">
        <f t="shared" si="471"/>
        <v>0</v>
      </c>
      <c r="BA537" s="73">
        <f t="shared" si="471"/>
        <v>0</v>
      </c>
      <c r="BB537" s="73">
        <f t="shared" si="471"/>
        <v>140348</v>
      </c>
      <c r="BC537" s="73">
        <f t="shared" si="471"/>
        <v>136552</v>
      </c>
      <c r="BD537" s="221"/>
      <c r="BE537" s="221"/>
      <c r="BF537" s="73">
        <f>BF539</f>
        <v>140348</v>
      </c>
      <c r="BG537" s="73">
        <f>BG539</f>
        <v>136552</v>
      </c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</row>
    <row r="538" spans="1:70" s="26" customFormat="1" ht="21" customHeight="1">
      <c r="A538" s="70"/>
      <c r="B538" s="71"/>
      <c r="C538" s="100"/>
      <c r="D538" s="101"/>
      <c r="E538" s="100"/>
      <c r="F538" s="88"/>
      <c r="G538" s="88"/>
      <c r="H538" s="88"/>
      <c r="I538" s="88"/>
      <c r="J538" s="88"/>
      <c r="K538" s="222"/>
      <c r="L538" s="222"/>
      <c r="M538" s="88"/>
      <c r="N538" s="88"/>
      <c r="O538" s="88"/>
      <c r="P538" s="88"/>
      <c r="Q538" s="88"/>
      <c r="R538" s="221"/>
      <c r="S538" s="221"/>
      <c r="T538" s="88"/>
      <c r="U538" s="88"/>
      <c r="V538" s="221"/>
      <c r="W538" s="221"/>
      <c r="X538" s="88"/>
      <c r="Y538" s="88"/>
      <c r="Z538" s="221"/>
      <c r="AA538" s="88"/>
      <c r="AB538" s="88"/>
      <c r="AC538" s="221"/>
      <c r="AD538" s="221"/>
      <c r="AE538" s="221"/>
      <c r="AF538" s="88"/>
      <c r="AG538" s="221"/>
      <c r="AH538" s="88"/>
      <c r="AI538" s="221"/>
      <c r="AJ538" s="221"/>
      <c r="AK538" s="88"/>
      <c r="AL538" s="88"/>
      <c r="AM538" s="88"/>
      <c r="AN538" s="88"/>
      <c r="AO538" s="88"/>
      <c r="AP538" s="88"/>
      <c r="AQ538" s="88"/>
      <c r="AR538" s="88"/>
      <c r="AS538" s="221"/>
      <c r="AT538" s="221"/>
      <c r="AU538" s="221"/>
      <c r="AV538" s="221"/>
      <c r="AW538" s="221"/>
      <c r="AX538" s="221"/>
      <c r="AY538" s="221"/>
      <c r="AZ538" s="221"/>
      <c r="BA538" s="221"/>
      <c r="BB538" s="221"/>
      <c r="BC538" s="221"/>
      <c r="BD538" s="221"/>
      <c r="BE538" s="221"/>
      <c r="BF538" s="221"/>
      <c r="BG538" s="221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</row>
    <row r="539" spans="1:70" s="26" customFormat="1" ht="36.75" customHeight="1">
      <c r="A539" s="79" t="s">
        <v>361</v>
      </c>
      <c r="B539" s="81" t="s">
        <v>348</v>
      </c>
      <c r="C539" s="81" t="s">
        <v>127</v>
      </c>
      <c r="D539" s="96"/>
      <c r="E539" s="81"/>
      <c r="F539" s="88"/>
      <c r="G539" s="88"/>
      <c r="H539" s="88"/>
      <c r="I539" s="88"/>
      <c r="J539" s="88"/>
      <c r="K539" s="222"/>
      <c r="L539" s="222"/>
      <c r="M539" s="88"/>
      <c r="N539" s="88"/>
      <c r="O539" s="88"/>
      <c r="P539" s="88"/>
      <c r="Q539" s="88"/>
      <c r="R539" s="221"/>
      <c r="S539" s="221"/>
      <c r="T539" s="88"/>
      <c r="U539" s="88"/>
      <c r="V539" s="221"/>
      <c r="W539" s="221"/>
      <c r="X539" s="88"/>
      <c r="Y539" s="88"/>
      <c r="Z539" s="221"/>
      <c r="AA539" s="88"/>
      <c r="AB539" s="88"/>
      <c r="AC539" s="221"/>
      <c r="AD539" s="221"/>
      <c r="AE539" s="221"/>
      <c r="AF539" s="88"/>
      <c r="AG539" s="221"/>
      <c r="AH539" s="88"/>
      <c r="AI539" s="221"/>
      <c r="AJ539" s="221"/>
      <c r="AK539" s="88"/>
      <c r="AL539" s="88"/>
      <c r="AM539" s="88"/>
      <c r="AN539" s="83">
        <f>AN540</f>
        <v>140348</v>
      </c>
      <c r="AO539" s="83">
        <f>AO540</f>
        <v>140348</v>
      </c>
      <c r="AP539" s="83"/>
      <c r="AQ539" s="83">
        <f>AQ540</f>
        <v>136552</v>
      </c>
      <c r="AR539" s="83">
        <f aca="true" t="shared" si="472" ref="AR539:BC540">AR540</f>
        <v>0</v>
      </c>
      <c r="AS539" s="83">
        <f t="shared" si="472"/>
        <v>0</v>
      </c>
      <c r="AT539" s="83">
        <f t="shared" si="472"/>
        <v>140348</v>
      </c>
      <c r="AU539" s="83">
        <f t="shared" si="472"/>
        <v>136552</v>
      </c>
      <c r="AV539" s="83">
        <f t="shared" si="472"/>
        <v>0</v>
      </c>
      <c r="AW539" s="83">
        <f t="shared" si="472"/>
        <v>0</v>
      </c>
      <c r="AX539" s="83">
        <f t="shared" si="472"/>
        <v>140348</v>
      </c>
      <c r="AY539" s="83">
        <f t="shared" si="472"/>
        <v>136552</v>
      </c>
      <c r="AZ539" s="83">
        <f t="shared" si="472"/>
        <v>0</v>
      </c>
      <c r="BA539" s="83">
        <f t="shared" si="472"/>
        <v>0</v>
      </c>
      <c r="BB539" s="83">
        <f t="shared" si="472"/>
        <v>140348</v>
      </c>
      <c r="BC539" s="83">
        <f t="shared" si="472"/>
        <v>136552</v>
      </c>
      <c r="BD539" s="221"/>
      <c r="BE539" s="221"/>
      <c r="BF539" s="83">
        <f>BF540</f>
        <v>140348</v>
      </c>
      <c r="BG539" s="83">
        <f>BG540</f>
        <v>136552</v>
      </c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</row>
    <row r="540" spans="1:70" s="26" customFormat="1" ht="33">
      <c r="A540" s="99" t="s">
        <v>21</v>
      </c>
      <c r="B540" s="100" t="s">
        <v>348</v>
      </c>
      <c r="C540" s="100" t="s">
        <v>127</v>
      </c>
      <c r="D540" s="101" t="s">
        <v>22</v>
      </c>
      <c r="E540" s="100"/>
      <c r="F540" s="88"/>
      <c r="G540" s="88"/>
      <c r="H540" s="88"/>
      <c r="I540" s="88"/>
      <c r="J540" s="88"/>
      <c r="K540" s="222"/>
      <c r="L540" s="222"/>
      <c r="M540" s="88"/>
      <c r="N540" s="88"/>
      <c r="O540" s="88"/>
      <c r="P540" s="88"/>
      <c r="Q540" s="88"/>
      <c r="R540" s="221"/>
      <c r="S540" s="221"/>
      <c r="T540" s="88"/>
      <c r="U540" s="88"/>
      <c r="V540" s="221"/>
      <c r="W540" s="221"/>
      <c r="X540" s="88"/>
      <c r="Y540" s="88"/>
      <c r="Z540" s="221"/>
      <c r="AA540" s="88"/>
      <c r="AB540" s="88"/>
      <c r="AC540" s="221"/>
      <c r="AD540" s="221"/>
      <c r="AE540" s="221"/>
      <c r="AF540" s="88"/>
      <c r="AG540" s="221"/>
      <c r="AH540" s="88"/>
      <c r="AI540" s="221"/>
      <c r="AJ540" s="221"/>
      <c r="AK540" s="88"/>
      <c r="AL540" s="88"/>
      <c r="AM540" s="88"/>
      <c r="AN540" s="88">
        <f>AN541</f>
        <v>140348</v>
      </c>
      <c r="AO540" s="88">
        <f>AO541</f>
        <v>140348</v>
      </c>
      <c r="AP540" s="88"/>
      <c r="AQ540" s="88">
        <f>AQ541</f>
        <v>136552</v>
      </c>
      <c r="AR540" s="88">
        <f t="shared" si="472"/>
        <v>0</v>
      </c>
      <c r="AS540" s="88">
        <f t="shared" si="472"/>
        <v>0</v>
      </c>
      <c r="AT540" s="88">
        <f t="shared" si="472"/>
        <v>140348</v>
      </c>
      <c r="AU540" s="88">
        <f t="shared" si="472"/>
        <v>136552</v>
      </c>
      <c r="AV540" s="88">
        <f t="shared" si="472"/>
        <v>0</v>
      </c>
      <c r="AW540" s="88">
        <f t="shared" si="472"/>
        <v>0</v>
      </c>
      <c r="AX540" s="88">
        <f t="shared" si="472"/>
        <v>140348</v>
      </c>
      <c r="AY540" s="88">
        <f t="shared" si="472"/>
        <v>136552</v>
      </c>
      <c r="AZ540" s="88">
        <f t="shared" si="472"/>
        <v>0</v>
      </c>
      <c r="BA540" s="88">
        <f t="shared" si="472"/>
        <v>0</v>
      </c>
      <c r="BB540" s="88">
        <f t="shared" si="472"/>
        <v>140348</v>
      </c>
      <c r="BC540" s="88">
        <f t="shared" si="472"/>
        <v>136552</v>
      </c>
      <c r="BD540" s="221"/>
      <c r="BE540" s="221"/>
      <c r="BF540" s="88">
        <f>BF541</f>
        <v>140348</v>
      </c>
      <c r="BG540" s="88">
        <f>BG541</f>
        <v>136552</v>
      </c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</row>
    <row r="541" spans="1:70" s="26" customFormat="1" ht="24.75" customHeight="1">
      <c r="A541" s="99" t="s">
        <v>140</v>
      </c>
      <c r="B541" s="100" t="s">
        <v>348</v>
      </c>
      <c r="C541" s="100" t="s">
        <v>127</v>
      </c>
      <c r="D541" s="101" t="s">
        <v>22</v>
      </c>
      <c r="E541" s="100" t="s">
        <v>16</v>
      </c>
      <c r="F541" s="88"/>
      <c r="G541" s="88"/>
      <c r="H541" s="88"/>
      <c r="I541" s="88"/>
      <c r="J541" s="88"/>
      <c r="K541" s="222"/>
      <c r="L541" s="222"/>
      <c r="M541" s="88"/>
      <c r="N541" s="88"/>
      <c r="O541" s="88"/>
      <c r="P541" s="88"/>
      <c r="Q541" s="88"/>
      <c r="R541" s="221"/>
      <c r="S541" s="221"/>
      <c r="T541" s="88"/>
      <c r="U541" s="88"/>
      <c r="V541" s="221"/>
      <c r="W541" s="221"/>
      <c r="X541" s="88"/>
      <c r="Y541" s="88"/>
      <c r="Z541" s="221"/>
      <c r="AA541" s="88"/>
      <c r="AB541" s="88"/>
      <c r="AC541" s="221"/>
      <c r="AD541" s="221"/>
      <c r="AE541" s="221"/>
      <c r="AF541" s="88"/>
      <c r="AG541" s="221"/>
      <c r="AH541" s="88"/>
      <c r="AI541" s="221"/>
      <c r="AJ541" s="221"/>
      <c r="AK541" s="88"/>
      <c r="AL541" s="88"/>
      <c r="AM541" s="88"/>
      <c r="AN541" s="88">
        <f>AO541-AM541</f>
        <v>140348</v>
      </c>
      <c r="AO541" s="88">
        <v>140348</v>
      </c>
      <c r="AP541" s="88"/>
      <c r="AQ541" s="88">
        <v>136552</v>
      </c>
      <c r="AR541" s="88"/>
      <c r="AS541" s="221"/>
      <c r="AT541" s="88">
        <f>AO541+AR541</f>
        <v>140348</v>
      </c>
      <c r="AU541" s="88">
        <f>AQ541+AS541</f>
        <v>136552</v>
      </c>
      <c r="AV541" s="221"/>
      <c r="AW541" s="221"/>
      <c r="AX541" s="88">
        <f>AT541+AV541</f>
        <v>140348</v>
      </c>
      <c r="AY541" s="88">
        <f>AU541</f>
        <v>136552</v>
      </c>
      <c r="AZ541" s="221"/>
      <c r="BA541" s="221"/>
      <c r="BB541" s="88">
        <f>AX541+AZ541</f>
        <v>140348</v>
      </c>
      <c r="BC541" s="88">
        <f>AY541+BA541</f>
        <v>136552</v>
      </c>
      <c r="BD541" s="221"/>
      <c r="BE541" s="221"/>
      <c r="BF541" s="88">
        <f>BB541+BD541</f>
        <v>140348</v>
      </c>
      <c r="BG541" s="88">
        <f>BC541+BE541</f>
        <v>136552</v>
      </c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</row>
    <row r="542" spans="1:70" s="26" customFormat="1" ht="15.75" customHeight="1">
      <c r="A542" s="99"/>
      <c r="B542" s="100"/>
      <c r="C542" s="100"/>
      <c r="D542" s="101"/>
      <c r="E542" s="100"/>
      <c r="F542" s="88"/>
      <c r="G542" s="88"/>
      <c r="H542" s="88"/>
      <c r="I542" s="88"/>
      <c r="J542" s="88"/>
      <c r="K542" s="222"/>
      <c r="L542" s="222"/>
      <c r="M542" s="88"/>
      <c r="N542" s="88"/>
      <c r="O542" s="88"/>
      <c r="P542" s="88"/>
      <c r="Q542" s="88"/>
      <c r="R542" s="221"/>
      <c r="S542" s="221"/>
      <c r="T542" s="88"/>
      <c r="U542" s="88"/>
      <c r="V542" s="221"/>
      <c r="W542" s="221"/>
      <c r="X542" s="88"/>
      <c r="Y542" s="88"/>
      <c r="Z542" s="221"/>
      <c r="AA542" s="89"/>
      <c r="AB542" s="89"/>
      <c r="AC542" s="223"/>
      <c r="AD542" s="223"/>
      <c r="AE542" s="223"/>
      <c r="AF542" s="88"/>
      <c r="AG542" s="221"/>
      <c r="AH542" s="88"/>
      <c r="AI542" s="221"/>
      <c r="AJ542" s="221"/>
      <c r="AK542" s="88"/>
      <c r="AL542" s="88"/>
      <c r="AM542" s="88"/>
      <c r="AN542" s="88"/>
      <c r="AO542" s="91"/>
      <c r="AP542" s="91"/>
      <c r="AQ542" s="91"/>
      <c r="AR542" s="91"/>
      <c r="AS542" s="221"/>
      <c r="AT542" s="221"/>
      <c r="AU542" s="221"/>
      <c r="AV542" s="221"/>
      <c r="AW542" s="221"/>
      <c r="AX542" s="221"/>
      <c r="AY542" s="221"/>
      <c r="AZ542" s="221"/>
      <c r="BA542" s="221"/>
      <c r="BB542" s="221"/>
      <c r="BC542" s="221"/>
      <c r="BD542" s="221"/>
      <c r="BE542" s="221"/>
      <c r="BF542" s="221"/>
      <c r="BG542" s="221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</row>
    <row r="543" spans="1:70" s="26" customFormat="1" ht="19.5" customHeight="1">
      <c r="A543" s="79" t="s">
        <v>383</v>
      </c>
      <c r="B543" s="100"/>
      <c r="C543" s="100"/>
      <c r="D543" s="101"/>
      <c r="E543" s="100"/>
      <c r="F543" s="83">
        <v>430993</v>
      </c>
      <c r="G543" s="83">
        <f>H543-F543</f>
        <v>-207037</v>
      </c>
      <c r="H543" s="83">
        <v>223956</v>
      </c>
      <c r="I543" s="83"/>
      <c r="J543" s="83">
        <v>460000</v>
      </c>
      <c r="K543" s="222"/>
      <c r="L543" s="222"/>
      <c r="M543" s="83">
        <v>460000</v>
      </c>
      <c r="N543" s="83">
        <f>O543-M543</f>
        <v>-213694</v>
      </c>
      <c r="O543" s="83">
        <v>246306</v>
      </c>
      <c r="P543" s="83"/>
      <c r="Q543" s="83">
        <v>284324</v>
      </c>
      <c r="R543" s="83"/>
      <c r="S543" s="83"/>
      <c r="T543" s="83">
        <v>246306</v>
      </c>
      <c r="U543" s="83">
        <v>284324</v>
      </c>
      <c r="V543" s="221"/>
      <c r="W543" s="221"/>
      <c r="X543" s="83">
        <f>T543+V543</f>
        <v>246306</v>
      </c>
      <c r="Y543" s="83">
        <f>U543+W543</f>
        <v>284324</v>
      </c>
      <c r="Z543" s="83">
        <f>-7021-1500</f>
        <v>-8521</v>
      </c>
      <c r="AA543" s="84">
        <f>X543+Z543</f>
        <v>237785</v>
      </c>
      <c r="AB543" s="84">
        <f>Y543</f>
        <v>284324</v>
      </c>
      <c r="AC543" s="84"/>
      <c r="AD543" s="84"/>
      <c r="AE543" s="84"/>
      <c r="AF543" s="83">
        <f>AA543+AC543</f>
        <v>237785</v>
      </c>
      <c r="AG543" s="83"/>
      <c r="AH543" s="83">
        <f>AB543</f>
        <v>284324</v>
      </c>
      <c r="AI543" s="83">
        <v>-47380</v>
      </c>
      <c r="AJ543" s="83">
        <v>-6263</v>
      </c>
      <c r="AK543" s="83">
        <f>AF543+AI543</f>
        <v>190405</v>
      </c>
      <c r="AL543" s="83">
        <f>AG543</f>
        <v>0</v>
      </c>
      <c r="AM543" s="83">
        <f>AH543+AJ543</f>
        <v>278061</v>
      </c>
      <c r="AN543" s="83">
        <f>AO543-AM543</f>
        <v>272051</v>
      </c>
      <c r="AO543" s="83">
        <v>550112</v>
      </c>
      <c r="AP543" s="83"/>
      <c r="AQ543" s="83">
        <v>517213</v>
      </c>
      <c r="AR543" s="83">
        <v>-70808</v>
      </c>
      <c r="AS543" s="221"/>
      <c r="AT543" s="83">
        <f>AO543+AR543</f>
        <v>479304</v>
      </c>
      <c r="AU543" s="83">
        <f>AQ543+AS543</f>
        <v>517213</v>
      </c>
      <c r="AV543" s="205">
        <v>603</v>
      </c>
      <c r="AW543" s="205">
        <v>603</v>
      </c>
      <c r="AX543" s="83">
        <f>AT543+AV543</f>
        <v>479907</v>
      </c>
      <c r="AY543" s="83">
        <f>AU543+AW543</f>
        <v>517816</v>
      </c>
      <c r="AZ543" s="221">
        <v>-50000</v>
      </c>
      <c r="BA543" s="221"/>
      <c r="BB543" s="83">
        <f>AX543+AZ543</f>
        <v>429907</v>
      </c>
      <c r="BC543" s="83">
        <f>AY543+BA543</f>
        <v>517816</v>
      </c>
      <c r="BD543" s="221"/>
      <c r="BE543" s="221"/>
      <c r="BF543" s="83">
        <f>BB543+BD543</f>
        <v>429907</v>
      </c>
      <c r="BG543" s="83">
        <f>BC543+BE543</f>
        <v>517816</v>
      </c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</row>
    <row r="544" spans="1:59" ht="15.75">
      <c r="A544" s="62"/>
      <c r="B544" s="63"/>
      <c r="C544" s="63"/>
      <c r="D544" s="64"/>
      <c r="E544" s="63"/>
      <c r="F544" s="65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8"/>
      <c r="AB544" s="68"/>
      <c r="AC544" s="68"/>
      <c r="AD544" s="68"/>
      <c r="AE544" s="68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</row>
    <row r="545" spans="1:70" s="8" customFormat="1" ht="25.5" customHeight="1">
      <c r="A545" s="70" t="s">
        <v>118</v>
      </c>
      <c r="B545" s="71"/>
      <c r="C545" s="71"/>
      <c r="D545" s="72"/>
      <c r="E545" s="71"/>
      <c r="F545" s="73" t="e">
        <f aca="true" t="shared" si="473" ref="F545:AD545">F21+F94+F109+F168+F243+F258+F334+F372+F432+F543</f>
        <v>#REF!</v>
      </c>
      <c r="G545" s="73" t="e">
        <f t="shared" si="473"/>
        <v>#REF!</v>
      </c>
      <c r="H545" s="73" t="e">
        <f t="shared" si="473"/>
        <v>#REF!</v>
      </c>
      <c r="I545" s="73" t="e">
        <f t="shared" si="473"/>
        <v>#REF!</v>
      </c>
      <c r="J545" s="73" t="e">
        <f t="shared" si="473"/>
        <v>#REF!</v>
      </c>
      <c r="K545" s="73" t="e">
        <f t="shared" si="473"/>
        <v>#REF!</v>
      </c>
      <c r="L545" s="73" t="e">
        <f t="shared" si="473"/>
        <v>#REF!</v>
      </c>
      <c r="M545" s="73" t="e">
        <f t="shared" si="473"/>
        <v>#REF!</v>
      </c>
      <c r="N545" s="73" t="e">
        <f t="shared" si="473"/>
        <v>#REF!</v>
      </c>
      <c r="O545" s="73" t="e">
        <f t="shared" si="473"/>
        <v>#REF!</v>
      </c>
      <c r="P545" s="73" t="e">
        <f t="shared" si="473"/>
        <v>#REF!</v>
      </c>
      <c r="Q545" s="73" t="e">
        <f t="shared" si="473"/>
        <v>#REF!</v>
      </c>
      <c r="R545" s="73" t="e">
        <f t="shared" si="473"/>
        <v>#REF!</v>
      </c>
      <c r="S545" s="73" t="e">
        <f t="shared" si="473"/>
        <v>#REF!</v>
      </c>
      <c r="T545" s="73" t="e">
        <f t="shared" si="473"/>
        <v>#REF!</v>
      </c>
      <c r="U545" s="73" t="e">
        <f t="shared" si="473"/>
        <v>#REF!</v>
      </c>
      <c r="V545" s="73" t="e">
        <f t="shared" si="473"/>
        <v>#REF!</v>
      </c>
      <c r="W545" s="73" t="e">
        <f t="shared" si="473"/>
        <v>#REF!</v>
      </c>
      <c r="X545" s="73" t="e">
        <f t="shared" si="473"/>
        <v>#REF!</v>
      </c>
      <c r="Y545" s="73" t="e">
        <f t="shared" si="473"/>
        <v>#REF!</v>
      </c>
      <c r="Z545" s="73" t="e">
        <f t="shared" si="473"/>
        <v>#REF!</v>
      </c>
      <c r="AA545" s="74" t="e">
        <f t="shared" si="473"/>
        <v>#REF!</v>
      </c>
      <c r="AB545" s="74" t="e">
        <f t="shared" si="473"/>
        <v>#REF!</v>
      </c>
      <c r="AC545" s="74" t="e">
        <f t="shared" si="473"/>
        <v>#REF!</v>
      </c>
      <c r="AD545" s="74" t="e">
        <f t="shared" si="473"/>
        <v>#REF!</v>
      </c>
      <c r="AE545" s="74"/>
      <c r="AF545" s="73" t="e">
        <f aca="true" t="shared" si="474" ref="AF545:AM545">AF21+AF94+AF109+AF168+AF243+AF258+AF334+AF372+AF432+AF543</f>
        <v>#REF!</v>
      </c>
      <c r="AG545" s="73" t="e">
        <f t="shared" si="474"/>
        <v>#REF!</v>
      </c>
      <c r="AH545" s="73" t="e">
        <f t="shared" si="474"/>
        <v>#REF!</v>
      </c>
      <c r="AI545" s="73" t="e">
        <f t="shared" si="474"/>
        <v>#REF!</v>
      </c>
      <c r="AJ545" s="73" t="e">
        <f t="shared" si="474"/>
        <v>#REF!</v>
      </c>
      <c r="AK545" s="73" t="e">
        <f t="shared" si="474"/>
        <v>#REF!</v>
      </c>
      <c r="AL545" s="73" t="e">
        <f t="shared" si="474"/>
        <v>#REF!</v>
      </c>
      <c r="AM545" s="73" t="e">
        <f t="shared" si="474"/>
        <v>#REF!</v>
      </c>
      <c r="AN545" s="73">
        <f>AN21+AN94+AN109+AN168+AN243+AN258+AN334+AN372+AN432+AN543+AN537+AN506+AN521</f>
        <v>805806</v>
      </c>
      <c r="AO545" s="73">
        <f>AO21+AO94+AO109+AO168+AO243+AO258+AO334+AO372+AO432+AO543+AO537+AO506+AO521</f>
        <v>6367031</v>
      </c>
      <c r="AP545" s="73">
        <f>AP21+AP94+AP109+AP168+AP243+AP258+AP334+AP372+AP432+AP543+AP537+AP506+AP521</f>
        <v>0</v>
      </c>
      <c r="AQ545" s="73">
        <f>AQ21+AQ94+AQ109+AQ168+AQ243+AQ258+AQ334+AQ372+AQ432+AQ543+AQ537+AQ506+AQ521</f>
        <v>6317811</v>
      </c>
      <c r="AR545" s="73"/>
      <c r="AS545" s="73">
        <f aca="true" t="shared" si="475" ref="AS545:BC545">AS21+AS94+AS109+AS168+AS243+AS258+AS334+AS372+AS432+AS543+AS537+AS506+AS521</f>
        <v>0</v>
      </c>
      <c r="AT545" s="73">
        <f t="shared" si="475"/>
        <v>6296223</v>
      </c>
      <c r="AU545" s="73">
        <f t="shared" si="475"/>
        <v>6317811</v>
      </c>
      <c r="AV545" s="73">
        <f t="shared" si="475"/>
        <v>0</v>
      </c>
      <c r="AW545" s="73">
        <f t="shared" si="475"/>
        <v>0</v>
      </c>
      <c r="AX545" s="73">
        <f t="shared" si="475"/>
        <v>6296223</v>
      </c>
      <c r="AY545" s="73">
        <f t="shared" si="475"/>
        <v>6317811</v>
      </c>
      <c r="AZ545" s="73">
        <f t="shared" si="475"/>
        <v>-50000</v>
      </c>
      <c r="BA545" s="73">
        <f t="shared" si="475"/>
        <v>0</v>
      </c>
      <c r="BB545" s="73">
        <f t="shared" si="475"/>
        <v>6296223</v>
      </c>
      <c r="BC545" s="73">
        <f t="shared" si="475"/>
        <v>6317811</v>
      </c>
      <c r="BD545" s="75"/>
      <c r="BE545" s="75"/>
      <c r="BF545" s="73">
        <f>BF21+BF94+BF109+BF168+BF243+BF258+BF334+BF372+BF432+BF543+BF537+BF506+BF521</f>
        <v>6296223</v>
      </c>
      <c r="BG545" s="73">
        <f>BG21+BG94+BG109+BG168+BG243+BG258+BG334+BG372+BG432+BG543+BG537+BG506+BG521</f>
        <v>6317811</v>
      </c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</row>
    <row r="546" spans="1:5" ht="45.75" customHeight="1">
      <c r="A546" s="27"/>
      <c r="B546" s="28"/>
      <c r="C546" s="28"/>
      <c r="D546" s="29"/>
      <c r="E546" s="28"/>
    </row>
    <row r="547" spans="1:15" ht="21" customHeight="1">
      <c r="A547" s="266" t="s">
        <v>309</v>
      </c>
      <c r="B547" s="266"/>
      <c r="C547" s="266"/>
      <c r="D547" s="228"/>
      <c r="E547" s="274"/>
      <c r="F547" s="274"/>
      <c r="G547" s="274"/>
      <c r="H547" s="274"/>
      <c r="I547" s="274"/>
      <c r="J547" s="274"/>
      <c r="K547" s="274"/>
      <c r="L547" s="274"/>
      <c r="M547" s="274"/>
      <c r="N547" s="274"/>
      <c r="O547" s="274"/>
    </row>
    <row r="548" spans="1:70" s="12" customFormat="1" ht="20.25">
      <c r="A548" s="229" t="s">
        <v>246</v>
      </c>
      <c r="B548" s="230"/>
      <c r="C548" s="230"/>
      <c r="D548" s="231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3"/>
      <c r="AB548" s="233"/>
      <c r="AC548" s="234"/>
      <c r="AD548" s="234"/>
      <c r="AE548" s="234"/>
      <c r="AF548" s="235"/>
      <c r="AG548" s="243" t="s">
        <v>310</v>
      </c>
      <c r="AH548" s="243"/>
      <c r="AI548" s="243"/>
      <c r="AJ548" s="243"/>
      <c r="AK548" s="243"/>
      <c r="AL548" s="243"/>
      <c r="AM548" s="243"/>
      <c r="AN548" s="243"/>
      <c r="AO548" s="243"/>
      <c r="AP548" s="243"/>
      <c r="AQ548" s="243"/>
      <c r="AR548" s="243"/>
      <c r="AS548" s="243"/>
      <c r="AT548" s="243"/>
      <c r="AU548" s="243"/>
      <c r="AV548" s="243"/>
      <c r="AW548" s="243"/>
      <c r="AX548" s="243"/>
      <c r="AY548" s="243"/>
      <c r="AZ548" s="243"/>
      <c r="BA548" s="243"/>
      <c r="BB548" s="243"/>
      <c r="BC548" s="243"/>
      <c r="BD548" s="243"/>
      <c r="BE548" s="243"/>
      <c r="BF548" s="243"/>
      <c r="BG548" s="243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</row>
    <row r="550" spans="13:32" ht="15">
      <c r="M550" s="6" t="e">
        <f>M545-M543</f>
        <v>#REF!</v>
      </c>
      <c r="N550" s="6"/>
      <c r="O550" s="6"/>
      <c r="P550" s="6" t="e">
        <f>P545-P543</f>
        <v>#REF!</v>
      </c>
      <c r="Q550" s="6"/>
      <c r="AF550" s="6" t="e">
        <f>AA545+AC545</f>
        <v>#REF!</v>
      </c>
    </row>
    <row r="552" ht="15">
      <c r="A552" s="30"/>
    </row>
    <row r="553" spans="2:5" ht="15">
      <c r="B553" s="31"/>
      <c r="C553" s="31"/>
      <c r="D553" s="32"/>
      <c r="E553" s="31"/>
    </row>
  </sheetData>
  <sheetProtection/>
  <mergeCells count="89">
    <mergeCell ref="AX16:AY16"/>
    <mergeCell ref="AX17:AX19"/>
    <mergeCell ref="AY17:AY19"/>
    <mergeCell ref="AV16:AV19"/>
    <mergeCell ref="AW16:AW19"/>
    <mergeCell ref="X16:Y16"/>
    <mergeCell ref="V17:V19"/>
    <mergeCell ref="W17:W19"/>
    <mergeCell ref="X17:X19"/>
    <mergeCell ref="Y17:Y19"/>
    <mergeCell ref="V16:W16"/>
    <mergeCell ref="T17:T19"/>
    <mergeCell ref="U17:U19"/>
    <mergeCell ref="O17:O19"/>
    <mergeCell ref="K16:L16"/>
    <mergeCell ref="K17:K19"/>
    <mergeCell ref="L17:L19"/>
    <mergeCell ref="R16:S16"/>
    <mergeCell ref="R17:R19"/>
    <mergeCell ref="S17:S19"/>
    <mergeCell ref="T16:U16"/>
    <mergeCell ref="P17:P19"/>
    <mergeCell ref="N16:Q16"/>
    <mergeCell ref="Q17:Q19"/>
    <mergeCell ref="E547:O547"/>
    <mergeCell ref="F16:F19"/>
    <mergeCell ref="G16:I16"/>
    <mergeCell ref="E16:E19"/>
    <mergeCell ref="J16:J19"/>
    <mergeCell ref="G17:G19"/>
    <mergeCell ref="H17:H19"/>
    <mergeCell ref="N17:N19"/>
    <mergeCell ref="M16:M19"/>
    <mergeCell ref="A547:C547"/>
    <mergeCell ref="D16:D19"/>
    <mergeCell ref="A16:A19"/>
    <mergeCell ref="B16:B19"/>
    <mergeCell ref="C16:C19"/>
    <mergeCell ref="I17:I19"/>
    <mergeCell ref="Z16:Z19"/>
    <mergeCell ref="AA16:AB16"/>
    <mergeCell ref="AA17:AA19"/>
    <mergeCell ref="AB17:AB19"/>
    <mergeCell ref="AK18:AK19"/>
    <mergeCell ref="AL18:AL19"/>
    <mergeCell ref="AJ16:AJ19"/>
    <mergeCell ref="AC16:AC19"/>
    <mergeCell ref="AF16:AH16"/>
    <mergeCell ref="AH17:AH19"/>
    <mergeCell ref="AF17:AG17"/>
    <mergeCell ref="AF18:AF19"/>
    <mergeCell ref="AG18:AG19"/>
    <mergeCell ref="A11:BG13"/>
    <mergeCell ref="BF16:BG16"/>
    <mergeCell ref="BF17:BF19"/>
    <mergeCell ref="BG17:BG19"/>
    <mergeCell ref="AD16:AD19"/>
    <mergeCell ref="AE16:AE19"/>
    <mergeCell ref="AI16:AI19"/>
    <mergeCell ref="AK16:AM16"/>
    <mergeCell ref="AK17:AL17"/>
    <mergeCell ref="AM17:AM19"/>
    <mergeCell ref="AN16:AQ16"/>
    <mergeCell ref="AN17:AN19"/>
    <mergeCell ref="AO17:AO19"/>
    <mergeCell ref="AP17:AP19"/>
    <mergeCell ref="AQ17:AQ19"/>
    <mergeCell ref="AR16:AR19"/>
    <mergeCell ref="AS16:AS19"/>
    <mergeCell ref="AT16:AU16"/>
    <mergeCell ref="AT17:AT19"/>
    <mergeCell ref="AU17:AU19"/>
    <mergeCell ref="BD16:BE16"/>
    <mergeCell ref="BD17:BD19"/>
    <mergeCell ref="BE17:BE19"/>
    <mergeCell ref="AG548:BG548"/>
    <mergeCell ref="BB16:BC16"/>
    <mergeCell ref="BB17:BB19"/>
    <mergeCell ref="BC17:BC19"/>
    <mergeCell ref="AZ16:BA16"/>
    <mergeCell ref="AZ17:AZ19"/>
    <mergeCell ref="BA17:BA19"/>
    <mergeCell ref="AF8:BG8"/>
    <mergeCell ref="AN1:BG1"/>
    <mergeCell ref="AN2:BG2"/>
    <mergeCell ref="AN3:BG3"/>
    <mergeCell ref="AG6:BG6"/>
    <mergeCell ref="AG7:BG7"/>
    <mergeCell ref="AN4:AQ4"/>
  </mergeCells>
  <printOptions/>
  <pageMargins left="0.8267716535433072" right="0.1968503937007874" top="0.2755905511811024" bottom="0.2362204724409449" header="0.2755905511811024" footer="0.2362204724409449"/>
  <pageSetup fitToHeight="14" horizontalDpi="600" verticalDpi="600" orientation="portrait" paperSize="9" scale="74" r:id="rId1"/>
  <rowBreaks count="14" manualBreakCount="14">
    <brk id="31" max="58" man="1"/>
    <brk id="60" max="58" man="1"/>
    <brk id="118" max="58" man="1"/>
    <brk id="143" max="58" man="1"/>
    <brk id="177" max="58" man="1"/>
    <brk id="208" max="58" man="1"/>
    <brk id="236" max="58" man="1"/>
    <brk id="265" max="58" man="1"/>
    <brk id="290" max="58" man="1"/>
    <brk id="333" max="58" man="1"/>
    <brk id="362" max="58" man="1"/>
    <brk id="412" max="58" man="1"/>
    <brk id="473" max="58" man="1"/>
    <brk id="535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2011-06-02T06:22:46Z</cp:lastPrinted>
  <dcterms:created xsi:type="dcterms:W3CDTF">2007-01-25T06:11:58Z</dcterms:created>
  <dcterms:modified xsi:type="dcterms:W3CDTF">2011-06-02T06:34:43Z</dcterms:modified>
  <cp:category/>
  <cp:version/>
  <cp:contentType/>
  <cp:contentStatus/>
</cp:coreProperties>
</file>