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definedNames>
    <definedName name="_xlnm.Print_Titles" localSheetId="0">'2012-2013'!$A:$E,'2012-2013'!$16:$19</definedName>
    <definedName name="_xlnm.Print_Area" localSheetId="0">'2012-2013'!$A$1:$CE$568</definedName>
  </definedNames>
  <calcPr fullCalcOnLoad="1"/>
</workbook>
</file>

<file path=xl/sharedStrings.xml><?xml version="1.0" encoding="utf-8"?>
<sst xmlns="http://schemas.openxmlformats.org/spreadsheetml/2006/main" count="2119" uniqueCount="406">
  <si>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</si>
  <si>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</si>
  <si>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</si>
  <si>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</si>
  <si>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</si>
  <si>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</si>
  <si>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</si>
  <si>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</si>
  <si>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</si>
  <si>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</si>
  <si>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</si>
  <si>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</si>
  <si>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</si>
  <si>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</si>
  <si>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</si>
  <si>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</si>
  <si>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</si>
  <si>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</si>
  <si>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</si>
  <si>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</si>
  <si>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</si>
  <si>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</si>
  <si>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</si>
  <si>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</si>
  <si>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</si>
  <si>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</si>
  <si>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</si>
  <si>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</si>
  <si>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</si>
  <si>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</si>
  <si>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</si>
  <si>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</si>
  <si>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</si>
  <si>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</si>
  <si>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</si>
  <si>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</si>
  <si>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</si>
  <si>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</si>
  <si>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</si>
  <si>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</si>
  <si>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</si>
  <si>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</si>
  <si>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</si>
  <si>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</si>
  <si>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</si>
  <si>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</si>
  <si>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</si>
  <si>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</si>
  <si>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</si>
  <si>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</si>
  <si>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</si>
  <si>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</si>
  <si>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</si>
  <si>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</si>
  <si>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</si>
  <si>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</si>
  <si>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</si>
  <si>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</si>
  <si>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</si>
  <si>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</si>
  <si>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</si>
  <si>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</si>
  <si>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</si>
  <si>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</si>
  <si>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</si>
  <si>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</si>
  <si>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</si>
  <si>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</si>
  <si>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</si>
  <si>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</si>
  <si>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</si>
  <si>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</si>
  <si>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</si>
  <si>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</si>
  <si>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</si>
  <si>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</si>
  <si>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</si>
  <si>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</si>
  <si>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</si>
  <si>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</si>
  <si>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</si>
  <si>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</si>
  <si>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</si>
  <si>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</si>
  <si>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</si>
  <si>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</si>
  <si>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</si>
  <si>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</si>
  <si>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</si>
  <si>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</si>
  <si>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</si>
  <si>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</si>
  <si>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</si>
  <si>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</si>
  <si>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</si>
  <si>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</si>
  <si>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</si>
  <si>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</si>
  <si>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</si>
  <si>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</si>
  <si>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</si>
  <si>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</si>
  <si>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</si>
  <si>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</si>
  <si>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</si>
  <si>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</si>
  <si>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</si>
  <si>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</si>
  <si>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</si>
  <si>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</si>
  <si>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</si>
  <si>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</si>
  <si>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</si>
  <si>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</si>
  <si>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</si>
  <si>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</si>
  <si>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</si>
  <si>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</si>
  <si>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</si>
  <si>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</si>
  <si>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</si>
  <si>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</si>
  <si>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</si>
  <si>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</si>
  <si>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</si>
  <si>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</si>
  <si>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</si>
  <si>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</si>
  <si>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</si>
  <si>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</si>
  <si>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</si>
  <si>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</si>
  <si>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</si>
  <si>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</si>
  <si>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</si>
  <si>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</si>
  <si>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</si>
  <si>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</si>
  <si>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</si>
  <si>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</si>
  <si>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</si>
  <si>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</si>
  <si>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</si>
  <si>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</si>
  <si>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</si>
  <si>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</si>
  <si>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</si>
  <si>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</si>
  <si>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</si>
  <si>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</si>
  <si>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</si>
  <si>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</si>
  <si>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</si>
  <si>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</si>
  <si>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</si>
  <si>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</si>
  <si>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</si>
  <si>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</si>
  <si>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</si>
  <si>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</si>
  <si>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</si>
  <si>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</si>
  <si>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</si>
  <si>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</si>
  <si>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</si>
  <si>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</si>
  <si>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</si>
  <si>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</si>
  <si>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</si>
  <si>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</si>
  <si>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</si>
  <si>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</si>
  <si>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</si>
  <si>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</si>
  <si>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</si>
  <si>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</si>
  <si>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</si>
  <si>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</si>
  <si>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</si>
  <si>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</si>
  <si>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</si>
  <si>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</si>
  <si>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</si>
  <si>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</si>
  <si>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</si>
  <si>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</si>
  <si>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</si>
  <si>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</si>
  <si>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</si>
  <si>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</si>
  <si>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</si>
  <si>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</si>
  <si>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</si>
  <si>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</si>
  <si>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</si>
  <si>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</si>
  <si>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</si>
  <si>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</si>
  <si>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</si>
  <si>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</si>
  <si>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</si>
  <si>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</si>
  <si>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</si>
  <si>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</si>
  <si>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</si>
  <si>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</si>
  <si>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</si>
  <si>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</si>
  <si>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</si>
  <si>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</si>
  <si>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</si>
  <si>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</si>
  <si>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</si>
  <si>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</si>
  <si>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Субсидии муниципальным предприятиям, имеющим в хозяйственном веднии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</si>
  <si>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</si>
  <si>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</si>
  <si>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</si>
  <si>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</si>
  <si>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</si>
  <si>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</si>
  <si>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</si>
  <si>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</si>
  <si>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</si>
  <si>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</si>
  <si>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</si>
  <si>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</si>
  <si>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</si>
  <si>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</si>
  <si>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</si>
  <si>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</si>
  <si>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</si>
  <si>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</si>
  <si>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</si>
  <si>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</si>
  <si>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</si>
  <si>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</si>
  <si>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</si>
  <si>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</si>
  <si>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</si>
  <si>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</si>
  <si>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</si>
  <si>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</si>
  <si>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</si>
  <si>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</si>
  <si>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</si>
  <si>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</si>
  <si>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</si>
  <si>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</si>
  <si>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</si>
  <si>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</si>
  <si>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</si>
  <si>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</si>
  <si>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</si>
  <si>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</si>
  <si>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</si>
  <si>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</si>
  <si>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</si>
  <si>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</si>
  <si>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</si>
  <si>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</si>
  <si>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</si>
  <si>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</si>
  <si>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</si>
  <si>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</si>
  <si>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</si>
  <si>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</si>
  <si>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</si>
  <si>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</si>
  <si>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</si>
  <si>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</si>
  <si>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</si>
  <si>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</si>
  <si>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</si>
  <si>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</si>
  <si>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</si>
  <si>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</si>
  <si>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</si>
  <si>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</si>
  <si>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</si>
  <si>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</si>
  <si>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</si>
  <si>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</si>
  <si>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</si>
  <si>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</si>
  <si>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</si>
  <si>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</si>
  <si>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</si>
  <si>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</si>
  <si>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</si>
  <si>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</si>
  <si>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</si>
  <si>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</si>
  <si>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</si>
  <si>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</si>
  <si>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</si>
  <si>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</si>
  <si>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</si>
  <si>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</si>
  <si>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</si>
  <si>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</si>
  <si>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</si>
  <si>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</si>
  <si>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</si>
  <si>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</si>
  <si>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</si>
  <si>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</si>
  <si>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</si>
  <si>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</si>
  <si>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</si>
  <si>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</si>
  <si>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</si>
  <si>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</si>
  <si>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В том числе средства выше-стоящих бюджетов</t>
  </si>
  <si>
    <t>Долгосрочная целевая программа «Дети городского округа Тольятти на 2010-2020 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</si>
  <si>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</si>
  <si>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</si>
  <si>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</si>
  <si>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</si>
  <si>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</si>
  <si>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</si>
  <si>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</si>
  <si>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</si>
  <si>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</si>
  <si>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</si>
  <si>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</si>
  <si>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</si>
  <si>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</si>
  <si>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</si>
  <si>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</si>
  <si>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</si>
  <si>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</si>
  <si>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</si>
  <si>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</si>
  <si>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Приложение №5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</si>
  <si>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2012 и 2013 годов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</si>
  <si>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</si>
  <si>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</si>
  <si>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</si>
  <si>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</si>
  <si>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</si>
  <si>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</si>
  <si>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</si>
  <si>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</si>
  <si>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</si>
  <si>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</si>
  <si>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</si>
  <si>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</si>
  <si>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</si>
  <si>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</si>
  <si>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</si>
  <si>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</si>
  <si>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</si>
  <si>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</si>
  <si>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</si>
  <si>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</si>
  <si>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</si>
  <si>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</si>
  <si>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</si>
  <si>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</si>
  <si>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</si>
  <si>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</si>
  <si>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</si>
  <si>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</si>
  <si>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</si>
  <si>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</si>
  <si>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</si>
  <si>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</si>
  <si>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Больницы, клиники, госпитали, медико-санитарные части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</si>
  <si>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</si>
  <si>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</si>
  <si>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</si>
  <si>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</si>
  <si>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</si>
  <si>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</si>
  <si>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</si>
  <si>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</si>
  <si>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</si>
  <si>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795 13 00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</si>
  <si>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</si>
  <si>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795 23 00</t>
  </si>
  <si>
    <t>795 24 00</t>
  </si>
  <si>
    <t>Предоставление бюджетных инвестиций юридическим лицам, не являющимся муниципальными учреждениями</t>
  </si>
  <si>
    <t>102 06 01</t>
  </si>
  <si>
    <t>Приложение №4</t>
  </si>
  <si>
    <r>
      <t xml:space="preserve">Взнос в уставный капитал МП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Тольяттинское троллейбусное управление</t>
    </r>
    <r>
      <rPr>
        <sz val="13"/>
        <rFont val="Arial"/>
        <family val="2"/>
      </rPr>
      <t>»</t>
    </r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</si>
  <si>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</si>
  <si>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</si>
  <si>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</si>
  <si>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</si>
  <si>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</si>
  <si>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</si>
  <si>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</si>
  <si>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14.12.2011 №_____</t>
  </si>
  <si>
    <t xml:space="preserve"> 15.12.2010 №425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</si>
  <si>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</si>
  <si>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счёт средств бюджетов </t>
  </si>
  <si>
    <t>Дома ребёнка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</si>
  <si>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</si>
  <si>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Долгосрочная целевая программа «Стимулирование развития жилищного строительства в городском округе Тольятти на 2011-2015 годы»</t>
  </si>
  <si>
    <t>Долгосрочная целевая программа «Переселение граждан из аварийного жилищного фонда в городском округе Тольятти на 2011-2012 годы»</t>
  </si>
  <si>
    <t>Молодёжная политика и оздоровление детей</t>
  </si>
  <si>
    <t>Долгосрочная целевая программа «Культура Тольятти в современных условиях (2011-2018гг.)»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</si>
  <si>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 на 2011-2015гг.»</t>
  </si>
  <si>
    <t>Городская целевая программа «Молодой семье - доступное жильё» на 2004-2010гг.</t>
  </si>
  <si>
    <t>Условно утверждённые расходы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</si>
</sst>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/>
    </xf>
    <xf numFmtId="0" fontId="2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34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49" fontId="44" fillId="34" borderId="0" xfId="0" applyNumberFormat="1" applyFont="1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2" fillId="0" borderId="20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3" fontId="12" fillId="0" borderId="20" xfId="0" applyNumberFormat="1" applyFont="1" applyFill="1" applyBorder="1" applyAlignment="1">
      <alignment horizontal="center"/>
    </xf>
    <xf numFmtId="3" fontId="12" fillId="34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3" fontId="13" fillId="0" borderId="20" xfId="0" applyNumberFormat="1" applyFont="1" applyFill="1" applyBorder="1" applyAlignment="1">
      <alignment horizontal="left" wrapText="1"/>
    </xf>
    <xf numFmtId="3" fontId="13" fillId="0" borderId="20" xfId="0" applyNumberFormat="1" applyFont="1" applyFill="1" applyBorder="1" applyAlignment="1">
      <alignment horizontal="center" wrapText="1"/>
    </xf>
    <xf numFmtId="3" fontId="13" fillId="0" borderId="20" xfId="0" applyNumberFormat="1" applyFont="1" applyFill="1" applyBorder="1" applyAlignment="1">
      <alignment horizontal="center"/>
    </xf>
    <xf numFmtId="3" fontId="13" fillId="34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 wrapText="1"/>
    </xf>
    <xf numFmtId="3" fontId="12" fillId="0" borderId="20" xfId="61" applyNumberFormat="1" applyFont="1" applyFill="1" applyBorder="1" applyAlignment="1">
      <alignment horizontal="center"/>
    </xf>
    <xf numFmtId="3" fontId="12" fillId="34" borderId="20" xfId="61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center" wrapText="1"/>
    </xf>
    <xf numFmtId="1" fontId="13" fillId="0" borderId="20" xfId="0" applyNumberFormat="1" applyFont="1" applyFill="1" applyBorder="1" applyAlignment="1">
      <alignment horizontal="center" wrapText="1"/>
    </xf>
    <xf numFmtId="3" fontId="13" fillId="0" borderId="20" xfId="61" applyNumberFormat="1" applyFont="1" applyFill="1" applyBorder="1" applyAlignment="1">
      <alignment horizontal="center"/>
    </xf>
    <xf numFmtId="3" fontId="13" fillId="34" borderId="20" xfId="61" applyNumberFormat="1" applyFont="1" applyFill="1" applyBorder="1" applyAlignment="1">
      <alignment horizontal="center"/>
    </xf>
    <xf numFmtId="164" fontId="13" fillId="0" borderId="20" xfId="61" applyNumberFormat="1" applyFont="1" applyFill="1" applyBorder="1" applyAlignment="1">
      <alignment horizontal="center"/>
    </xf>
    <xf numFmtId="164" fontId="14" fillId="0" borderId="20" xfId="61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 horizontal="center"/>
    </xf>
    <xf numFmtId="164" fontId="13" fillId="0" borderId="20" xfId="60" applyNumberFormat="1" applyFont="1" applyFill="1" applyBorder="1" applyAlignment="1">
      <alignment horizontal="center"/>
    </xf>
    <xf numFmtId="164" fontId="14" fillId="0" borderId="20" xfId="60" applyNumberFormat="1" applyFont="1" applyFill="1" applyBorder="1" applyAlignment="1">
      <alignment horizontal="center"/>
    </xf>
    <xf numFmtId="3" fontId="14" fillId="0" borderId="20" xfId="6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4" fillId="0" borderId="2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wrapText="1"/>
    </xf>
    <xf numFmtId="49" fontId="13" fillId="33" borderId="20" xfId="0" applyNumberFormat="1" applyFont="1" applyFill="1" applyBorder="1" applyAlignment="1">
      <alignment horizontal="center" wrapText="1"/>
    </xf>
    <xf numFmtId="0" fontId="13" fillId="33" borderId="20" xfId="0" applyNumberFormat="1" applyFont="1" applyFill="1" applyBorder="1" applyAlignment="1">
      <alignment horizontal="center" wrapText="1"/>
    </xf>
    <xf numFmtId="3" fontId="13" fillId="33" borderId="20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3" fillId="33" borderId="20" xfId="0" applyFont="1" applyFill="1" applyBorder="1" applyAlignment="1">
      <alignment horizontal="left" wrapText="1"/>
    </xf>
    <xf numFmtId="1" fontId="13" fillId="33" borderId="20" xfId="0" applyNumberFormat="1" applyFont="1" applyFill="1" applyBorder="1" applyAlignment="1">
      <alignment horizontal="center" wrapText="1"/>
    </xf>
    <xf numFmtId="0" fontId="22" fillId="0" borderId="20" xfId="0" applyFont="1" applyFill="1" applyBorder="1" applyAlignment="1">
      <alignment wrapText="1"/>
    </xf>
    <xf numFmtId="3" fontId="6" fillId="0" borderId="20" xfId="60" applyNumberFormat="1" applyFont="1" applyFill="1" applyBorder="1" applyAlignment="1">
      <alignment horizontal="center"/>
    </xf>
    <xf numFmtId="3" fontId="6" fillId="34" borderId="20" xfId="6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wrapText="1"/>
    </xf>
    <xf numFmtId="49" fontId="12" fillId="33" borderId="20" xfId="0" applyNumberFormat="1" applyFont="1" applyFill="1" applyBorder="1" applyAlignment="1">
      <alignment horizontal="center" wrapText="1"/>
    </xf>
    <xf numFmtId="1" fontId="12" fillId="33" borderId="20" xfId="0" applyNumberFormat="1" applyFont="1" applyFill="1" applyBorder="1" applyAlignment="1">
      <alignment horizontal="center" wrapText="1"/>
    </xf>
    <xf numFmtId="3" fontId="12" fillId="33" borderId="20" xfId="61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12" fillId="33" borderId="20" xfId="0" applyNumberFormat="1" applyFont="1" applyFill="1" applyBorder="1" applyAlignment="1">
      <alignment horizontal="center"/>
    </xf>
    <xf numFmtId="3" fontId="13" fillId="33" borderId="20" xfId="61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7" fillId="33" borderId="20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3" fontId="19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34" borderId="20" xfId="0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left" wrapText="1"/>
    </xf>
    <xf numFmtId="0" fontId="12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22" fillId="0" borderId="20" xfId="0" applyNumberFormat="1" applyFont="1" applyFill="1" applyBorder="1" applyAlignment="1">
      <alignment wrapText="1"/>
    </xf>
    <xf numFmtId="0" fontId="23" fillId="0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center" wrapText="1"/>
    </xf>
    <xf numFmtId="1" fontId="22" fillId="33" borderId="20" xfId="0" applyNumberFormat="1" applyFont="1" applyFill="1" applyBorder="1" applyAlignment="1">
      <alignment horizontal="center" wrapText="1"/>
    </xf>
    <xf numFmtId="3" fontId="15" fillId="33" borderId="20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wrapText="1"/>
    </xf>
    <xf numFmtId="0" fontId="14" fillId="33" borderId="20" xfId="0" applyFont="1" applyFill="1" applyBorder="1" applyAlignment="1">
      <alignment/>
    </xf>
    <xf numFmtId="3" fontId="14" fillId="33" borderId="2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/>
    </xf>
    <xf numFmtId="0" fontId="10" fillId="34" borderId="20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center"/>
    </xf>
    <xf numFmtId="3" fontId="6" fillId="0" borderId="20" xfId="61" applyNumberFormat="1" applyFont="1" applyFill="1" applyBorder="1" applyAlignment="1">
      <alignment horizontal="center"/>
    </xf>
    <xf numFmtId="3" fontId="6" fillId="34" borderId="20" xfId="61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wrapText="1"/>
    </xf>
    <xf numFmtId="164" fontId="6" fillId="0" borderId="20" xfId="61" applyNumberFormat="1" applyFont="1" applyFill="1" applyBorder="1" applyAlignment="1">
      <alignment horizontal="center"/>
    </xf>
    <xf numFmtId="164" fontId="12" fillId="0" borderId="20" xfId="60" applyNumberFormat="1" applyFont="1" applyFill="1" applyBorder="1" applyAlignment="1">
      <alignment horizontal="center"/>
    </xf>
    <xf numFmtId="3" fontId="13" fillId="0" borderId="20" xfId="60" applyNumberFormat="1" applyFont="1" applyFill="1" applyBorder="1" applyAlignment="1">
      <alignment horizontal="center"/>
    </xf>
    <xf numFmtId="164" fontId="24" fillId="0" borderId="20" xfId="60" applyNumberFormat="1" applyFont="1" applyFill="1" applyBorder="1" applyAlignment="1">
      <alignment horizontal="center"/>
    </xf>
    <xf numFmtId="3" fontId="24" fillId="0" borderId="20" xfId="60" applyNumberFormat="1" applyFont="1" applyFill="1" applyBorder="1" applyAlignment="1">
      <alignment horizontal="center"/>
    </xf>
    <xf numFmtId="164" fontId="8" fillId="0" borderId="20" xfId="60" applyNumberFormat="1" applyFont="1" applyFill="1" applyBorder="1" applyAlignment="1">
      <alignment horizontal="center"/>
    </xf>
    <xf numFmtId="164" fontId="13" fillId="33" borderId="20" xfId="60" applyNumberFormat="1" applyFont="1" applyFill="1" applyBorder="1" applyAlignment="1">
      <alignment horizontal="center"/>
    </xf>
    <xf numFmtId="164" fontId="24" fillId="33" borderId="20" xfId="60" applyNumberFormat="1" applyFont="1" applyFill="1" applyBorder="1" applyAlignment="1">
      <alignment horizontal="center"/>
    </xf>
    <xf numFmtId="0" fontId="21" fillId="33" borderId="20" xfId="0" applyFont="1" applyFill="1" applyBorder="1" applyAlignment="1">
      <alignment/>
    </xf>
    <xf numFmtId="1" fontId="7" fillId="0" borderId="20" xfId="0" applyNumberFormat="1" applyFont="1" applyFill="1" applyBorder="1" applyAlignment="1">
      <alignment horizontal="center" wrapText="1"/>
    </xf>
    <xf numFmtId="0" fontId="13" fillId="34" borderId="20" xfId="0" applyFont="1" applyFill="1" applyBorder="1" applyAlignment="1">
      <alignment horizontal="left" wrapText="1"/>
    </xf>
    <xf numFmtId="49" fontId="13" fillId="34" borderId="20" xfId="0" applyNumberFormat="1" applyFont="1" applyFill="1" applyBorder="1" applyAlignment="1">
      <alignment horizontal="center" wrapText="1"/>
    </xf>
    <xf numFmtId="1" fontId="13" fillId="34" borderId="20" xfId="0" applyNumberFormat="1" applyFont="1" applyFill="1" applyBorder="1" applyAlignment="1">
      <alignment horizontal="center" wrapText="1"/>
    </xf>
    <xf numFmtId="164" fontId="13" fillId="34" borderId="20" xfId="6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164" fontId="6" fillId="33" borderId="20" xfId="60" applyNumberFormat="1" applyFont="1" applyFill="1" applyBorder="1" applyAlignment="1">
      <alignment horizontal="center"/>
    </xf>
    <xf numFmtId="164" fontId="6" fillId="0" borderId="20" xfId="6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3" fontId="14" fillId="0" borderId="20" xfId="61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3" fontId="11" fillId="33" borderId="20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3" fontId="12" fillId="0" borderId="20" xfId="60" applyNumberFormat="1" applyFont="1" applyFill="1" applyBorder="1" applyAlignment="1">
      <alignment horizontal="center"/>
    </xf>
    <xf numFmtId="3" fontId="12" fillId="34" borderId="20" xfId="60" applyNumberFormat="1" applyFont="1" applyFill="1" applyBorder="1" applyAlignment="1">
      <alignment horizontal="center"/>
    </xf>
    <xf numFmtId="3" fontId="13" fillId="34" borderId="20" xfId="6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49" fontId="14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3" fontId="17" fillId="0" borderId="20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9" fontId="17" fillId="0" borderId="20" xfId="0" applyNumberFormat="1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3" fontId="17" fillId="33" borderId="20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73"/>
  <sheetViews>
    <sheetView showZeros="0" tabSelected="1" view="pageBreakPreview" zoomScaleNormal="75" zoomScaleSheetLayoutView="100" zoomScalePageLayoutView="0" workbookViewId="0" topLeftCell="A552">
      <selection activeCell="A561" sqref="A561"/>
    </sheetView>
  </sheetViews>
  <sheetFormatPr defaultColWidth="9.00390625" defaultRowHeight="12.75"/>
  <cols>
    <col min="1" max="1" width="52.875" style="3" customWidth="1"/>
    <col min="2" max="2" width="8.875" style="4" customWidth="1"/>
    <col min="3" max="3" width="7.00390625" style="4" customWidth="1"/>
    <col min="4" max="4" width="11.375" style="5" customWidth="1"/>
    <col min="5" max="5" width="6.1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9.125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26" hidden="1" customWidth="1"/>
    <col min="28" max="28" width="7.25390625" style="26" hidden="1" customWidth="1"/>
    <col min="29" max="29" width="6.875" style="26" hidden="1" customWidth="1"/>
    <col min="30" max="30" width="7.625" style="26" hidden="1" customWidth="1"/>
    <col min="31" max="31" width="5.625" style="26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9.125" style="1" hidden="1" customWidth="1"/>
    <col min="37" max="38" width="14.625" style="1" hidden="1" customWidth="1"/>
    <col min="39" max="39" width="2.125" style="1" hidden="1" customWidth="1"/>
    <col min="40" max="40" width="16.375" style="1" hidden="1" customWidth="1"/>
    <col min="41" max="41" width="13.875" style="1" hidden="1" customWidth="1"/>
    <col min="42" max="42" width="67.25390625" style="1" hidden="1" customWidth="1"/>
    <col min="43" max="43" width="13.875" style="1" hidden="1" customWidth="1"/>
    <col min="44" max="45" width="23.125" style="1" hidden="1" customWidth="1"/>
    <col min="46" max="47" width="13.875" style="1" hidden="1" customWidth="1"/>
    <col min="48" max="49" width="23.125" style="1" hidden="1" customWidth="1"/>
    <col min="50" max="51" width="13.875" style="1" hidden="1" customWidth="1"/>
    <col min="52" max="52" width="10.875" style="1" hidden="1" customWidth="1"/>
    <col min="53" max="53" width="8.625" style="1" hidden="1" customWidth="1"/>
    <col min="54" max="55" width="13.875" style="1" hidden="1" customWidth="1"/>
    <col min="56" max="56" width="7.875" style="1" hidden="1" customWidth="1"/>
    <col min="57" max="57" width="9.125" style="1" hidden="1" customWidth="1"/>
    <col min="58" max="59" width="13.875" style="1" hidden="1" customWidth="1"/>
    <col min="60" max="60" width="9.875" style="1" hidden="1" customWidth="1"/>
    <col min="61" max="61" width="10.00390625" style="1" hidden="1" customWidth="1"/>
    <col min="62" max="63" width="13.875" style="1" hidden="1" customWidth="1"/>
    <col min="64" max="64" width="9.875" style="1" hidden="1" customWidth="1"/>
    <col min="65" max="65" width="9.125" style="1" hidden="1" customWidth="1"/>
    <col min="66" max="66" width="13.875" style="1" hidden="1" customWidth="1"/>
    <col min="67" max="67" width="21.875" style="1" hidden="1" customWidth="1"/>
    <col min="68" max="68" width="13.875" style="1" hidden="1" customWidth="1"/>
    <col min="69" max="69" width="10.00390625" style="1" hidden="1" customWidth="1"/>
    <col min="70" max="70" width="7.875" style="1" hidden="1" customWidth="1"/>
    <col min="71" max="71" width="13.875" style="1" hidden="1" customWidth="1"/>
    <col min="72" max="72" width="21.875" style="1" hidden="1" customWidth="1"/>
    <col min="73" max="73" width="13.875" style="1" hidden="1" customWidth="1"/>
    <col min="74" max="74" width="9.125" style="1" hidden="1" customWidth="1"/>
    <col min="75" max="75" width="9.25390625" style="1" hidden="1" customWidth="1"/>
    <col min="76" max="76" width="13.875" style="1" hidden="1" customWidth="1"/>
    <col min="77" max="77" width="14.875" style="1" hidden="1" customWidth="1"/>
    <col min="78" max="78" width="14.00390625" style="2" hidden="1" customWidth="1"/>
    <col min="79" max="79" width="10.875" style="2" hidden="1" customWidth="1"/>
    <col min="80" max="80" width="12.25390625" style="2" hidden="1" customWidth="1"/>
    <col min="81" max="81" width="14.125" style="2" customWidth="1"/>
    <col min="82" max="82" width="14.75390625" style="2" customWidth="1"/>
    <col min="83" max="83" width="14.375" style="2" customWidth="1"/>
    <col min="84" max="16384" width="9.125" style="2" customWidth="1"/>
  </cols>
  <sheetData>
    <row r="1" spans="32:83" ht="20.25">
      <c r="AF1" s="7"/>
      <c r="AG1" s="7"/>
      <c r="AH1" s="7"/>
      <c r="AI1" s="7"/>
      <c r="AJ1" s="7"/>
      <c r="AK1" s="7"/>
      <c r="AL1" s="7"/>
      <c r="AM1" s="7"/>
      <c r="AN1" s="110" t="s">
        <v>384</v>
      </c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</row>
    <row r="2" spans="32:83" ht="20.25">
      <c r="AF2" s="7"/>
      <c r="AG2" s="7"/>
      <c r="AH2" s="7"/>
      <c r="AI2" s="7"/>
      <c r="AJ2" s="7"/>
      <c r="AK2" s="7"/>
      <c r="AL2" s="7"/>
      <c r="AM2" s="7"/>
      <c r="AN2" s="110" t="s">
        <v>233</v>
      </c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</row>
    <row r="3" spans="32:83" ht="20.25">
      <c r="AF3" s="7"/>
      <c r="AG3" s="7"/>
      <c r="AH3" s="7"/>
      <c r="AI3" s="7"/>
      <c r="AJ3" s="7"/>
      <c r="AK3" s="7"/>
      <c r="AL3" s="7"/>
      <c r="AM3" s="7"/>
      <c r="AN3" s="110" t="s">
        <v>393</v>
      </c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</row>
    <row r="4" spans="32:83" ht="20.25">
      <c r="AF4" s="7"/>
      <c r="AG4" s="7"/>
      <c r="AH4" s="7"/>
      <c r="AI4" s="7"/>
      <c r="AJ4" s="7"/>
      <c r="AK4" s="7"/>
      <c r="AL4" s="7"/>
      <c r="AM4" s="7"/>
      <c r="AN4" s="111"/>
      <c r="AO4" s="111"/>
      <c r="AP4" s="111"/>
      <c r="AQ4" s="111"/>
      <c r="AR4" s="112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8"/>
      <c r="CA4" s="8"/>
      <c r="CB4" s="8"/>
      <c r="CC4" s="8"/>
      <c r="CD4" s="8"/>
      <c r="CE4" s="8"/>
    </row>
    <row r="5" spans="32:83" ht="20.25"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8"/>
      <c r="CA5" s="8"/>
      <c r="CB5" s="8"/>
      <c r="CC5" s="8"/>
      <c r="CD5" s="8"/>
      <c r="CE5" s="8"/>
    </row>
    <row r="6" spans="1:83" ht="18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9"/>
      <c r="AB6" s="29"/>
      <c r="AC6" s="30"/>
      <c r="AD6" s="30"/>
      <c r="AE6" s="30"/>
      <c r="AF6" s="113"/>
      <c r="AG6" s="110" t="s">
        <v>334</v>
      </c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</row>
    <row r="7" spans="1:83" ht="17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9"/>
      <c r="AB7" s="29"/>
      <c r="AC7" s="30"/>
      <c r="AD7" s="30"/>
      <c r="AE7" s="30"/>
      <c r="AF7" s="113"/>
      <c r="AG7" s="110" t="s">
        <v>233</v>
      </c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</row>
    <row r="8" spans="1:83" ht="2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9"/>
      <c r="AB8" s="29"/>
      <c r="AC8" s="30"/>
      <c r="AD8" s="30"/>
      <c r="AE8" s="30"/>
      <c r="AF8" s="110" t="s">
        <v>394</v>
      </c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</row>
    <row r="9" spans="20:34" ht="15">
      <c r="T9" s="13"/>
      <c r="U9" s="13"/>
      <c r="AH9" s="28"/>
    </row>
    <row r="10" ht="14.25" customHeight="1"/>
    <row r="11" spans="1:83" ht="14.25" customHeight="1">
      <c r="A11" s="95" t="s">
        <v>335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</row>
    <row r="12" spans="1:83" ht="14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</row>
    <row r="13" spans="1:83" ht="7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</row>
    <row r="15" ht="18" customHeight="1" thickBot="1"/>
    <row r="16" spans="1:83" ht="38.25" customHeight="1" thickBot="1">
      <c r="A16" s="41" t="s">
        <v>11</v>
      </c>
      <c r="B16" s="84" t="s">
        <v>123</v>
      </c>
      <c r="C16" s="77" t="s">
        <v>124</v>
      </c>
      <c r="D16" s="53" t="s">
        <v>12</v>
      </c>
      <c r="E16" s="77" t="s">
        <v>13</v>
      </c>
      <c r="F16" s="72">
        <v>2010</v>
      </c>
      <c r="G16" s="74" t="s">
        <v>216</v>
      </c>
      <c r="H16" s="75"/>
      <c r="I16" s="76"/>
      <c r="J16" s="41">
        <v>2011</v>
      </c>
      <c r="K16" s="65" t="s">
        <v>192</v>
      </c>
      <c r="L16" s="66"/>
      <c r="M16" s="82">
        <v>2011</v>
      </c>
      <c r="N16" s="63" t="s">
        <v>237</v>
      </c>
      <c r="O16" s="67"/>
      <c r="P16" s="67"/>
      <c r="Q16" s="64"/>
      <c r="R16" s="63" t="s">
        <v>239</v>
      </c>
      <c r="S16" s="64"/>
      <c r="T16" s="63" t="s">
        <v>237</v>
      </c>
      <c r="U16" s="64"/>
      <c r="V16" s="63" t="s">
        <v>239</v>
      </c>
      <c r="W16" s="64"/>
      <c r="X16" s="63" t="s">
        <v>237</v>
      </c>
      <c r="Y16" s="64"/>
      <c r="Z16" s="48" t="s">
        <v>298</v>
      </c>
      <c r="AA16" s="61" t="s">
        <v>237</v>
      </c>
      <c r="AB16" s="62"/>
      <c r="AC16" s="68" t="s">
        <v>306</v>
      </c>
      <c r="AD16" s="68" t="s">
        <v>307</v>
      </c>
      <c r="AE16" s="68" t="s">
        <v>309</v>
      </c>
      <c r="AF16" s="45" t="s">
        <v>237</v>
      </c>
      <c r="AG16" s="55"/>
      <c r="AH16" s="46"/>
      <c r="AI16" s="53" t="s">
        <v>298</v>
      </c>
      <c r="AJ16" s="41" t="s">
        <v>310</v>
      </c>
      <c r="AK16" s="55" t="s">
        <v>237</v>
      </c>
      <c r="AL16" s="55"/>
      <c r="AM16" s="46"/>
      <c r="AN16" s="45" t="s">
        <v>237</v>
      </c>
      <c r="AO16" s="55"/>
      <c r="AP16" s="55"/>
      <c r="AQ16" s="46"/>
      <c r="AR16" s="41" t="s">
        <v>356</v>
      </c>
      <c r="AS16" s="81" t="s">
        <v>357</v>
      </c>
      <c r="AT16" s="45" t="s">
        <v>237</v>
      </c>
      <c r="AU16" s="46"/>
      <c r="AV16" s="41" t="s">
        <v>356</v>
      </c>
      <c r="AW16" s="41" t="s">
        <v>357</v>
      </c>
      <c r="AX16" s="45" t="s">
        <v>237</v>
      </c>
      <c r="AY16" s="46"/>
      <c r="AZ16" s="45" t="s">
        <v>192</v>
      </c>
      <c r="BA16" s="46"/>
      <c r="BB16" s="45" t="s">
        <v>237</v>
      </c>
      <c r="BC16" s="46"/>
      <c r="BD16" s="45" t="s">
        <v>192</v>
      </c>
      <c r="BE16" s="46"/>
      <c r="BF16" s="45" t="s">
        <v>237</v>
      </c>
      <c r="BG16" s="46"/>
      <c r="BH16" s="56" t="s">
        <v>192</v>
      </c>
      <c r="BI16" s="57"/>
      <c r="BJ16" s="45" t="s">
        <v>237</v>
      </c>
      <c r="BK16" s="46"/>
      <c r="BL16" s="56" t="s">
        <v>192</v>
      </c>
      <c r="BM16" s="57"/>
      <c r="BN16" s="45" t="s">
        <v>237</v>
      </c>
      <c r="BO16" s="55"/>
      <c r="BP16" s="46"/>
      <c r="BQ16" s="56" t="s">
        <v>192</v>
      </c>
      <c r="BR16" s="57"/>
      <c r="BS16" s="45" t="s">
        <v>237</v>
      </c>
      <c r="BT16" s="55"/>
      <c r="BU16" s="46"/>
      <c r="BV16" s="45" t="s">
        <v>192</v>
      </c>
      <c r="BW16" s="46"/>
      <c r="BX16" s="45" t="s">
        <v>237</v>
      </c>
      <c r="BY16" s="55"/>
      <c r="BZ16" s="46"/>
      <c r="CA16" s="45" t="s">
        <v>192</v>
      </c>
      <c r="CB16" s="46"/>
      <c r="CC16" s="45" t="s">
        <v>237</v>
      </c>
      <c r="CD16" s="55"/>
      <c r="CE16" s="46"/>
    </row>
    <row r="17" spans="1:83" ht="31.5" customHeight="1" thickBot="1">
      <c r="A17" s="42"/>
      <c r="B17" s="85"/>
      <c r="C17" s="78"/>
      <c r="D17" s="54"/>
      <c r="E17" s="78"/>
      <c r="F17" s="73"/>
      <c r="G17" s="41" t="s">
        <v>192</v>
      </c>
      <c r="H17" s="58" t="s">
        <v>225</v>
      </c>
      <c r="I17" s="41" t="s">
        <v>215</v>
      </c>
      <c r="J17" s="42"/>
      <c r="K17" s="91">
        <v>2010</v>
      </c>
      <c r="L17" s="79">
        <v>2011</v>
      </c>
      <c r="M17" s="83"/>
      <c r="N17" s="81" t="s">
        <v>239</v>
      </c>
      <c r="O17" s="41">
        <v>2011</v>
      </c>
      <c r="P17" s="58" t="s">
        <v>215</v>
      </c>
      <c r="Q17" s="82">
        <v>2012</v>
      </c>
      <c r="R17" s="53">
        <v>2011</v>
      </c>
      <c r="S17" s="82">
        <v>2012</v>
      </c>
      <c r="T17" s="58">
        <v>2011</v>
      </c>
      <c r="U17" s="88">
        <v>2012</v>
      </c>
      <c r="V17" s="41">
        <v>2011</v>
      </c>
      <c r="W17" s="82">
        <v>2012</v>
      </c>
      <c r="X17" s="58">
        <v>2011</v>
      </c>
      <c r="Y17" s="82">
        <v>2012</v>
      </c>
      <c r="Z17" s="90"/>
      <c r="AA17" s="93">
        <v>2011</v>
      </c>
      <c r="AB17" s="86">
        <v>2012</v>
      </c>
      <c r="AC17" s="69"/>
      <c r="AD17" s="69"/>
      <c r="AE17" s="69"/>
      <c r="AF17" s="49">
        <v>2011</v>
      </c>
      <c r="AG17" s="50"/>
      <c r="AH17" s="82">
        <v>2012</v>
      </c>
      <c r="AI17" s="54"/>
      <c r="AJ17" s="42"/>
      <c r="AK17" s="71">
        <v>2011</v>
      </c>
      <c r="AL17" s="50"/>
      <c r="AM17" s="82">
        <v>2012</v>
      </c>
      <c r="AN17" s="53" t="s">
        <v>239</v>
      </c>
      <c r="AO17" s="41">
        <v>2012</v>
      </c>
      <c r="AP17" s="58" t="s">
        <v>313</v>
      </c>
      <c r="AQ17" s="41">
        <v>2013</v>
      </c>
      <c r="AR17" s="42"/>
      <c r="AS17" s="59"/>
      <c r="AT17" s="53">
        <v>2012</v>
      </c>
      <c r="AU17" s="41">
        <v>2013</v>
      </c>
      <c r="AV17" s="42"/>
      <c r="AW17" s="54"/>
      <c r="AX17" s="41">
        <v>2012</v>
      </c>
      <c r="AY17" s="41">
        <v>2013</v>
      </c>
      <c r="AZ17" s="53">
        <v>2012</v>
      </c>
      <c r="BA17" s="41">
        <v>2013</v>
      </c>
      <c r="BB17" s="58">
        <v>2012</v>
      </c>
      <c r="BC17" s="41">
        <v>2013</v>
      </c>
      <c r="BD17" s="58">
        <v>2012</v>
      </c>
      <c r="BE17" s="41">
        <v>2013</v>
      </c>
      <c r="BF17" s="58">
        <v>2012</v>
      </c>
      <c r="BG17" s="41">
        <v>2013</v>
      </c>
      <c r="BH17" s="41">
        <v>2012</v>
      </c>
      <c r="BI17" s="41">
        <v>2013</v>
      </c>
      <c r="BJ17" s="58">
        <v>2012</v>
      </c>
      <c r="BK17" s="41">
        <v>2013</v>
      </c>
      <c r="BL17" s="41">
        <v>2012</v>
      </c>
      <c r="BM17" s="41">
        <v>2013</v>
      </c>
      <c r="BN17" s="49">
        <v>2012</v>
      </c>
      <c r="BO17" s="50"/>
      <c r="BP17" s="41">
        <v>2013</v>
      </c>
      <c r="BQ17" s="53">
        <v>2012</v>
      </c>
      <c r="BR17" s="41">
        <v>2013</v>
      </c>
      <c r="BS17" s="49">
        <v>2012</v>
      </c>
      <c r="BT17" s="50"/>
      <c r="BU17" s="41">
        <v>2013</v>
      </c>
      <c r="BV17" s="41">
        <v>2012</v>
      </c>
      <c r="BW17" s="43">
        <v>2013</v>
      </c>
      <c r="BX17" s="71">
        <v>2012</v>
      </c>
      <c r="BY17" s="50"/>
      <c r="BZ17" s="41">
        <v>2013</v>
      </c>
      <c r="CA17" s="41">
        <v>2012</v>
      </c>
      <c r="CB17" s="43">
        <v>2013</v>
      </c>
      <c r="CC17" s="71">
        <v>2012</v>
      </c>
      <c r="CD17" s="50"/>
      <c r="CE17" s="41">
        <v>2013</v>
      </c>
    </row>
    <row r="18" spans="1:83" ht="86.25" customHeight="1">
      <c r="A18" s="42"/>
      <c r="B18" s="85"/>
      <c r="C18" s="78"/>
      <c r="D18" s="54"/>
      <c r="E18" s="78"/>
      <c r="F18" s="73"/>
      <c r="G18" s="42"/>
      <c r="H18" s="59"/>
      <c r="I18" s="42"/>
      <c r="J18" s="42"/>
      <c r="K18" s="92"/>
      <c r="L18" s="80"/>
      <c r="M18" s="83"/>
      <c r="N18" s="51"/>
      <c r="O18" s="42"/>
      <c r="P18" s="59"/>
      <c r="Q18" s="83"/>
      <c r="R18" s="54"/>
      <c r="S18" s="83"/>
      <c r="T18" s="59"/>
      <c r="U18" s="89"/>
      <c r="V18" s="42"/>
      <c r="W18" s="83"/>
      <c r="X18" s="59"/>
      <c r="Y18" s="83"/>
      <c r="Z18" s="90"/>
      <c r="AA18" s="94"/>
      <c r="AB18" s="87"/>
      <c r="AC18" s="69"/>
      <c r="AD18" s="69"/>
      <c r="AE18" s="70"/>
      <c r="AF18" s="41" t="s">
        <v>304</v>
      </c>
      <c r="AG18" s="51" t="s">
        <v>305</v>
      </c>
      <c r="AH18" s="83"/>
      <c r="AI18" s="54"/>
      <c r="AJ18" s="42"/>
      <c r="AK18" s="58" t="s">
        <v>304</v>
      </c>
      <c r="AL18" s="41" t="s">
        <v>305</v>
      </c>
      <c r="AM18" s="83"/>
      <c r="AN18" s="54"/>
      <c r="AO18" s="42"/>
      <c r="AP18" s="59"/>
      <c r="AQ18" s="42"/>
      <c r="AR18" s="42"/>
      <c r="AS18" s="59"/>
      <c r="AT18" s="54"/>
      <c r="AU18" s="42"/>
      <c r="AV18" s="42"/>
      <c r="AW18" s="54"/>
      <c r="AX18" s="42"/>
      <c r="AY18" s="42"/>
      <c r="AZ18" s="54"/>
      <c r="BA18" s="42"/>
      <c r="BB18" s="59"/>
      <c r="BC18" s="42"/>
      <c r="BD18" s="59"/>
      <c r="BE18" s="42"/>
      <c r="BF18" s="59"/>
      <c r="BG18" s="42"/>
      <c r="BH18" s="42"/>
      <c r="BI18" s="42"/>
      <c r="BJ18" s="59"/>
      <c r="BK18" s="42"/>
      <c r="BL18" s="42"/>
      <c r="BM18" s="42"/>
      <c r="BN18" s="43" t="s">
        <v>304</v>
      </c>
      <c r="BO18" s="60" t="s">
        <v>305</v>
      </c>
      <c r="BP18" s="42"/>
      <c r="BQ18" s="54"/>
      <c r="BR18" s="42"/>
      <c r="BS18" s="52" t="s">
        <v>304</v>
      </c>
      <c r="BT18" s="48" t="s">
        <v>305</v>
      </c>
      <c r="BU18" s="51"/>
      <c r="BV18" s="42"/>
      <c r="BW18" s="44"/>
      <c r="BX18" s="47" t="s">
        <v>304</v>
      </c>
      <c r="BY18" s="48" t="s">
        <v>305</v>
      </c>
      <c r="BZ18" s="42"/>
      <c r="CA18" s="42"/>
      <c r="CB18" s="44"/>
      <c r="CC18" s="47" t="s">
        <v>304</v>
      </c>
      <c r="CD18" s="48" t="s">
        <v>305</v>
      </c>
      <c r="CE18" s="42"/>
    </row>
    <row r="19" spans="1:83" ht="66" customHeight="1">
      <c r="A19" s="42"/>
      <c r="B19" s="85"/>
      <c r="C19" s="78"/>
      <c r="D19" s="54"/>
      <c r="E19" s="78"/>
      <c r="F19" s="73"/>
      <c r="G19" s="42"/>
      <c r="H19" s="59"/>
      <c r="I19" s="42"/>
      <c r="J19" s="42"/>
      <c r="K19" s="92"/>
      <c r="L19" s="80"/>
      <c r="M19" s="83"/>
      <c r="N19" s="51"/>
      <c r="O19" s="42"/>
      <c r="P19" s="59"/>
      <c r="Q19" s="83"/>
      <c r="R19" s="54"/>
      <c r="S19" s="83"/>
      <c r="T19" s="59"/>
      <c r="U19" s="89"/>
      <c r="V19" s="42"/>
      <c r="W19" s="83"/>
      <c r="X19" s="59"/>
      <c r="Y19" s="83"/>
      <c r="Z19" s="90"/>
      <c r="AA19" s="94"/>
      <c r="AB19" s="87"/>
      <c r="AC19" s="69"/>
      <c r="AD19" s="69"/>
      <c r="AE19" s="70"/>
      <c r="AF19" s="42"/>
      <c r="AG19" s="51"/>
      <c r="AH19" s="83"/>
      <c r="AI19" s="54"/>
      <c r="AJ19" s="42"/>
      <c r="AK19" s="59"/>
      <c r="AL19" s="42"/>
      <c r="AM19" s="83"/>
      <c r="AN19" s="54"/>
      <c r="AO19" s="42"/>
      <c r="AP19" s="59"/>
      <c r="AQ19" s="42"/>
      <c r="AR19" s="42"/>
      <c r="AS19" s="59"/>
      <c r="AT19" s="54"/>
      <c r="AU19" s="42"/>
      <c r="AV19" s="42"/>
      <c r="AW19" s="54"/>
      <c r="AX19" s="42"/>
      <c r="AY19" s="42"/>
      <c r="AZ19" s="54"/>
      <c r="BA19" s="42"/>
      <c r="BB19" s="59"/>
      <c r="BC19" s="42"/>
      <c r="BD19" s="59"/>
      <c r="BE19" s="42"/>
      <c r="BF19" s="59"/>
      <c r="BG19" s="42"/>
      <c r="BH19" s="42"/>
      <c r="BI19" s="42"/>
      <c r="BJ19" s="59"/>
      <c r="BK19" s="42"/>
      <c r="BL19" s="42"/>
      <c r="BM19" s="42"/>
      <c r="BN19" s="44"/>
      <c r="BO19" s="114"/>
      <c r="BP19" s="42"/>
      <c r="BQ19" s="54"/>
      <c r="BR19" s="42"/>
      <c r="BS19" s="115"/>
      <c r="BT19" s="90"/>
      <c r="BU19" s="51"/>
      <c r="BV19" s="42"/>
      <c r="BW19" s="44"/>
      <c r="BX19" s="116"/>
      <c r="BY19" s="90"/>
      <c r="BZ19" s="42"/>
      <c r="CA19" s="42"/>
      <c r="CB19" s="44"/>
      <c r="CC19" s="116"/>
      <c r="CD19" s="90"/>
      <c r="CE19" s="42"/>
    </row>
    <row r="20" spans="1:83" ht="16.5" customHeight="1">
      <c r="A20" s="117"/>
      <c r="B20" s="118"/>
      <c r="C20" s="118"/>
      <c r="D20" s="119"/>
      <c r="E20" s="118"/>
      <c r="F20" s="120"/>
      <c r="G20" s="121"/>
      <c r="H20" s="121"/>
      <c r="I20" s="121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3"/>
      <c r="AB20" s="123"/>
      <c r="AC20" s="123"/>
      <c r="AD20" s="123"/>
      <c r="AE20" s="123"/>
      <c r="AF20" s="119"/>
      <c r="AG20" s="122"/>
      <c r="AH20" s="122"/>
      <c r="AI20" s="122"/>
      <c r="AJ20" s="122"/>
      <c r="AK20" s="124"/>
      <c r="AL20" s="124"/>
      <c r="AM20" s="124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</row>
    <row r="21" spans="1:83" s="8" customFormat="1" ht="44.25" customHeight="1">
      <c r="A21" s="125" t="s">
        <v>14</v>
      </c>
      <c r="B21" s="126" t="s">
        <v>15</v>
      </c>
      <c r="C21" s="126"/>
      <c r="D21" s="127"/>
      <c r="E21" s="126"/>
      <c r="F21" s="128">
        <f aca="true" t="shared" si="0" ref="F21:AD21">F23+F27+F35+F49+F57+F79</f>
        <v>919894</v>
      </c>
      <c r="G21" s="128">
        <f t="shared" si="0"/>
        <v>284545</v>
      </c>
      <c r="H21" s="128">
        <f t="shared" si="0"/>
        <v>1204439</v>
      </c>
      <c r="I21" s="128">
        <f t="shared" si="0"/>
        <v>0</v>
      </c>
      <c r="J21" s="128">
        <f t="shared" si="0"/>
        <v>1238867</v>
      </c>
      <c r="K21" s="128">
        <f t="shared" si="0"/>
        <v>0</v>
      </c>
      <c r="L21" s="128">
        <f t="shared" si="0"/>
        <v>0</v>
      </c>
      <c r="M21" s="128">
        <f t="shared" si="0"/>
        <v>1238867</v>
      </c>
      <c r="N21" s="128">
        <f t="shared" si="0"/>
        <v>-189829</v>
      </c>
      <c r="O21" s="128">
        <f t="shared" si="0"/>
        <v>1049038</v>
      </c>
      <c r="P21" s="128">
        <f t="shared" si="0"/>
        <v>0</v>
      </c>
      <c r="Q21" s="128">
        <f t="shared" si="0"/>
        <v>1049038</v>
      </c>
      <c r="R21" s="128">
        <f t="shared" si="0"/>
        <v>0</v>
      </c>
      <c r="S21" s="128">
        <f t="shared" si="0"/>
        <v>0</v>
      </c>
      <c r="T21" s="128">
        <f t="shared" si="0"/>
        <v>1049038</v>
      </c>
      <c r="U21" s="128">
        <f t="shared" si="0"/>
        <v>1049038</v>
      </c>
      <c r="V21" s="128">
        <f t="shared" si="0"/>
        <v>0</v>
      </c>
      <c r="W21" s="128">
        <f t="shared" si="0"/>
        <v>0</v>
      </c>
      <c r="X21" s="128">
        <f t="shared" si="0"/>
        <v>1049038</v>
      </c>
      <c r="Y21" s="128">
        <f t="shared" si="0"/>
        <v>1049038</v>
      </c>
      <c r="Z21" s="128">
        <f t="shared" si="0"/>
        <v>1500</v>
      </c>
      <c r="AA21" s="129">
        <f t="shared" si="0"/>
        <v>1050538</v>
      </c>
      <c r="AB21" s="129">
        <f t="shared" si="0"/>
        <v>1049038</v>
      </c>
      <c r="AC21" s="129">
        <f t="shared" si="0"/>
        <v>0</v>
      </c>
      <c r="AD21" s="129">
        <f t="shared" si="0"/>
        <v>0</v>
      </c>
      <c r="AE21" s="129"/>
      <c r="AF21" s="128">
        <f aca="true" t="shared" si="1" ref="AF21:AM21">AF23+AF27+AF35+AF49+AF57+AF79</f>
        <v>1050538</v>
      </c>
      <c r="AG21" s="128">
        <f t="shared" si="1"/>
        <v>0</v>
      </c>
      <c r="AH21" s="128">
        <f t="shared" si="1"/>
        <v>1049038</v>
      </c>
      <c r="AI21" s="128">
        <f t="shared" si="1"/>
        <v>0</v>
      </c>
      <c r="AJ21" s="128">
        <f t="shared" si="1"/>
        <v>0</v>
      </c>
      <c r="AK21" s="128">
        <f t="shared" si="1"/>
        <v>1050538</v>
      </c>
      <c r="AL21" s="128">
        <f t="shared" si="1"/>
        <v>0</v>
      </c>
      <c r="AM21" s="128">
        <f t="shared" si="1"/>
        <v>1049038</v>
      </c>
      <c r="AN21" s="128">
        <f aca="true" t="shared" si="2" ref="AN21:AV21">AN23+AN27+AN35+AN49+AN57+AN79+AN45+AN53+AN61</f>
        <v>-218397</v>
      </c>
      <c r="AO21" s="128">
        <f t="shared" si="2"/>
        <v>830641</v>
      </c>
      <c r="AP21" s="128">
        <f t="shared" si="2"/>
        <v>0</v>
      </c>
      <c r="AQ21" s="128">
        <f t="shared" si="2"/>
        <v>806434</v>
      </c>
      <c r="AR21" s="128">
        <f t="shared" si="2"/>
        <v>0</v>
      </c>
      <c r="AS21" s="128">
        <f t="shared" si="2"/>
        <v>0</v>
      </c>
      <c r="AT21" s="128">
        <f t="shared" si="2"/>
        <v>830641</v>
      </c>
      <c r="AU21" s="128">
        <f t="shared" si="2"/>
        <v>806434</v>
      </c>
      <c r="AV21" s="128">
        <f t="shared" si="2"/>
        <v>-7460</v>
      </c>
      <c r="AW21" s="128">
        <f aca="true" t="shared" si="3" ref="AW21:BC21">AW23+AW27+AW35+AW49+AW57+AW79+AW45+AW53+AW61</f>
        <v>-7460</v>
      </c>
      <c r="AX21" s="128">
        <f t="shared" si="3"/>
        <v>823181</v>
      </c>
      <c r="AY21" s="128">
        <f t="shared" si="3"/>
        <v>798974</v>
      </c>
      <c r="AZ21" s="128">
        <f t="shared" si="3"/>
        <v>0</v>
      </c>
      <c r="BA21" s="128">
        <f t="shared" si="3"/>
        <v>0</v>
      </c>
      <c r="BB21" s="128">
        <f t="shared" si="3"/>
        <v>823181</v>
      </c>
      <c r="BC21" s="128">
        <f t="shared" si="3"/>
        <v>798974</v>
      </c>
      <c r="BD21" s="130"/>
      <c r="BE21" s="130"/>
      <c r="BF21" s="128">
        <f aca="true" t="shared" si="4" ref="BF21:BZ21">BF23+BF27+BF35+BF49+BF57+BF79+BF45+BF53+BF61</f>
        <v>823181</v>
      </c>
      <c r="BG21" s="128">
        <f t="shared" si="4"/>
        <v>798974</v>
      </c>
      <c r="BH21" s="128">
        <f>BH23+BH27+BH35+BH49+BH57+BH79+BH45+BH53+BH61</f>
        <v>0</v>
      </c>
      <c r="BI21" s="128">
        <f>BI23+BI27+BI35+BI49+BI57+BI79+BI45+BI53+BI61</f>
        <v>0</v>
      </c>
      <c r="BJ21" s="128">
        <f>BJ23+BJ27+BJ35+BJ49+BJ57+BJ79+BJ45+BJ53+BJ61</f>
        <v>823181</v>
      </c>
      <c r="BK21" s="128">
        <f>BK23+BK27+BK35+BK49+BK57+BK79+BK45+BK53+BK61</f>
        <v>798974</v>
      </c>
      <c r="BL21" s="128">
        <f t="shared" si="4"/>
        <v>0</v>
      </c>
      <c r="BM21" s="128">
        <f t="shared" si="4"/>
        <v>0</v>
      </c>
      <c r="BN21" s="128">
        <f t="shared" si="4"/>
        <v>823181</v>
      </c>
      <c r="BO21" s="128"/>
      <c r="BP21" s="128">
        <f t="shared" si="4"/>
        <v>798974</v>
      </c>
      <c r="BQ21" s="128">
        <f t="shared" si="4"/>
        <v>0</v>
      </c>
      <c r="BR21" s="128">
        <f t="shared" si="4"/>
        <v>0</v>
      </c>
      <c r="BS21" s="128">
        <f t="shared" si="4"/>
        <v>823181</v>
      </c>
      <c r="BT21" s="128">
        <f t="shared" si="4"/>
        <v>0</v>
      </c>
      <c r="BU21" s="128">
        <f t="shared" si="4"/>
        <v>798974</v>
      </c>
      <c r="BV21" s="128">
        <f t="shared" si="4"/>
        <v>7828</v>
      </c>
      <c r="BW21" s="128">
        <f t="shared" si="4"/>
        <v>0</v>
      </c>
      <c r="BX21" s="128">
        <f t="shared" si="4"/>
        <v>831009</v>
      </c>
      <c r="BY21" s="128">
        <f t="shared" si="4"/>
        <v>7828</v>
      </c>
      <c r="BZ21" s="128">
        <f t="shared" si="4"/>
        <v>798974</v>
      </c>
      <c r="CA21" s="128">
        <f>CA23+CA27+CA35+CA49+CA57+CA79+CA45+CA53+CA61</f>
        <v>0</v>
      </c>
      <c r="CB21" s="128">
        <f>CB23+CB27+CB35+CB49+CB57+CB79+CB45+CB53+CB61</f>
        <v>0</v>
      </c>
      <c r="CC21" s="128">
        <f>CC23+CC27+CC35+CC49+CC57+CC79+CC45+CC53+CC61</f>
        <v>831009</v>
      </c>
      <c r="CD21" s="128">
        <f>CD23+CD27+CD35+CD49+CD57+CD79+CD45+CD53+CD61</f>
        <v>7828</v>
      </c>
      <c r="CE21" s="128">
        <f>CE23+CE27+CE35+CE49+CE57+CE79+CE45+CE53+CE61</f>
        <v>798974</v>
      </c>
    </row>
    <row r="22" spans="1:83" s="9" customFormat="1" ht="15.75">
      <c r="A22" s="117"/>
      <c r="B22" s="118"/>
      <c r="C22" s="118"/>
      <c r="D22" s="119"/>
      <c r="E22" s="11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2"/>
      <c r="W22" s="132"/>
      <c r="X22" s="132"/>
      <c r="Y22" s="132"/>
      <c r="Z22" s="132"/>
      <c r="AA22" s="133"/>
      <c r="AB22" s="133"/>
      <c r="AC22" s="133"/>
      <c r="AD22" s="133"/>
      <c r="AE22" s="133"/>
      <c r="AF22" s="132"/>
      <c r="AG22" s="132"/>
      <c r="AH22" s="132"/>
      <c r="AI22" s="132"/>
      <c r="AJ22" s="132"/>
      <c r="AK22" s="131"/>
      <c r="AL22" s="131"/>
      <c r="AM22" s="131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</row>
    <row r="23" spans="1:83" s="10" customFormat="1" ht="72.75" customHeight="1">
      <c r="A23" s="134" t="s">
        <v>240</v>
      </c>
      <c r="B23" s="135" t="s">
        <v>125</v>
      </c>
      <c r="C23" s="135" t="s">
        <v>126</v>
      </c>
      <c r="D23" s="136"/>
      <c r="E23" s="135"/>
      <c r="F23" s="137">
        <f aca="true" t="shared" si="5" ref="F23:V24">F24</f>
        <v>1116</v>
      </c>
      <c r="G23" s="137">
        <f t="shared" si="5"/>
        <v>351</v>
      </c>
      <c r="H23" s="137">
        <f t="shared" si="5"/>
        <v>1467</v>
      </c>
      <c r="I23" s="137">
        <f t="shared" si="5"/>
        <v>0</v>
      </c>
      <c r="J23" s="137">
        <f t="shared" si="5"/>
        <v>1572</v>
      </c>
      <c r="K23" s="137">
        <f t="shared" si="5"/>
        <v>0</v>
      </c>
      <c r="L23" s="137">
        <f t="shared" si="5"/>
        <v>0</v>
      </c>
      <c r="M23" s="137">
        <f t="shared" si="5"/>
        <v>1572</v>
      </c>
      <c r="N23" s="137">
        <f t="shared" si="5"/>
        <v>-299</v>
      </c>
      <c r="O23" s="137">
        <f t="shared" si="5"/>
        <v>1273</v>
      </c>
      <c r="P23" s="137">
        <f t="shared" si="5"/>
        <v>0</v>
      </c>
      <c r="Q23" s="137">
        <f t="shared" si="5"/>
        <v>1273</v>
      </c>
      <c r="R23" s="137">
        <f t="shared" si="5"/>
        <v>0</v>
      </c>
      <c r="S23" s="137">
        <f t="shared" si="5"/>
        <v>0</v>
      </c>
      <c r="T23" s="137">
        <f t="shared" si="5"/>
        <v>1273</v>
      </c>
      <c r="U23" s="137">
        <f t="shared" si="5"/>
        <v>1273</v>
      </c>
      <c r="V23" s="137">
        <f t="shared" si="5"/>
        <v>0</v>
      </c>
      <c r="W23" s="137">
        <f aca="true" t="shared" si="6" ref="V23:AK24">W24</f>
        <v>0</v>
      </c>
      <c r="X23" s="137">
        <f t="shared" si="6"/>
        <v>1273</v>
      </c>
      <c r="Y23" s="137">
        <f t="shared" si="6"/>
        <v>1273</v>
      </c>
      <c r="Z23" s="137">
        <f t="shared" si="6"/>
        <v>0</v>
      </c>
      <c r="AA23" s="138">
        <f t="shared" si="6"/>
        <v>1273</v>
      </c>
      <c r="AB23" s="138">
        <f t="shared" si="6"/>
        <v>1273</v>
      </c>
      <c r="AC23" s="138">
        <f t="shared" si="6"/>
        <v>0</v>
      </c>
      <c r="AD23" s="138">
        <f t="shared" si="6"/>
        <v>0</v>
      </c>
      <c r="AE23" s="138"/>
      <c r="AF23" s="137">
        <f t="shared" si="6"/>
        <v>1273</v>
      </c>
      <c r="AG23" s="137">
        <f t="shared" si="6"/>
        <v>0</v>
      </c>
      <c r="AH23" s="137">
        <f t="shared" si="6"/>
        <v>1273</v>
      </c>
      <c r="AI23" s="137">
        <f t="shared" si="6"/>
        <v>0</v>
      </c>
      <c r="AJ23" s="137">
        <f t="shared" si="6"/>
        <v>0</v>
      </c>
      <c r="AK23" s="137">
        <f t="shared" si="6"/>
        <v>1273</v>
      </c>
      <c r="AL23" s="137">
        <f aca="true" t="shared" si="7" ref="AI23:AZ24">AL24</f>
        <v>0</v>
      </c>
      <c r="AM23" s="137">
        <f t="shared" si="7"/>
        <v>1273</v>
      </c>
      <c r="AN23" s="137">
        <f t="shared" si="7"/>
        <v>-20</v>
      </c>
      <c r="AO23" s="137">
        <f t="shared" si="7"/>
        <v>1253</v>
      </c>
      <c r="AP23" s="137">
        <f t="shared" si="7"/>
        <v>0</v>
      </c>
      <c r="AQ23" s="137">
        <f t="shared" si="7"/>
        <v>1253</v>
      </c>
      <c r="AR23" s="137">
        <f t="shared" si="7"/>
        <v>0</v>
      </c>
      <c r="AS23" s="137">
        <f t="shared" si="7"/>
        <v>0</v>
      </c>
      <c r="AT23" s="137">
        <f t="shared" si="7"/>
        <v>1253</v>
      </c>
      <c r="AU23" s="137">
        <f t="shared" si="7"/>
        <v>1253</v>
      </c>
      <c r="AV23" s="137">
        <f t="shared" si="7"/>
        <v>0</v>
      </c>
      <c r="AW23" s="137">
        <f t="shared" si="7"/>
        <v>0</v>
      </c>
      <c r="AX23" s="137">
        <f t="shared" si="7"/>
        <v>1253</v>
      </c>
      <c r="AY23" s="137">
        <f t="shared" si="7"/>
        <v>1253</v>
      </c>
      <c r="AZ23" s="137">
        <f t="shared" si="7"/>
        <v>0</v>
      </c>
      <c r="BA23" s="137">
        <f aca="true" t="shared" si="8" ref="AZ23:BC24">BA24</f>
        <v>0</v>
      </c>
      <c r="BB23" s="137">
        <f t="shared" si="8"/>
        <v>1253</v>
      </c>
      <c r="BC23" s="137">
        <f t="shared" si="8"/>
        <v>1253</v>
      </c>
      <c r="BD23" s="139"/>
      <c r="BE23" s="139"/>
      <c r="BF23" s="137">
        <f aca="true" t="shared" si="9" ref="BF23:BV24">BF24</f>
        <v>1253</v>
      </c>
      <c r="BG23" s="137">
        <f t="shared" si="9"/>
        <v>1253</v>
      </c>
      <c r="BH23" s="137">
        <f t="shared" si="9"/>
        <v>0</v>
      </c>
      <c r="BI23" s="137">
        <f t="shared" si="9"/>
        <v>0</v>
      </c>
      <c r="BJ23" s="137">
        <f t="shared" si="9"/>
        <v>1253</v>
      </c>
      <c r="BK23" s="137">
        <f t="shared" si="9"/>
        <v>1253</v>
      </c>
      <c r="BL23" s="137">
        <f t="shared" si="9"/>
        <v>0</v>
      </c>
      <c r="BM23" s="137">
        <f t="shared" si="9"/>
        <v>0</v>
      </c>
      <c r="BN23" s="137">
        <f t="shared" si="9"/>
        <v>1253</v>
      </c>
      <c r="BO23" s="137"/>
      <c r="BP23" s="137">
        <f t="shared" si="9"/>
        <v>1253</v>
      </c>
      <c r="BQ23" s="137">
        <f t="shared" si="9"/>
        <v>0</v>
      </c>
      <c r="BR23" s="137">
        <f t="shared" si="9"/>
        <v>0</v>
      </c>
      <c r="BS23" s="137">
        <f t="shared" si="9"/>
        <v>1253</v>
      </c>
      <c r="BT23" s="137">
        <f t="shared" si="9"/>
        <v>0</v>
      </c>
      <c r="BU23" s="137">
        <f t="shared" si="9"/>
        <v>1253</v>
      </c>
      <c r="BV23" s="137">
        <f t="shared" si="9"/>
        <v>0</v>
      </c>
      <c r="BW23" s="137">
        <f aca="true" t="shared" si="10" ref="BV23:CB24">BW24</f>
        <v>0</v>
      </c>
      <c r="BX23" s="137">
        <f t="shared" si="10"/>
        <v>1253</v>
      </c>
      <c r="BY23" s="137">
        <f t="shared" si="10"/>
        <v>0</v>
      </c>
      <c r="BZ23" s="137">
        <f t="shared" si="10"/>
        <v>1253</v>
      </c>
      <c r="CA23" s="137">
        <f t="shared" si="10"/>
        <v>0</v>
      </c>
      <c r="CB23" s="137">
        <f t="shared" si="10"/>
        <v>0</v>
      </c>
      <c r="CC23" s="137">
        <f aca="true" t="shared" si="11" ref="CC23:CE24">CC24</f>
        <v>1253</v>
      </c>
      <c r="CD23" s="137">
        <f t="shared" si="11"/>
        <v>0</v>
      </c>
      <c r="CE23" s="137">
        <f t="shared" si="11"/>
        <v>1253</v>
      </c>
    </row>
    <row r="24" spans="1:83" s="11" customFormat="1" ht="71.25" customHeight="1">
      <c r="A24" s="140" t="s">
        <v>131</v>
      </c>
      <c r="B24" s="141" t="s">
        <v>125</v>
      </c>
      <c r="C24" s="141" t="s">
        <v>126</v>
      </c>
      <c r="D24" s="142" t="s">
        <v>122</v>
      </c>
      <c r="E24" s="141"/>
      <c r="F24" s="142">
        <f t="shared" si="5"/>
        <v>1116</v>
      </c>
      <c r="G24" s="142">
        <f t="shared" si="5"/>
        <v>351</v>
      </c>
      <c r="H24" s="142">
        <f t="shared" si="5"/>
        <v>1467</v>
      </c>
      <c r="I24" s="142">
        <f t="shared" si="5"/>
        <v>0</v>
      </c>
      <c r="J24" s="142">
        <f t="shared" si="5"/>
        <v>1572</v>
      </c>
      <c r="K24" s="142">
        <f t="shared" si="5"/>
        <v>0</v>
      </c>
      <c r="L24" s="142">
        <f t="shared" si="5"/>
        <v>0</v>
      </c>
      <c r="M24" s="142">
        <f t="shared" si="5"/>
        <v>1572</v>
      </c>
      <c r="N24" s="142">
        <f t="shared" si="5"/>
        <v>-299</v>
      </c>
      <c r="O24" s="142">
        <f t="shared" si="5"/>
        <v>1273</v>
      </c>
      <c r="P24" s="142">
        <f t="shared" si="5"/>
        <v>0</v>
      </c>
      <c r="Q24" s="142">
        <f t="shared" si="5"/>
        <v>1273</v>
      </c>
      <c r="R24" s="142">
        <f t="shared" si="5"/>
        <v>0</v>
      </c>
      <c r="S24" s="142">
        <f t="shared" si="5"/>
        <v>0</v>
      </c>
      <c r="T24" s="142">
        <f t="shared" si="5"/>
        <v>1273</v>
      </c>
      <c r="U24" s="142">
        <f t="shared" si="5"/>
        <v>1273</v>
      </c>
      <c r="V24" s="142">
        <f t="shared" si="6"/>
        <v>0</v>
      </c>
      <c r="W24" s="142">
        <f t="shared" si="6"/>
        <v>0</v>
      </c>
      <c r="X24" s="142">
        <f t="shared" si="6"/>
        <v>1273</v>
      </c>
      <c r="Y24" s="142">
        <f t="shared" si="6"/>
        <v>1273</v>
      </c>
      <c r="Z24" s="142">
        <f t="shared" si="6"/>
        <v>0</v>
      </c>
      <c r="AA24" s="143">
        <f t="shared" si="6"/>
        <v>1273</v>
      </c>
      <c r="AB24" s="143">
        <f t="shared" si="6"/>
        <v>1273</v>
      </c>
      <c r="AC24" s="143">
        <f t="shared" si="6"/>
        <v>0</v>
      </c>
      <c r="AD24" s="143">
        <f t="shared" si="6"/>
        <v>0</v>
      </c>
      <c r="AE24" s="143"/>
      <c r="AF24" s="142">
        <f t="shared" si="6"/>
        <v>1273</v>
      </c>
      <c r="AG24" s="142">
        <f t="shared" si="6"/>
        <v>0</v>
      </c>
      <c r="AH24" s="142">
        <f t="shared" si="6"/>
        <v>1273</v>
      </c>
      <c r="AI24" s="142">
        <f t="shared" si="7"/>
        <v>0</v>
      </c>
      <c r="AJ24" s="142">
        <f t="shared" si="7"/>
        <v>0</v>
      </c>
      <c r="AK24" s="142">
        <f t="shared" si="7"/>
        <v>1273</v>
      </c>
      <c r="AL24" s="142">
        <f t="shared" si="7"/>
        <v>0</v>
      </c>
      <c r="AM24" s="142">
        <f t="shared" si="7"/>
        <v>1273</v>
      </c>
      <c r="AN24" s="142">
        <f t="shared" si="7"/>
        <v>-20</v>
      </c>
      <c r="AO24" s="142">
        <f t="shared" si="7"/>
        <v>1253</v>
      </c>
      <c r="AP24" s="142">
        <f t="shared" si="7"/>
        <v>0</v>
      </c>
      <c r="AQ24" s="142">
        <f t="shared" si="7"/>
        <v>1253</v>
      </c>
      <c r="AR24" s="142">
        <f t="shared" si="7"/>
        <v>0</v>
      </c>
      <c r="AS24" s="142">
        <f t="shared" si="7"/>
        <v>0</v>
      </c>
      <c r="AT24" s="142">
        <f t="shared" si="7"/>
        <v>1253</v>
      </c>
      <c r="AU24" s="142">
        <f t="shared" si="7"/>
        <v>1253</v>
      </c>
      <c r="AV24" s="142">
        <f t="shared" si="7"/>
        <v>0</v>
      </c>
      <c r="AW24" s="142">
        <f t="shared" si="7"/>
        <v>0</v>
      </c>
      <c r="AX24" s="142">
        <f t="shared" si="7"/>
        <v>1253</v>
      </c>
      <c r="AY24" s="142">
        <f t="shared" si="7"/>
        <v>1253</v>
      </c>
      <c r="AZ24" s="142">
        <f t="shared" si="8"/>
        <v>0</v>
      </c>
      <c r="BA24" s="142">
        <f t="shared" si="8"/>
        <v>0</v>
      </c>
      <c r="BB24" s="142">
        <f t="shared" si="8"/>
        <v>1253</v>
      </c>
      <c r="BC24" s="142">
        <f t="shared" si="8"/>
        <v>1253</v>
      </c>
      <c r="BD24" s="144"/>
      <c r="BE24" s="144"/>
      <c r="BF24" s="142">
        <f t="shared" si="9"/>
        <v>1253</v>
      </c>
      <c r="BG24" s="142">
        <f t="shared" si="9"/>
        <v>1253</v>
      </c>
      <c r="BH24" s="142">
        <f t="shared" si="9"/>
        <v>0</v>
      </c>
      <c r="BI24" s="142">
        <f t="shared" si="9"/>
        <v>0</v>
      </c>
      <c r="BJ24" s="142">
        <f t="shared" si="9"/>
        <v>1253</v>
      </c>
      <c r="BK24" s="142">
        <f t="shared" si="9"/>
        <v>1253</v>
      </c>
      <c r="BL24" s="142">
        <f t="shared" si="9"/>
        <v>0</v>
      </c>
      <c r="BM24" s="142">
        <f t="shared" si="9"/>
        <v>0</v>
      </c>
      <c r="BN24" s="142">
        <f t="shared" si="9"/>
        <v>1253</v>
      </c>
      <c r="BO24" s="142"/>
      <c r="BP24" s="142">
        <f t="shared" si="9"/>
        <v>1253</v>
      </c>
      <c r="BQ24" s="142">
        <f t="shared" si="9"/>
        <v>0</v>
      </c>
      <c r="BR24" s="142">
        <f t="shared" si="9"/>
        <v>0</v>
      </c>
      <c r="BS24" s="142">
        <f t="shared" si="9"/>
        <v>1253</v>
      </c>
      <c r="BT24" s="142">
        <f t="shared" si="9"/>
        <v>0</v>
      </c>
      <c r="BU24" s="142">
        <f t="shared" si="9"/>
        <v>1253</v>
      </c>
      <c r="BV24" s="142">
        <f t="shared" si="10"/>
        <v>0</v>
      </c>
      <c r="BW24" s="142">
        <f t="shared" si="10"/>
        <v>0</v>
      </c>
      <c r="BX24" s="142">
        <f t="shared" si="10"/>
        <v>1253</v>
      </c>
      <c r="BY24" s="142">
        <f t="shared" si="10"/>
        <v>0</v>
      </c>
      <c r="BZ24" s="142">
        <f t="shared" si="10"/>
        <v>1253</v>
      </c>
      <c r="CA24" s="142">
        <f t="shared" si="10"/>
        <v>0</v>
      </c>
      <c r="CB24" s="142">
        <f t="shared" si="10"/>
        <v>0</v>
      </c>
      <c r="CC24" s="142">
        <f t="shared" si="11"/>
        <v>1253</v>
      </c>
      <c r="CD24" s="142">
        <f t="shared" si="11"/>
        <v>0</v>
      </c>
      <c r="CE24" s="142">
        <f t="shared" si="11"/>
        <v>1253</v>
      </c>
    </row>
    <row r="25" spans="1:83" s="12" customFormat="1" ht="38.25" customHeight="1">
      <c r="A25" s="140" t="s">
        <v>127</v>
      </c>
      <c r="B25" s="141" t="s">
        <v>125</v>
      </c>
      <c r="C25" s="141" t="s">
        <v>126</v>
      </c>
      <c r="D25" s="141" t="s">
        <v>122</v>
      </c>
      <c r="E25" s="141" t="s">
        <v>128</v>
      </c>
      <c r="F25" s="142">
        <v>1116</v>
      </c>
      <c r="G25" s="142">
        <f>H25-F25</f>
        <v>351</v>
      </c>
      <c r="H25" s="142">
        <v>1467</v>
      </c>
      <c r="I25" s="145"/>
      <c r="J25" s="142">
        <v>1572</v>
      </c>
      <c r="K25" s="145"/>
      <c r="L25" s="145"/>
      <c r="M25" s="142">
        <v>1572</v>
      </c>
      <c r="N25" s="142">
        <f>O25-M25</f>
        <v>-299</v>
      </c>
      <c r="O25" s="142">
        <v>1273</v>
      </c>
      <c r="P25" s="142"/>
      <c r="Q25" s="142">
        <v>1273</v>
      </c>
      <c r="R25" s="146"/>
      <c r="S25" s="146"/>
      <c r="T25" s="142">
        <f>O25+R25</f>
        <v>1273</v>
      </c>
      <c r="U25" s="142">
        <f>Q25+S25</f>
        <v>1273</v>
      </c>
      <c r="V25" s="146"/>
      <c r="W25" s="146"/>
      <c r="X25" s="142">
        <f>T25+V25</f>
        <v>1273</v>
      </c>
      <c r="Y25" s="142">
        <f>U25+W25</f>
        <v>1273</v>
      </c>
      <c r="Z25" s="146"/>
      <c r="AA25" s="143">
        <f>X25+Z25</f>
        <v>1273</v>
      </c>
      <c r="AB25" s="143">
        <f>Y25</f>
        <v>1273</v>
      </c>
      <c r="AC25" s="147"/>
      <c r="AD25" s="147"/>
      <c r="AE25" s="147"/>
      <c r="AF25" s="142">
        <f>AA25+AC25</f>
        <v>1273</v>
      </c>
      <c r="AG25" s="146"/>
      <c r="AH25" s="142">
        <f>AB25</f>
        <v>1273</v>
      </c>
      <c r="AI25" s="146"/>
      <c r="AJ25" s="146"/>
      <c r="AK25" s="142">
        <f>AF25+AI25</f>
        <v>1273</v>
      </c>
      <c r="AL25" s="142">
        <f>AG25</f>
        <v>0</v>
      </c>
      <c r="AM25" s="142">
        <f>AH25+AJ25</f>
        <v>1273</v>
      </c>
      <c r="AN25" s="142">
        <f>AO25-AM25</f>
        <v>-20</v>
      </c>
      <c r="AO25" s="142">
        <v>1253</v>
      </c>
      <c r="AP25" s="142"/>
      <c r="AQ25" s="142">
        <v>1253</v>
      </c>
      <c r="AR25" s="142"/>
      <c r="AS25" s="146"/>
      <c r="AT25" s="142">
        <f>AO25+AR25</f>
        <v>1253</v>
      </c>
      <c r="AU25" s="142">
        <f>AQ25+AS25</f>
        <v>1253</v>
      </c>
      <c r="AV25" s="146"/>
      <c r="AW25" s="146"/>
      <c r="AX25" s="142">
        <f>AT25+AV25</f>
        <v>1253</v>
      </c>
      <c r="AY25" s="142">
        <f>AU25</f>
        <v>1253</v>
      </c>
      <c r="AZ25" s="146"/>
      <c r="BA25" s="146"/>
      <c r="BB25" s="142">
        <f>AX25+AZ25</f>
        <v>1253</v>
      </c>
      <c r="BC25" s="142">
        <f>AY25+BA25</f>
        <v>1253</v>
      </c>
      <c r="BD25" s="146"/>
      <c r="BE25" s="146"/>
      <c r="BF25" s="142">
        <f>BB25+BD25</f>
        <v>1253</v>
      </c>
      <c r="BG25" s="142">
        <f>BC25+BE25</f>
        <v>1253</v>
      </c>
      <c r="BH25" s="146"/>
      <c r="BI25" s="146"/>
      <c r="BJ25" s="142">
        <f>BB25+BH25</f>
        <v>1253</v>
      </c>
      <c r="BK25" s="142">
        <f>BC25+BI25</f>
        <v>1253</v>
      </c>
      <c r="BL25" s="146"/>
      <c r="BM25" s="146"/>
      <c r="BN25" s="142">
        <f>BJ25+BL25</f>
        <v>1253</v>
      </c>
      <c r="BO25" s="142"/>
      <c r="BP25" s="142">
        <f>BK25+BM25</f>
        <v>1253</v>
      </c>
      <c r="BQ25" s="142"/>
      <c r="BR25" s="146"/>
      <c r="BS25" s="142">
        <f>BN25+BQ25</f>
        <v>1253</v>
      </c>
      <c r="BT25" s="142">
        <f>BO25</f>
        <v>0</v>
      </c>
      <c r="BU25" s="142">
        <f>BP25+BR25</f>
        <v>1253</v>
      </c>
      <c r="BV25" s="142"/>
      <c r="BW25" s="146"/>
      <c r="BX25" s="142">
        <f>BS25+BV25</f>
        <v>1253</v>
      </c>
      <c r="BY25" s="142">
        <f>BT25</f>
        <v>0</v>
      </c>
      <c r="BZ25" s="142">
        <f>BU25+BW25</f>
        <v>1253</v>
      </c>
      <c r="CA25" s="142"/>
      <c r="CB25" s="146"/>
      <c r="CC25" s="142">
        <f>BX25+CA25</f>
        <v>1253</v>
      </c>
      <c r="CD25" s="142">
        <f>BY25</f>
        <v>0</v>
      </c>
      <c r="CE25" s="142">
        <f>BZ25+CB25</f>
        <v>1253</v>
      </c>
    </row>
    <row r="26" spans="1:83" s="9" customFormat="1" ht="19.5" customHeight="1">
      <c r="A26" s="148"/>
      <c r="B26" s="118"/>
      <c r="C26" s="118"/>
      <c r="D26" s="119"/>
      <c r="E26" s="118"/>
      <c r="F26" s="131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32"/>
      <c r="S26" s="132"/>
      <c r="T26" s="132"/>
      <c r="U26" s="132"/>
      <c r="V26" s="132"/>
      <c r="W26" s="132"/>
      <c r="X26" s="132"/>
      <c r="Y26" s="132"/>
      <c r="Z26" s="132"/>
      <c r="AA26" s="133"/>
      <c r="AB26" s="133"/>
      <c r="AC26" s="133"/>
      <c r="AD26" s="133"/>
      <c r="AE26" s="133"/>
      <c r="AF26" s="132"/>
      <c r="AG26" s="132"/>
      <c r="AH26" s="132"/>
      <c r="AI26" s="132"/>
      <c r="AJ26" s="132"/>
      <c r="AK26" s="131"/>
      <c r="AL26" s="131"/>
      <c r="AM26" s="131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</row>
    <row r="27" spans="1:83" s="10" customFormat="1" ht="96.75" customHeight="1">
      <c r="A27" s="134" t="s">
        <v>129</v>
      </c>
      <c r="B27" s="135" t="s">
        <v>125</v>
      </c>
      <c r="C27" s="135" t="s">
        <v>130</v>
      </c>
      <c r="D27" s="150"/>
      <c r="E27" s="135"/>
      <c r="F27" s="151">
        <f aca="true" t="shared" si="12" ref="F27:O27">F28+F30+F32</f>
        <v>87504</v>
      </c>
      <c r="G27" s="151">
        <f t="shared" si="12"/>
        <v>22625</v>
      </c>
      <c r="H27" s="151">
        <f t="shared" si="12"/>
        <v>110129</v>
      </c>
      <c r="I27" s="151">
        <f t="shared" si="12"/>
        <v>0</v>
      </c>
      <c r="J27" s="151">
        <f t="shared" si="12"/>
        <v>117159</v>
      </c>
      <c r="K27" s="151">
        <f t="shared" si="12"/>
        <v>0</v>
      </c>
      <c r="L27" s="151">
        <f t="shared" si="12"/>
        <v>0</v>
      </c>
      <c r="M27" s="151">
        <f t="shared" si="12"/>
        <v>117159</v>
      </c>
      <c r="N27" s="151">
        <f t="shared" si="12"/>
        <v>-37634</v>
      </c>
      <c r="O27" s="151">
        <f t="shared" si="12"/>
        <v>79525</v>
      </c>
      <c r="P27" s="151">
        <f aca="true" t="shared" si="13" ref="P27:Y27">P28+P30+P32</f>
        <v>0</v>
      </c>
      <c r="Q27" s="151">
        <f t="shared" si="13"/>
        <v>79525</v>
      </c>
      <c r="R27" s="151">
        <f t="shared" si="13"/>
        <v>0</v>
      </c>
      <c r="S27" s="151">
        <f t="shared" si="13"/>
        <v>0</v>
      </c>
      <c r="T27" s="151">
        <f t="shared" si="13"/>
        <v>79525</v>
      </c>
      <c r="U27" s="151">
        <f t="shared" si="13"/>
        <v>79525</v>
      </c>
      <c r="V27" s="151">
        <f t="shared" si="13"/>
        <v>0</v>
      </c>
      <c r="W27" s="151">
        <f t="shared" si="13"/>
        <v>0</v>
      </c>
      <c r="X27" s="151">
        <f t="shared" si="13"/>
        <v>79525</v>
      </c>
      <c r="Y27" s="151">
        <f t="shared" si="13"/>
        <v>79525</v>
      </c>
      <c r="Z27" s="151">
        <f>Z28+Z30+Z32</f>
        <v>0</v>
      </c>
      <c r="AA27" s="152">
        <f>AA28+AA30+AA32</f>
        <v>79525</v>
      </c>
      <c r="AB27" s="152">
        <f>AB28+AB30+AB32</f>
        <v>79525</v>
      </c>
      <c r="AC27" s="152">
        <f>AC28+AC30+AC32</f>
        <v>0</v>
      </c>
      <c r="AD27" s="152">
        <f>AD28+AD30+AD32</f>
        <v>0</v>
      </c>
      <c r="AE27" s="152"/>
      <c r="AF27" s="151">
        <f aca="true" t="shared" si="14" ref="AF27:AM27">AF28+AF30+AF32</f>
        <v>79525</v>
      </c>
      <c r="AG27" s="151">
        <f t="shared" si="14"/>
        <v>0</v>
      </c>
      <c r="AH27" s="151">
        <f t="shared" si="14"/>
        <v>79525</v>
      </c>
      <c r="AI27" s="151">
        <f t="shared" si="14"/>
        <v>0</v>
      </c>
      <c r="AJ27" s="151">
        <f t="shared" si="14"/>
        <v>0</v>
      </c>
      <c r="AK27" s="151">
        <f t="shared" si="14"/>
        <v>79525</v>
      </c>
      <c r="AL27" s="151">
        <f t="shared" si="14"/>
        <v>0</v>
      </c>
      <c r="AM27" s="151">
        <f t="shared" si="14"/>
        <v>79525</v>
      </c>
      <c r="AN27" s="151">
        <f aca="true" t="shared" si="15" ref="AN27:AV27">AN28+AN30+AN32</f>
        <v>-6582</v>
      </c>
      <c r="AO27" s="151">
        <f t="shared" si="15"/>
        <v>72943</v>
      </c>
      <c r="AP27" s="151">
        <f t="shared" si="15"/>
        <v>0</v>
      </c>
      <c r="AQ27" s="151">
        <f t="shared" si="15"/>
        <v>72943</v>
      </c>
      <c r="AR27" s="151">
        <f t="shared" si="15"/>
        <v>0</v>
      </c>
      <c r="AS27" s="151">
        <f t="shared" si="15"/>
        <v>0</v>
      </c>
      <c r="AT27" s="151">
        <f t="shared" si="15"/>
        <v>72943</v>
      </c>
      <c r="AU27" s="151">
        <f t="shared" si="15"/>
        <v>72943</v>
      </c>
      <c r="AV27" s="151">
        <f t="shared" si="15"/>
        <v>0</v>
      </c>
      <c r="AW27" s="151">
        <f aca="true" t="shared" si="16" ref="AW27:BC27">AW28+AW30+AW32</f>
        <v>0</v>
      </c>
      <c r="AX27" s="151">
        <f t="shared" si="16"/>
        <v>72943</v>
      </c>
      <c r="AY27" s="151">
        <f t="shared" si="16"/>
        <v>72943</v>
      </c>
      <c r="AZ27" s="151">
        <f t="shared" si="16"/>
        <v>0</v>
      </c>
      <c r="BA27" s="151">
        <f t="shared" si="16"/>
        <v>0</v>
      </c>
      <c r="BB27" s="151">
        <f t="shared" si="16"/>
        <v>72943</v>
      </c>
      <c r="BC27" s="151">
        <f t="shared" si="16"/>
        <v>72943</v>
      </c>
      <c r="BD27" s="139"/>
      <c r="BE27" s="139"/>
      <c r="BF27" s="151">
        <f aca="true" t="shared" si="17" ref="BF27:BP27">BF28+BF30+BF32</f>
        <v>72943</v>
      </c>
      <c r="BG27" s="151">
        <f t="shared" si="17"/>
        <v>72943</v>
      </c>
      <c r="BH27" s="151">
        <f>BH28+BH30+BH32</f>
        <v>0</v>
      </c>
      <c r="BI27" s="151">
        <f>BI28+BI30+BI32</f>
        <v>0</v>
      </c>
      <c r="BJ27" s="151">
        <f>BJ28+BJ30+BJ32</f>
        <v>72943</v>
      </c>
      <c r="BK27" s="151">
        <f>BK28+BK30+BK32</f>
        <v>72943</v>
      </c>
      <c r="BL27" s="151">
        <f t="shared" si="17"/>
        <v>0</v>
      </c>
      <c r="BM27" s="151">
        <f t="shared" si="17"/>
        <v>0</v>
      </c>
      <c r="BN27" s="151">
        <f t="shared" si="17"/>
        <v>72943</v>
      </c>
      <c r="BO27" s="151"/>
      <c r="BP27" s="151">
        <f t="shared" si="17"/>
        <v>72943</v>
      </c>
      <c r="BQ27" s="151">
        <f aca="true" t="shared" si="18" ref="BQ27:BZ27">BQ28+BQ30+BQ32</f>
        <v>0</v>
      </c>
      <c r="BR27" s="151">
        <f t="shared" si="18"/>
        <v>0</v>
      </c>
      <c r="BS27" s="151">
        <f t="shared" si="18"/>
        <v>72943</v>
      </c>
      <c r="BT27" s="151">
        <f t="shared" si="18"/>
        <v>0</v>
      </c>
      <c r="BU27" s="151">
        <f t="shared" si="18"/>
        <v>72943</v>
      </c>
      <c r="BV27" s="151">
        <f t="shared" si="18"/>
        <v>0</v>
      </c>
      <c r="BW27" s="151">
        <f t="shared" si="18"/>
        <v>0</v>
      </c>
      <c r="BX27" s="151">
        <f t="shared" si="18"/>
        <v>72943</v>
      </c>
      <c r="BY27" s="151">
        <f t="shared" si="18"/>
        <v>0</v>
      </c>
      <c r="BZ27" s="151">
        <f t="shared" si="18"/>
        <v>72943</v>
      </c>
      <c r="CA27" s="151">
        <f>CA28+CA30+CA32</f>
        <v>0</v>
      </c>
      <c r="CB27" s="151">
        <f>CB28+CB30+CB32</f>
        <v>0</v>
      </c>
      <c r="CC27" s="151">
        <f>CC28+CC30+CC32</f>
        <v>72943</v>
      </c>
      <c r="CD27" s="151">
        <f>CD28+CD30+CD32</f>
        <v>0</v>
      </c>
      <c r="CE27" s="151">
        <f>CE28+CE30+CE32</f>
        <v>72943</v>
      </c>
    </row>
    <row r="28" spans="1:83" s="11" customFormat="1" ht="68.25" customHeight="1">
      <c r="A28" s="153" t="s">
        <v>131</v>
      </c>
      <c r="B28" s="154" t="s">
        <v>125</v>
      </c>
      <c r="C28" s="154" t="s">
        <v>130</v>
      </c>
      <c r="D28" s="155" t="s">
        <v>122</v>
      </c>
      <c r="E28" s="154"/>
      <c r="F28" s="156">
        <f aca="true" t="shared" si="19" ref="F28:BC28">F29</f>
        <v>85663</v>
      </c>
      <c r="G28" s="156">
        <f t="shared" si="19"/>
        <v>21771</v>
      </c>
      <c r="H28" s="156">
        <f t="shared" si="19"/>
        <v>107434</v>
      </c>
      <c r="I28" s="156">
        <f t="shared" si="19"/>
        <v>0</v>
      </c>
      <c r="J28" s="156">
        <f t="shared" si="19"/>
        <v>114272</v>
      </c>
      <c r="K28" s="156">
        <f t="shared" si="19"/>
        <v>0</v>
      </c>
      <c r="L28" s="156">
        <f t="shared" si="19"/>
        <v>0</v>
      </c>
      <c r="M28" s="156">
        <f t="shared" si="19"/>
        <v>114272</v>
      </c>
      <c r="N28" s="156">
        <f t="shared" si="19"/>
        <v>-36818</v>
      </c>
      <c r="O28" s="156">
        <f t="shared" si="19"/>
        <v>77454</v>
      </c>
      <c r="P28" s="156">
        <f t="shared" si="19"/>
        <v>0</v>
      </c>
      <c r="Q28" s="156">
        <f t="shared" si="19"/>
        <v>77454</v>
      </c>
      <c r="R28" s="156">
        <f t="shared" si="19"/>
        <v>0</v>
      </c>
      <c r="S28" s="156">
        <f t="shared" si="19"/>
        <v>0</v>
      </c>
      <c r="T28" s="156">
        <f t="shared" si="19"/>
        <v>77454</v>
      </c>
      <c r="U28" s="156">
        <f t="shared" si="19"/>
        <v>77454</v>
      </c>
      <c r="V28" s="156">
        <f t="shared" si="19"/>
        <v>0</v>
      </c>
      <c r="W28" s="156">
        <f t="shared" si="19"/>
        <v>0</v>
      </c>
      <c r="X28" s="156">
        <f t="shared" si="19"/>
        <v>77454</v>
      </c>
      <c r="Y28" s="156">
        <f t="shared" si="19"/>
        <v>77454</v>
      </c>
      <c r="Z28" s="156">
        <f t="shared" si="19"/>
        <v>0</v>
      </c>
      <c r="AA28" s="157">
        <f t="shared" si="19"/>
        <v>77454</v>
      </c>
      <c r="AB28" s="157">
        <f t="shared" si="19"/>
        <v>77454</v>
      </c>
      <c r="AC28" s="157">
        <f t="shared" si="19"/>
        <v>0</v>
      </c>
      <c r="AD28" s="157">
        <f t="shared" si="19"/>
        <v>0</v>
      </c>
      <c r="AE28" s="157"/>
      <c r="AF28" s="156">
        <f t="shared" si="19"/>
        <v>77454</v>
      </c>
      <c r="AG28" s="156">
        <f t="shared" si="19"/>
        <v>0</v>
      </c>
      <c r="AH28" s="156">
        <f t="shared" si="19"/>
        <v>77454</v>
      </c>
      <c r="AI28" s="156">
        <f t="shared" si="19"/>
        <v>0</v>
      </c>
      <c r="AJ28" s="156">
        <f t="shared" si="19"/>
        <v>0</v>
      </c>
      <c r="AK28" s="156">
        <f t="shared" si="19"/>
        <v>77454</v>
      </c>
      <c r="AL28" s="156">
        <f t="shared" si="19"/>
        <v>0</v>
      </c>
      <c r="AM28" s="156">
        <f t="shared" si="19"/>
        <v>77454</v>
      </c>
      <c r="AN28" s="156">
        <f t="shared" si="19"/>
        <v>-6616</v>
      </c>
      <c r="AO28" s="156">
        <f t="shared" si="19"/>
        <v>70838</v>
      </c>
      <c r="AP28" s="156">
        <f t="shared" si="19"/>
        <v>0</v>
      </c>
      <c r="AQ28" s="156">
        <f t="shared" si="19"/>
        <v>70838</v>
      </c>
      <c r="AR28" s="156">
        <f t="shared" si="19"/>
        <v>0</v>
      </c>
      <c r="AS28" s="156">
        <f t="shared" si="19"/>
        <v>0</v>
      </c>
      <c r="AT28" s="156">
        <f t="shared" si="19"/>
        <v>70838</v>
      </c>
      <c r="AU28" s="156">
        <f t="shared" si="19"/>
        <v>70838</v>
      </c>
      <c r="AV28" s="156">
        <f t="shared" si="19"/>
        <v>0</v>
      </c>
      <c r="AW28" s="156">
        <f t="shared" si="19"/>
        <v>0</v>
      </c>
      <c r="AX28" s="156">
        <f t="shared" si="19"/>
        <v>70838</v>
      </c>
      <c r="AY28" s="156">
        <f t="shared" si="19"/>
        <v>70838</v>
      </c>
      <c r="AZ28" s="156">
        <f t="shared" si="19"/>
        <v>0</v>
      </c>
      <c r="BA28" s="156">
        <f t="shared" si="19"/>
        <v>0</v>
      </c>
      <c r="BB28" s="156">
        <f t="shared" si="19"/>
        <v>70838</v>
      </c>
      <c r="BC28" s="156">
        <f t="shared" si="19"/>
        <v>70838</v>
      </c>
      <c r="BD28" s="144"/>
      <c r="BE28" s="144"/>
      <c r="BF28" s="156">
        <f aca="true" t="shared" si="20" ref="BF28:CB28">BF29</f>
        <v>70838</v>
      </c>
      <c r="BG28" s="156">
        <f t="shared" si="20"/>
        <v>70838</v>
      </c>
      <c r="BH28" s="156">
        <f t="shared" si="20"/>
        <v>0</v>
      </c>
      <c r="BI28" s="156">
        <f t="shared" si="20"/>
        <v>0</v>
      </c>
      <c r="BJ28" s="156">
        <f t="shared" si="20"/>
        <v>70838</v>
      </c>
      <c r="BK28" s="156">
        <f t="shared" si="20"/>
        <v>70838</v>
      </c>
      <c r="BL28" s="156">
        <f t="shared" si="20"/>
        <v>0</v>
      </c>
      <c r="BM28" s="156">
        <f t="shared" si="20"/>
        <v>0</v>
      </c>
      <c r="BN28" s="156">
        <f t="shared" si="20"/>
        <v>70838</v>
      </c>
      <c r="BO28" s="156"/>
      <c r="BP28" s="156">
        <f t="shared" si="20"/>
        <v>70838</v>
      </c>
      <c r="BQ28" s="156">
        <f t="shared" si="20"/>
        <v>0</v>
      </c>
      <c r="BR28" s="156">
        <f t="shared" si="20"/>
        <v>0</v>
      </c>
      <c r="BS28" s="156">
        <f t="shared" si="20"/>
        <v>70838</v>
      </c>
      <c r="BT28" s="156">
        <f t="shared" si="20"/>
        <v>0</v>
      </c>
      <c r="BU28" s="156">
        <f t="shared" si="20"/>
        <v>70838</v>
      </c>
      <c r="BV28" s="156">
        <f t="shared" si="20"/>
        <v>0</v>
      </c>
      <c r="BW28" s="156">
        <f t="shared" si="20"/>
        <v>0</v>
      </c>
      <c r="BX28" s="156">
        <f t="shared" si="20"/>
        <v>70838</v>
      </c>
      <c r="BY28" s="156">
        <f t="shared" si="20"/>
        <v>0</v>
      </c>
      <c r="BZ28" s="156">
        <f t="shared" si="20"/>
        <v>70838</v>
      </c>
      <c r="CA28" s="156">
        <f t="shared" si="20"/>
        <v>0</v>
      </c>
      <c r="CB28" s="156">
        <f t="shared" si="20"/>
        <v>0</v>
      </c>
      <c r="CC28" s="156">
        <f>CC29</f>
        <v>70838</v>
      </c>
      <c r="CD28" s="156">
        <f>CD29</f>
        <v>0</v>
      </c>
      <c r="CE28" s="156">
        <f>CE29</f>
        <v>70838</v>
      </c>
    </row>
    <row r="29" spans="1:83" s="12" customFormat="1" ht="34.5" customHeight="1">
      <c r="A29" s="153" t="s">
        <v>127</v>
      </c>
      <c r="B29" s="154" t="s">
        <v>125</v>
      </c>
      <c r="C29" s="154" t="s">
        <v>130</v>
      </c>
      <c r="D29" s="155" t="s">
        <v>122</v>
      </c>
      <c r="E29" s="154" t="s">
        <v>128</v>
      </c>
      <c r="F29" s="142">
        <v>85663</v>
      </c>
      <c r="G29" s="142">
        <f>H29-F29</f>
        <v>21771</v>
      </c>
      <c r="H29" s="158">
        <v>107434</v>
      </c>
      <c r="I29" s="158"/>
      <c r="J29" s="158">
        <v>114272</v>
      </c>
      <c r="K29" s="159"/>
      <c r="L29" s="159"/>
      <c r="M29" s="142">
        <v>114272</v>
      </c>
      <c r="N29" s="142">
        <f>O29-M29</f>
        <v>-36818</v>
      </c>
      <c r="O29" s="142">
        <v>77454</v>
      </c>
      <c r="P29" s="142"/>
      <c r="Q29" s="142">
        <v>77454</v>
      </c>
      <c r="R29" s="146"/>
      <c r="S29" s="146"/>
      <c r="T29" s="142">
        <f>O29+R29</f>
        <v>77454</v>
      </c>
      <c r="U29" s="142">
        <f>Q29+S29</f>
        <v>77454</v>
      </c>
      <c r="V29" s="146"/>
      <c r="W29" s="146"/>
      <c r="X29" s="142">
        <f>T29+V29</f>
        <v>77454</v>
      </c>
      <c r="Y29" s="142">
        <f>U29+W29</f>
        <v>77454</v>
      </c>
      <c r="Z29" s="146"/>
      <c r="AA29" s="143">
        <f>X29+Z29</f>
        <v>77454</v>
      </c>
      <c r="AB29" s="143">
        <f>Y29</f>
        <v>77454</v>
      </c>
      <c r="AC29" s="147"/>
      <c r="AD29" s="147"/>
      <c r="AE29" s="147"/>
      <c r="AF29" s="142">
        <f>AA29+AC29</f>
        <v>77454</v>
      </c>
      <c r="AG29" s="146"/>
      <c r="AH29" s="142">
        <f>AB29</f>
        <v>77454</v>
      </c>
      <c r="AI29" s="146"/>
      <c r="AJ29" s="146"/>
      <c r="AK29" s="142">
        <f>AF29+AI29</f>
        <v>77454</v>
      </c>
      <c r="AL29" s="142">
        <f>AG29</f>
        <v>0</v>
      </c>
      <c r="AM29" s="142">
        <f>AH29+AJ29</f>
        <v>77454</v>
      </c>
      <c r="AN29" s="142">
        <f>AO29-AM29</f>
        <v>-6616</v>
      </c>
      <c r="AO29" s="142">
        <v>70838</v>
      </c>
      <c r="AP29" s="142"/>
      <c r="AQ29" s="142">
        <v>70838</v>
      </c>
      <c r="AR29" s="142"/>
      <c r="AS29" s="146"/>
      <c r="AT29" s="142">
        <f>AO29+AR29</f>
        <v>70838</v>
      </c>
      <c r="AU29" s="142">
        <f>AQ29+AS29</f>
        <v>70838</v>
      </c>
      <c r="AV29" s="146"/>
      <c r="AW29" s="146"/>
      <c r="AX29" s="142">
        <f>AT29+AV29</f>
        <v>70838</v>
      </c>
      <c r="AY29" s="142">
        <f>AU29</f>
        <v>70838</v>
      </c>
      <c r="AZ29" s="146"/>
      <c r="BA29" s="146"/>
      <c r="BB29" s="142">
        <f>AX29+AZ29</f>
        <v>70838</v>
      </c>
      <c r="BC29" s="142">
        <f>AY29+BA29</f>
        <v>70838</v>
      </c>
      <c r="BD29" s="146"/>
      <c r="BE29" s="146"/>
      <c r="BF29" s="142">
        <f>BB29+BD29</f>
        <v>70838</v>
      </c>
      <c r="BG29" s="142">
        <f>BC29+BE29</f>
        <v>70838</v>
      </c>
      <c r="BH29" s="146"/>
      <c r="BI29" s="146"/>
      <c r="BJ29" s="142">
        <f>BB29+BH29</f>
        <v>70838</v>
      </c>
      <c r="BK29" s="142">
        <f>BC29+BI29</f>
        <v>70838</v>
      </c>
      <c r="BL29" s="146"/>
      <c r="BM29" s="146"/>
      <c r="BN29" s="142">
        <f>BJ29+BL29</f>
        <v>70838</v>
      </c>
      <c r="BO29" s="142"/>
      <c r="BP29" s="142">
        <f>BK29+BM29</f>
        <v>70838</v>
      </c>
      <c r="BQ29" s="142"/>
      <c r="BR29" s="146"/>
      <c r="BS29" s="142">
        <f>BN29+BQ29</f>
        <v>70838</v>
      </c>
      <c r="BT29" s="142">
        <f>BO29</f>
        <v>0</v>
      </c>
      <c r="BU29" s="142">
        <f>BP29+BR29</f>
        <v>70838</v>
      </c>
      <c r="BV29" s="142"/>
      <c r="BW29" s="146"/>
      <c r="BX29" s="142">
        <f>BS29+BV29</f>
        <v>70838</v>
      </c>
      <c r="BY29" s="142">
        <f>BT29</f>
        <v>0</v>
      </c>
      <c r="BZ29" s="142">
        <f>BU29+BW29</f>
        <v>70838</v>
      </c>
      <c r="CA29" s="142"/>
      <c r="CB29" s="146"/>
      <c r="CC29" s="142">
        <f>BX29+CA29</f>
        <v>70838</v>
      </c>
      <c r="CD29" s="142">
        <f>BY29</f>
        <v>0</v>
      </c>
      <c r="CE29" s="142">
        <f>BZ29+CB29</f>
        <v>70838</v>
      </c>
    </row>
    <row r="30" spans="1:83" s="14" customFormat="1" ht="36" customHeight="1">
      <c r="A30" s="153" t="s">
        <v>18</v>
      </c>
      <c r="B30" s="154" t="s">
        <v>125</v>
      </c>
      <c r="C30" s="154" t="s">
        <v>130</v>
      </c>
      <c r="D30" s="155" t="s">
        <v>122</v>
      </c>
      <c r="E30" s="154"/>
      <c r="F30" s="142">
        <f aca="true" t="shared" si="21" ref="F30:BC30">F31</f>
        <v>681</v>
      </c>
      <c r="G30" s="142">
        <f t="shared" si="21"/>
        <v>357</v>
      </c>
      <c r="H30" s="142">
        <f t="shared" si="21"/>
        <v>1038</v>
      </c>
      <c r="I30" s="142">
        <f t="shared" si="21"/>
        <v>0</v>
      </c>
      <c r="J30" s="142">
        <f t="shared" si="21"/>
        <v>1112</v>
      </c>
      <c r="K30" s="142">
        <f t="shared" si="21"/>
        <v>0</v>
      </c>
      <c r="L30" s="142">
        <f t="shared" si="21"/>
        <v>0</v>
      </c>
      <c r="M30" s="142">
        <f t="shared" si="21"/>
        <v>1112</v>
      </c>
      <c r="N30" s="142">
        <f t="shared" si="21"/>
        <v>-371</v>
      </c>
      <c r="O30" s="142">
        <f t="shared" si="21"/>
        <v>741</v>
      </c>
      <c r="P30" s="142">
        <f t="shared" si="21"/>
        <v>0</v>
      </c>
      <c r="Q30" s="142">
        <f t="shared" si="21"/>
        <v>741</v>
      </c>
      <c r="R30" s="142">
        <f t="shared" si="21"/>
        <v>0</v>
      </c>
      <c r="S30" s="142">
        <f t="shared" si="21"/>
        <v>0</v>
      </c>
      <c r="T30" s="142">
        <f t="shared" si="21"/>
        <v>741</v>
      </c>
      <c r="U30" s="142">
        <f t="shared" si="21"/>
        <v>741</v>
      </c>
      <c r="V30" s="142">
        <f t="shared" si="21"/>
        <v>0</v>
      </c>
      <c r="W30" s="142">
        <f t="shared" si="21"/>
        <v>0</v>
      </c>
      <c r="X30" s="142">
        <f t="shared" si="21"/>
        <v>741</v>
      </c>
      <c r="Y30" s="142">
        <f t="shared" si="21"/>
        <v>741</v>
      </c>
      <c r="Z30" s="142">
        <f t="shared" si="21"/>
        <v>0</v>
      </c>
      <c r="AA30" s="143">
        <f t="shared" si="21"/>
        <v>741</v>
      </c>
      <c r="AB30" s="143">
        <f t="shared" si="21"/>
        <v>741</v>
      </c>
      <c r="AC30" s="143">
        <f t="shared" si="21"/>
        <v>0</v>
      </c>
      <c r="AD30" s="143">
        <f t="shared" si="21"/>
        <v>0</v>
      </c>
      <c r="AE30" s="143"/>
      <c r="AF30" s="142">
        <f t="shared" si="21"/>
        <v>741</v>
      </c>
      <c r="AG30" s="142">
        <f t="shared" si="21"/>
        <v>0</v>
      </c>
      <c r="AH30" s="142">
        <f t="shared" si="21"/>
        <v>741</v>
      </c>
      <c r="AI30" s="142">
        <f t="shared" si="21"/>
        <v>0</v>
      </c>
      <c r="AJ30" s="142">
        <f t="shared" si="21"/>
        <v>0</v>
      </c>
      <c r="AK30" s="142">
        <f t="shared" si="21"/>
        <v>741</v>
      </c>
      <c r="AL30" s="142">
        <f t="shared" si="21"/>
        <v>0</v>
      </c>
      <c r="AM30" s="142">
        <f t="shared" si="21"/>
        <v>741</v>
      </c>
      <c r="AN30" s="142">
        <f t="shared" si="21"/>
        <v>11</v>
      </c>
      <c r="AO30" s="142">
        <f t="shared" si="21"/>
        <v>752</v>
      </c>
      <c r="AP30" s="142">
        <f t="shared" si="21"/>
        <v>0</v>
      </c>
      <c r="AQ30" s="142">
        <f t="shared" si="21"/>
        <v>752</v>
      </c>
      <c r="AR30" s="142">
        <f t="shared" si="21"/>
        <v>0</v>
      </c>
      <c r="AS30" s="142">
        <f t="shared" si="21"/>
        <v>0</v>
      </c>
      <c r="AT30" s="142">
        <f t="shared" si="21"/>
        <v>752</v>
      </c>
      <c r="AU30" s="142">
        <f t="shared" si="21"/>
        <v>752</v>
      </c>
      <c r="AV30" s="142">
        <f t="shared" si="21"/>
        <v>0</v>
      </c>
      <c r="AW30" s="142">
        <f t="shared" si="21"/>
        <v>0</v>
      </c>
      <c r="AX30" s="142">
        <f t="shared" si="21"/>
        <v>752</v>
      </c>
      <c r="AY30" s="142">
        <f t="shared" si="21"/>
        <v>752</v>
      </c>
      <c r="AZ30" s="142">
        <f t="shared" si="21"/>
        <v>0</v>
      </c>
      <c r="BA30" s="142">
        <f t="shared" si="21"/>
        <v>0</v>
      </c>
      <c r="BB30" s="142">
        <f t="shared" si="21"/>
        <v>752</v>
      </c>
      <c r="BC30" s="142">
        <f t="shared" si="21"/>
        <v>752</v>
      </c>
      <c r="BD30" s="160"/>
      <c r="BE30" s="160"/>
      <c r="BF30" s="142">
        <f aca="true" t="shared" si="22" ref="BF30:CB30">BF31</f>
        <v>752</v>
      </c>
      <c r="BG30" s="142">
        <f t="shared" si="22"/>
        <v>752</v>
      </c>
      <c r="BH30" s="142">
        <f t="shared" si="22"/>
        <v>0</v>
      </c>
      <c r="BI30" s="142">
        <f t="shared" si="22"/>
        <v>0</v>
      </c>
      <c r="BJ30" s="142">
        <f t="shared" si="22"/>
        <v>752</v>
      </c>
      <c r="BK30" s="142">
        <f t="shared" si="22"/>
        <v>752</v>
      </c>
      <c r="BL30" s="142">
        <f t="shared" si="22"/>
        <v>0</v>
      </c>
      <c r="BM30" s="142">
        <f t="shared" si="22"/>
        <v>0</v>
      </c>
      <c r="BN30" s="142">
        <f t="shared" si="22"/>
        <v>752</v>
      </c>
      <c r="BO30" s="142"/>
      <c r="BP30" s="142">
        <f t="shared" si="22"/>
        <v>752</v>
      </c>
      <c r="BQ30" s="142">
        <f t="shared" si="22"/>
        <v>0</v>
      </c>
      <c r="BR30" s="142">
        <f t="shared" si="22"/>
        <v>0</v>
      </c>
      <c r="BS30" s="142">
        <f t="shared" si="22"/>
        <v>752</v>
      </c>
      <c r="BT30" s="142">
        <f t="shared" si="22"/>
        <v>0</v>
      </c>
      <c r="BU30" s="142">
        <f t="shared" si="22"/>
        <v>752</v>
      </c>
      <c r="BV30" s="142">
        <f t="shared" si="22"/>
        <v>0</v>
      </c>
      <c r="BW30" s="142">
        <f t="shared" si="22"/>
        <v>0</v>
      </c>
      <c r="BX30" s="142">
        <f t="shared" si="22"/>
        <v>752</v>
      </c>
      <c r="BY30" s="142">
        <f t="shared" si="22"/>
        <v>0</v>
      </c>
      <c r="BZ30" s="142">
        <f t="shared" si="22"/>
        <v>752</v>
      </c>
      <c r="CA30" s="142">
        <f t="shared" si="22"/>
        <v>0</v>
      </c>
      <c r="CB30" s="142">
        <f t="shared" si="22"/>
        <v>0</v>
      </c>
      <c r="CC30" s="142">
        <f>CC31</f>
        <v>752</v>
      </c>
      <c r="CD30" s="142">
        <f>CD31</f>
        <v>0</v>
      </c>
      <c r="CE30" s="142">
        <f>CE31</f>
        <v>752</v>
      </c>
    </row>
    <row r="31" spans="1:83" s="14" customFormat="1" ht="30.75" customHeight="1">
      <c r="A31" s="153" t="s">
        <v>127</v>
      </c>
      <c r="B31" s="154" t="s">
        <v>125</v>
      </c>
      <c r="C31" s="154" t="s">
        <v>130</v>
      </c>
      <c r="D31" s="155" t="s">
        <v>122</v>
      </c>
      <c r="E31" s="154" t="s">
        <v>128</v>
      </c>
      <c r="F31" s="142">
        <v>681</v>
      </c>
      <c r="G31" s="142">
        <f>H31-F31</f>
        <v>357</v>
      </c>
      <c r="H31" s="142">
        <v>1038</v>
      </c>
      <c r="I31" s="142"/>
      <c r="J31" s="142">
        <v>1112</v>
      </c>
      <c r="K31" s="160"/>
      <c r="L31" s="160"/>
      <c r="M31" s="142">
        <v>1112</v>
      </c>
      <c r="N31" s="142">
        <f>O31-M31</f>
        <v>-371</v>
      </c>
      <c r="O31" s="142">
        <v>741</v>
      </c>
      <c r="P31" s="142"/>
      <c r="Q31" s="142">
        <v>741</v>
      </c>
      <c r="R31" s="160"/>
      <c r="S31" s="160"/>
      <c r="T31" s="142">
        <f>O31+R31</f>
        <v>741</v>
      </c>
      <c r="U31" s="142">
        <f>Q31+S31</f>
        <v>741</v>
      </c>
      <c r="V31" s="160"/>
      <c r="W31" s="160"/>
      <c r="X31" s="142">
        <f>T31+V31</f>
        <v>741</v>
      </c>
      <c r="Y31" s="142">
        <f>U31+W31</f>
        <v>741</v>
      </c>
      <c r="Z31" s="160"/>
      <c r="AA31" s="143">
        <f>X31+Z31</f>
        <v>741</v>
      </c>
      <c r="AB31" s="143">
        <f>Y31</f>
        <v>741</v>
      </c>
      <c r="AC31" s="161"/>
      <c r="AD31" s="161"/>
      <c r="AE31" s="161"/>
      <c r="AF31" s="142">
        <f>AA31+AC31</f>
        <v>741</v>
      </c>
      <c r="AG31" s="160"/>
      <c r="AH31" s="142">
        <f>AB31</f>
        <v>741</v>
      </c>
      <c r="AI31" s="160"/>
      <c r="AJ31" s="160"/>
      <c r="AK31" s="142">
        <f>AF31+AI31</f>
        <v>741</v>
      </c>
      <c r="AL31" s="142">
        <f>AG31</f>
        <v>0</v>
      </c>
      <c r="AM31" s="142">
        <f>AH31+AJ31</f>
        <v>741</v>
      </c>
      <c r="AN31" s="142">
        <f>AO31-AM31</f>
        <v>11</v>
      </c>
      <c r="AO31" s="145">
        <v>752</v>
      </c>
      <c r="AP31" s="145"/>
      <c r="AQ31" s="145">
        <v>752</v>
      </c>
      <c r="AR31" s="145"/>
      <c r="AS31" s="160"/>
      <c r="AT31" s="142">
        <f>AO31+AR31</f>
        <v>752</v>
      </c>
      <c r="AU31" s="142">
        <f>AQ31+AS31</f>
        <v>752</v>
      </c>
      <c r="AV31" s="160"/>
      <c r="AW31" s="160"/>
      <c r="AX31" s="142">
        <f>AT31+AV31</f>
        <v>752</v>
      </c>
      <c r="AY31" s="142">
        <f>AU31</f>
        <v>752</v>
      </c>
      <c r="AZ31" s="160"/>
      <c r="BA31" s="160"/>
      <c r="BB31" s="142">
        <f>AX31+AZ31</f>
        <v>752</v>
      </c>
      <c r="BC31" s="142">
        <f>AY31+BA31</f>
        <v>752</v>
      </c>
      <c r="BD31" s="160"/>
      <c r="BE31" s="160"/>
      <c r="BF31" s="142">
        <f>BB31+BD31</f>
        <v>752</v>
      </c>
      <c r="BG31" s="142">
        <f>BC31+BE31</f>
        <v>752</v>
      </c>
      <c r="BH31" s="160"/>
      <c r="BI31" s="160"/>
      <c r="BJ31" s="142">
        <f>BB31+BH31</f>
        <v>752</v>
      </c>
      <c r="BK31" s="142">
        <f>BC31+BI31</f>
        <v>752</v>
      </c>
      <c r="BL31" s="160"/>
      <c r="BM31" s="160"/>
      <c r="BN31" s="142">
        <f>BJ31+BL31</f>
        <v>752</v>
      </c>
      <c r="BO31" s="142"/>
      <c r="BP31" s="142">
        <f>BK31+BM31</f>
        <v>752</v>
      </c>
      <c r="BQ31" s="142"/>
      <c r="BR31" s="160"/>
      <c r="BS31" s="142">
        <f>BN31+BQ31</f>
        <v>752</v>
      </c>
      <c r="BT31" s="142">
        <f>BO31</f>
        <v>0</v>
      </c>
      <c r="BU31" s="142">
        <f>BP31+BR31</f>
        <v>752</v>
      </c>
      <c r="BV31" s="142"/>
      <c r="BW31" s="160"/>
      <c r="BX31" s="142">
        <f>BS31+BV31</f>
        <v>752</v>
      </c>
      <c r="BY31" s="142">
        <f>BT31</f>
        <v>0</v>
      </c>
      <c r="BZ31" s="142">
        <f>BU31+BW31</f>
        <v>752</v>
      </c>
      <c r="CA31" s="142"/>
      <c r="CB31" s="160"/>
      <c r="CC31" s="142">
        <f>BX31+CA31</f>
        <v>752</v>
      </c>
      <c r="CD31" s="142">
        <f>BY31</f>
        <v>0</v>
      </c>
      <c r="CE31" s="142">
        <f>BZ31+CB31</f>
        <v>752</v>
      </c>
    </row>
    <row r="32" spans="1:83" s="12" customFormat="1" ht="33.75" customHeight="1">
      <c r="A32" s="153" t="s">
        <v>19</v>
      </c>
      <c r="B32" s="154" t="s">
        <v>125</v>
      </c>
      <c r="C32" s="154" t="s">
        <v>130</v>
      </c>
      <c r="D32" s="155" t="s">
        <v>122</v>
      </c>
      <c r="E32" s="154"/>
      <c r="F32" s="142">
        <f aca="true" t="shared" si="23" ref="F32:BC32">F33</f>
        <v>1160</v>
      </c>
      <c r="G32" s="142">
        <f t="shared" si="23"/>
        <v>497</v>
      </c>
      <c r="H32" s="142">
        <f t="shared" si="23"/>
        <v>1657</v>
      </c>
      <c r="I32" s="142">
        <f t="shared" si="23"/>
        <v>0</v>
      </c>
      <c r="J32" s="142">
        <f t="shared" si="23"/>
        <v>1775</v>
      </c>
      <c r="K32" s="142">
        <f t="shared" si="23"/>
        <v>0</v>
      </c>
      <c r="L32" s="142">
        <f t="shared" si="23"/>
        <v>0</v>
      </c>
      <c r="M32" s="142">
        <f t="shared" si="23"/>
        <v>1775</v>
      </c>
      <c r="N32" s="142">
        <f t="shared" si="23"/>
        <v>-445</v>
      </c>
      <c r="O32" s="142">
        <f t="shared" si="23"/>
        <v>1330</v>
      </c>
      <c r="P32" s="142">
        <f t="shared" si="23"/>
        <v>0</v>
      </c>
      <c r="Q32" s="142">
        <f t="shared" si="23"/>
        <v>1330</v>
      </c>
      <c r="R32" s="142">
        <f t="shared" si="23"/>
        <v>0</v>
      </c>
      <c r="S32" s="142">
        <f t="shared" si="23"/>
        <v>0</v>
      </c>
      <c r="T32" s="142">
        <f t="shared" si="23"/>
        <v>1330</v>
      </c>
      <c r="U32" s="142">
        <f t="shared" si="23"/>
        <v>1330</v>
      </c>
      <c r="V32" s="142">
        <f t="shared" si="23"/>
        <v>0</v>
      </c>
      <c r="W32" s="142">
        <f t="shared" si="23"/>
        <v>0</v>
      </c>
      <c r="X32" s="142">
        <f t="shared" si="23"/>
        <v>1330</v>
      </c>
      <c r="Y32" s="142">
        <f t="shared" si="23"/>
        <v>1330</v>
      </c>
      <c r="Z32" s="146"/>
      <c r="AA32" s="143">
        <f t="shared" si="23"/>
        <v>1330</v>
      </c>
      <c r="AB32" s="143">
        <f t="shared" si="23"/>
        <v>1330</v>
      </c>
      <c r="AC32" s="147"/>
      <c r="AD32" s="147"/>
      <c r="AE32" s="147"/>
      <c r="AF32" s="142">
        <f t="shared" si="23"/>
        <v>1330</v>
      </c>
      <c r="AG32" s="146"/>
      <c r="AH32" s="142">
        <f t="shared" si="23"/>
        <v>1330</v>
      </c>
      <c r="AI32" s="142">
        <f t="shared" si="23"/>
        <v>0</v>
      </c>
      <c r="AJ32" s="142">
        <f t="shared" si="23"/>
        <v>0</v>
      </c>
      <c r="AK32" s="142">
        <f t="shared" si="23"/>
        <v>1330</v>
      </c>
      <c r="AL32" s="142">
        <f t="shared" si="23"/>
        <v>0</v>
      </c>
      <c r="AM32" s="142">
        <f t="shared" si="23"/>
        <v>1330</v>
      </c>
      <c r="AN32" s="142">
        <f t="shared" si="23"/>
        <v>23</v>
      </c>
      <c r="AO32" s="142">
        <f t="shared" si="23"/>
        <v>1353</v>
      </c>
      <c r="AP32" s="142">
        <f t="shared" si="23"/>
        <v>0</v>
      </c>
      <c r="AQ32" s="142">
        <f t="shared" si="23"/>
        <v>1353</v>
      </c>
      <c r="AR32" s="142">
        <f t="shared" si="23"/>
        <v>0</v>
      </c>
      <c r="AS32" s="142">
        <f t="shared" si="23"/>
        <v>0</v>
      </c>
      <c r="AT32" s="142">
        <f t="shared" si="23"/>
        <v>1353</v>
      </c>
      <c r="AU32" s="142">
        <f t="shared" si="23"/>
        <v>1353</v>
      </c>
      <c r="AV32" s="142">
        <f t="shared" si="23"/>
        <v>0</v>
      </c>
      <c r="AW32" s="142">
        <f t="shared" si="23"/>
        <v>0</v>
      </c>
      <c r="AX32" s="142">
        <f t="shared" si="23"/>
        <v>1353</v>
      </c>
      <c r="AY32" s="142">
        <f t="shared" si="23"/>
        <v>1353</v>
      </c>
      <c r="AZ32" s="142">
        <f t="shared" si="23"/>
        <v>0</v>
      </c>
      <c r="BA32" s="142">
        <f t="shared" si="23"/>
        <v>0</v>
      </c>
      <c r="BB32" s="142">
        <f t="shared" si="23"/>
        <v>1353</v>
      </c>
      <c r="BC32" s="142">
        <f t="shared" si="23"/>
        <v>1353</v>
      </c>
      <c r="BD32" s="146"/>
      <c r="BE32" s="146"/>
      <c r="BF32" s="142">
        <f aca="true" t="shared" si="24" ref="BF32:CB32">BF33</f>
        <v>1353</v>
      </c>
      <c r="BG32" s="142">
        <f t="shared" si="24"/>
        <v>1353</v>
      </c>
      <c r="BH32" s="142">
        <f t="shared" si="24"/>
        <v>0</v>
      </c>
      <c r="BI32" s="142">
        <f t="shared" si="24"/>
        <v>0</v>
      </c>
      <c r="BJ32" s="142">
        <f t="shared" si="24"/>
        <v>1353</v>
      </c>
      <c r="BK32" s="142">
        <f t="shared" si="24"/>
        <v>1353</v>
      </c>
      <c r="BL32" s="142">
        <f t="shared" si="24"/>
        <v>0</v>
      </c>
      <c r="BM32" s="142">
        <f t="shared" si="24"/>
        <v>0</v>
      </c>
      <c r="BN32" s="142">
        <f t="shared" si="24"/>
        <v>1353</v>
      </c>
      <c r="BO32" s="142"/>
      <c r="BP32" s="142">
        <f t="shared" si="24"/>
        <v>1353</v>
      </c>
      <c r="BQ32" s="142">
        <f t="shared" si="24"/>
        <v>0</v>
      </c>
      <c r="BR32" s="142">
        <f t="shared" si="24"/>
        <v>0</v>
      </c>
      <c r="BS32" s="142">
        <f t="shared" si="24"/>
        <v>1353</v>
      </c>
      <c r="BT32" s="142">
        <f t="shared" si="24"/>
        <v>0</v>
      </c>
      <c r="BU32" s="142">
        <f t="shared" si="24"/>
        <v>1353</v>
      </c>
      <c r="BV32" s="142">
        <f t="shared" si="24"/>
        <v>0</v>
      </c>
      <c r="BW32" s="142">
        <f t="shared" si="24"/>
        <v>0</v>
      </c>
      <c r="BX32" s="142">
        <f t="shared" si="24"/>
        <v>1353</v>
      </c>
      <c r="BY32" s="142">
        <f t="shared" si="24"/>
        <v>0</v>
      </c>
      <c r="BZ32" s="142">
        <f t="shared" si="24"/>
        <v>1353</v>
      </c>
      <c r="CA32" s="142">
        <f t="shared" si="24"/>
        <v>0</v>
      </c>
      <c r="CB32" s="142">
        <f t="shared" si="24"/>
        <v>0</v>
      </c>
      <c r="CC32" s="142">
        <f>CC33</f>
        <v>1353</v>
      </c>
      <c r="CD32" s="142">
        <f>CD33</f>
        <v>0</v>
      </c>
      <c r="CE32" s="142">
        <f>CE33</f>
        <v>1353</v>
      </c>
    </row>
    <row r="33" spans="1:83" s="14" customFormat="1" ht="37.5" customHeight="1">
      <c r="A33" s="153" t="s">
        <v>127</v>
      </c>
      <c r="B33" s="154" t="s">
        <v>125</v>
      </c>
      <c r="C33" s="154" t="s">
        <v>130</v>
      </c>
      <c r="D33" s="155" t="s">
        <v>122</v>
      </c>
      <c r="E33" s="154" t="s">
        <v>128</v>
      </c>
      <c r="F33" s="142">
        <v>1160</v>
      </c>
      <c r="G33" s="142">
        <f>H33-F33</f>
        <v>497</v>
      </c>
      <c r="H33" s="142">
        <v>1657</v>
      </c>
      <c r="I33" s="142"/>
      <c r="J33" s="142">
        <v>1775</v>
      </c>
      <c r="K33" s="160"/>
      <c r="L33" s="160"/>
      <c r="M33" s="142">
        <v>1775</v>
      </c>
      <c r="N33" s="142">
        <f>O33-M33</f>
        <v>-445</v>
      </c>
      <c r="O33" s="142">
        <v>1330</v>
      </c>
      <c r="P33" s="142"/>
      <c r="Q33" s="142">
        <v>1330</v>
      </c>
      <c r="R33" s="160"/>
      <c r="S33" s="160"/>
      <c r="T33" s="142">
        <f>O33+R33</f>
        <v>1330</v>
      </c>
      <c r="U33" s="142">
        <f>Q33+S33</f>
        <v>1330</v>
      </c>
      <c r="V33" s="160"/>
      <c r="W33" s="160"/>
      <c r="X33" s="142">
        <f>T33+V33</f>
        <v>1330</v>
      </c>
      <c r="Y33" s="142">
        <f>U33+W33</f>
        <v>1330</v>
      </c>
      <c r="Z33" s="160"/>
      <c r="AA33" s="143">
        <f>X33+Z33</f>
        <v>1330</v>
      </c>
      <c r="AB33" s="143">
        <f>Y33</f>
        <v>1330</v>
      </c>
      <c r="AC33" s="161"/>
      <c r="AD33" s="161"/>
      <c r="AE33" s="161"/>
      <c r="AF33" s="142">
        <f>AA33+AC33</f>
        <v>1330</v>
      </c>
      <c r="AG33" s="160"/>
      <c r="AH33" s="142">
        <f>AB33</f>
        <v>1330</v>
      </c>
      <c r="AI33" s="160"/>
      <c r="AJ33" s="160"/>
      <c r="AK33" s="142">
        <f>AF33+AI33</f>
        <v>1330</v>
      </c>
      <c r="AL33" s="142">
        <f>AG33</f>
        <v>0</v>
      </c>
      <c r="AM33" s="142">
        <f>AH33+AJ33</f>
        <v>1330</v>
      </c>
      <c r="AN33" s="142">
        <f>AO33-AM33</f>
        <v>23</v>
      </c>
      <c r="AO33" s="142">
        <v>1353</v>
      </c>
      <c r="AP33" s="142"/>
      <c r="AQ33" s="142">
        <v>1353</v>
      </c>
      <c r="AR33" s="142"/>
      <c r="AS33" s="160"/>
      <c r="AT33" s="142">
        <f>AO33+AR33</f>
        <v>1353</v>
      </c>
      <c r="AU33" s="142">
        <f>AQ33+AS33</f>
        <v>1353</v>
      </c>
      <c r="AV33" s="160"/>
      <c r="AW33" s="160"/>
      <c r="AX33" s="142">
        <f>AT33+AV33</f>
        <v>1353</v>
      </c>
      <c r="AY33" s="142">
        <f>AU33</f>
        <v>1353</v>
      </c>
      <c r="AZ33" s="160"/>
      <c r="BA33" s="160"/>
      <c r="BB33" s="142">
        <f>AX33+AZ33</f>
        <v>1353</v>
      </c>
      <c r="BC33" s="142">
        <f>AY33+BA33</f>
        <v>1353</v>
      </c>
      <c r="BD33" s="160"/>
      <c r="BE33" s="160"/>
      <c r="BF33" s="142">
        <f>BB33+BD33</f>
        <v>1353</v>
      </c>
      <c r="BG33" s="142">
        <f>BC33+BE33</f>
        <v>1353</v>
      </c>
      <c r="BH33" s="160"/>
      <c r="BI33" s="160"/>
      <c r="BJ33" s="142">
        <f>BB33+BH33</f>
        <v>1353</v>
      </c>
      <c r="BK33" s="142">
        <f>BC33+BI33</f>
        <v>1353</v>
      </c>
      <c r="BL33" s="160"/>
      <c r="BM33" s="160"/>
      <c r="BN33" s="142">
        <f>BJ33+BL33</f>
        <v>1353</v>
      </c>
      <c r="BO33" s="142"/>
      <c r="BP33" s="142">
        <f>BK33+BM33</f>
        <v>1353</v>
      </c>
      <c r="BQ33" s="142"/>
      <c r="BR33" s="160"/>
      <c r="BS33" s="142">
        <f>BN33+BQ33</f>
        <v>1353</v>
      </c>
      <c r="BT33" s="142">
        <f>BO33</f>
        <v>0</v>
      </c>
      <c r="BU33" s="142">
        <f>BP33+BR33</f>
        <v>1353</v>
      </c>
      <c r="BV33" s="142"/>
      <c r="BW33" s="160"/>
      <c r="BX33" s="142">
        <f>BS33+BV33</f>
        <v>1353</v>
      </c>
      <c r="BY33" s="142">
        <f>BT33</f>
        <v>0</v>
      </c>
      <c r="BZ33" s="142">
        <f>BU33+BW33</f>
        <v>1353</v>
      </c>
      <c r="CA33" s="142"/>
      <c r="CB33" s="160"/>
      <c r="CC33" s="142">
        <f>BX33+CA33</f>
        <v>1353</v>
      </c>
      <c r="CD33" s="142">
        <f>BY33</f>
        <v>0</v>
      </c>
      <c r="CE33" s="142">
        <f>BZ33+CB33</f>
        <v>1353</v>
      </c>
    </row>
    <row r="34" spans="1:83" s="14" customFormat="1" ht="16.5">
      <c r="A34" s="153"/>
      <c r="B34" s="154"/>
      <c r="C34" s="154"/>
      <c r="D34" s="155"/>
      <c r="E34" s="154"/>
      <c r="F34" s="162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1"/>
      <c r="AB34" s="161"/>
      <c r="AC34" s="161"/>
      <c r="AD34" s="161"/>
      <c r="AE34" s="161"/>
      <c r="AF34" s="160"/>
      <c r="AG34" s="160"/>
      <c r="AH34" s="160"/>
      <c r="AI34" s="160"/>
      <c r="AJ34" s="160"/>
      <c r="AK34" s="163"/>
      <c r="AL34" s="163"/>
      <c r="AM34" s="163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</row>
    <row r="35" spans="1:83" s="10" customFormat="1" ht="114.75" customHeight="1">
      <c r="A35" s="134" t="s">
        <v>132</v>
      </c>
      <c r="B35" s="135" t="s">
        <v>125</v>
      </c>
      <c r="C35" s="135" t="s">
        <v>133</v>
      </c>
      <c r="D35" s="150"/>
      <c r="E35" s="135"/>
      <c r="F35" s="137">
        <f aca="true" t="shared" si="25" ref="F35:V36">F36</f>
        <v>564887</v>
      </c>
      <c r="G35" s="137">
        <f aca="true" t="shared" si="26" ref="G35:AD36">G36</f>
        <v>202103</v>
      </c>
      <c r="H35" s="137">
        <f t="shared" si="26"/>
        <v>766990</v>
      </c>
      <c r="I35" s="137">
        <f t="shared" si="26"/>
        <v>0</v>
      </c>
      <c r="J35" s="137">
        <f t="shared" si="26"/>
        <v>826944</v>
      </c>
      <c r="K35" s="137">
        <f t="shared" si="26"/>
        <v>0</v>
      </c>
      <c r="L35" s="137">
        <f t="shared" si="26"/>
        <v>0</v>
      </c>
      <c r="M35" s="137">
        <f t="shared" si="26"/>
        <v>826944</v>
      </c>
      <c r="N35" s="137">
        <f t="shared" si="26"/>
        <v>-262163</v>
      </c>
      <c r="O35" s="137">
        <f t="shared" si="26"/>
        <v>564781</v>
      </c>
      <c r="P35" s="137">
        <f t="shared" si="26"/>
        <v>0</v>
      </c>
      <c r="Q35" s="137">
        <f t="shared" si="26"/>
        <v>565063</v>
      </c>
      <c r="R35" s="137">
        <f t="shared" si="26"/>
        <v>0</v>
      </c>
      <c r="S35" s="137">
        <f t="shared" si="26"/>
        <v>0</v>
      </c>
      <c r="T35" s="137">
        <f t="shared" si="26"/>
        <v>564781</v>
      </c>
      <c r="U35" s="137">
        <f t="shared" si="26"/>
        <v>565063</v>
      </c>
      <c r="V35" s="137">
        <f t="shared" si="26"/>
        <v>0</v>
      </c>
      <c r="W35" s="137">
        <f t="shared" si="26"/>
        <v>0</v>
      </c>
      <c r="X35" s="137">
        <f t="shared" si="26"/>
        <v>564781</v>
      </c>
      <c r="Y35" s="137">
        <f t="shared" si="26"/>
        <v>565063</v>
      </c>
      <c r="Z35" s="137">
        <f t="shared" si="26"/>
        <v>0</v>
      </c>
      <c r="AA35" s="138">
        <f t="shared" si="26"/>
        <v>564781</v>
      </c>
      <c r="AB35" s="138">
        <f>AB36</f>
        <v>565063</v>
      </c>
      <c r="AC35" s="138">
        <f t="shared" si="26"/>
        <v>0</v>
      </c>
      <c r="AD35" s="138">
        <f t="shared" si="26"/>
        <v>0</v>
      </c>
      <c r="AE35" s="138"/>
      <c r="AF35" s="137">
        <f aca="true" t="shared" si="27" ref="AF35:AX36">AF36</f>
        <v>564781</v>
      </c>
      <c r="AG35" s="137">
        <f t="shared" si="27"/>
        <v>0</v>
      </c>
      <c r="AH35" s="137">
        <f t="shared" si="27"/>
        <v>565063</v>
      </c>
      <c r="AI35" s="137">
        <f t="shared" si="27"/>
        <v>0</v>
      </c>
      <c r="AJ35" s="137">
        <f t="shared" si="27"/>
        <v>0</v>
      </c>
      <c r="AK35" s="137">
        <f t="shared" si="27"/>
        <v>564781</v>
      </c>
      <c r="AL35" s="137">
        <f t="shared" si="27"/>
        <v>0</v>
      </c>
      <c r="AM35" s="137">
        <f t="shared" si="27"/>
        <v>565063</v>
      </c>
      <c r="AN35" s="137">
        <f t="shared" si="27"/>
        <v>57944</v>
      </c>
      <c r="AO35" s="137">
        <f t="shared" si="27"/>
        <v>623007</v>
      </c>
      <c r="AP35" s="137">
        <f t="shared" si="27"/>
        <v>0</v>
      </c>
      <c r="AQ35" s="137">
        <f t="shared" si="27"/>
        <v>634873</v>
      </c>
      <c r="AR35" s="137">
        <f t="shared" si="27"/>
        <v>0</v>
      </c>
      <c r="AS35" s="137">
        <f t="shared" si="27"/>
        <v>0</v>
      </c>
      <c r="AT35" s="137">
        <f t="shared" si="27"/>
        <v>623007</v>
      </c>
      <c r="AU35" s="137">
        <f t="shared" si="27"/>
        <v>634873</v>
      </c>
      <c r="AV35" s="137">
        <f t="shared" si="27"/>
        <v>0</v>
      </c>
      <c r="AW35" s="137">
        <f t="shared" si="27"/>
        <v>0</v>
      </c>
      <c r="AX35" s="137">
        <f t="shared" si="27"/>
        <v>623007</v>
      </c>
      <c r="AY35" s="137">
        <f aca="true" t="shared" si="28" ref="AV35:BC36">AY36</f>
        <v>634873</v>
      </c>
      <c r="AZ35" s="137">
        <f t="shared" si="28"/>
        <v>0</v>
      </c>
      <c r="BA35" s="137">
        <f t="shared" si="28"/>
        <v>0</v>
      </c>
      <c r="BB35" s="137">
        <f t="shared" si="28"/>
        <v>623007</v>
      </c>
      <c r="BC35" s="137">
        <f t="shared" si="28"/>
        <v>634873</v>
      </c>
      <c r="BD35" s="139"/>
      <c r="BE35" s="139"/>
      <c r="BF35" s="137">
        <f aca="true" t="shared" si="29" ref="BF35:BV36">BF36</f>
        <v>623007</v>
      </c>
      <c r="BG35" s="137">
        <f t="shared" si="29"/>
        <v>634873</v>
      </c>
      <c r="BH35" s="137">
        <f t="shared" si="29"/>
        <v>0</v>
      </c>
      <c r="BI35" s="137">
        <f t="shared" si="29"/>
        <v>0</v>
      </c>
      <c r="BJ35" s="137">
        <f t="shared" si="29"/>
        <v>623007</v>
      </c>
      <c r="BK35" s="137">
        <f t="shared" si="29"/>
        <v>634873</v>
      </c>
      <c r="BL35" s="137">
        <f t="shared" si="29"/>
        <v>0</v>
      </c>
      <c r="BM35" s="137">
        <f t="shared" si="29"/>
        <v>0</v>
      </c>
      <c r="BN35" s="137">
        <f t="shared" si="29"/>
        <v>623007</v>
      </c>
      <c r="BO35" s="137"/>
      <c r="BP35" s="137">
        <f t="shared" si="29"/>
        <v>634873</v>
      </c>
      <c r="BQ35" s="137">
        <f t="shared" si="29"/>
        <v>0</v>
      </c>
      <c r="BR35" s="137">
        <f t="shared" si="29"/>
        <v>0</v>
      </c>
      <c r="BS35" s="137">
        <f t="shared" si="29"/>
        <v>623007</v>
      </c>
      <c r="BT35" s="137">
        <f t="shared" si="29"/>
        <v>0</v>
      </c>
      <c r="BU35" s="137">
        <f t="shared" si="29"/>
        <v>634873</v>
      </c>
      <c r="BV35" s="137">
        <f aca="true" t="shared" si="30" ref="BV35:CE35">BV36+BV38+BV40+BV42</f>
        <v>7828</v>
      </c>
      <c r="BW35" s="137">
        <f t="shared" si="30"/>
        <v>0</v>
      </c>
      <c r="BX35" s="137">
        <f t="shared" si="30"/>
        <v>630835</v>
      </c>
      <c r="BY35" s="137">
        <f t="shared" si="30"/>
        <v>7828</v>
      </c>
      <c r="BZ35" s="137">
        <f t="shared" si="30"/>
        <v>634873</v>
      </c>
      <c r="CA35" s="137">
        <f t="shared" si="30"/>
        <v>0</v>
      </c>
      <c r="CB35" s="137">
        <f t="shared" si="30"/>
        <v>0</v>
      </c>
      <c r="CC35" s="137">
        <f t="shared" si="30"/>
        <v>630835</v>
      </c>
      <c r="CD35" s="137">
        <f t="shared" si="30"/>
        <v>7828</v>
      </c>
      <c r="CE35" s="137">
        <f t="shared" si="30"/>
        <v>634873</v>
      </c>
    </row>
    <row r="36" spans="1:83" s="11" customFormat="1" ht="73.5" customHeight="1">
      <c r="A36" s="153" t="s">
        <v>131</v>
      </c>
      <c r="B36" s="154" t="s">
        <v>125</v>
      </c>
      <c r="C36" s="154" t="s">
        <v>133</v>
      </c>
      <c r="D36" s="155" t="s">
        <v>122</v>
      </c>
      <c r="E36" s="154"/>
      <c r="F36" s="142">
        <f t="shared" si="25"/>
        <v>564887</v>
      </c>
      <c r="G36" s="142">
        <f t="shared" si="25"/>
        <v>202103</v>
      </c>
      <c r="H36" s="142">
        <f t="shared" si="25"/>
        <v>766990</v>
      </c>
      <c r="I36" s="142">
        <f t="shared" si="25"/>
        <v>0</v>
      </c>
      <c r="J36" s="142">
        <f t="shared" si="25"/>
        <v>826944</v>
      </c>
      <c r="K36" s="142">
        <f t="shared" si="25"/>
        <v>0</v>
      </c>
      <c r="L36" s="142">
        <f t="shared" si="25"/>
        <v>0</v>
      </c>
      <c r="M36" s="142">
        <f t="shared" si="25"/>
        <v>826944</v>
      </c>
      <c r="N36" s="142">
        <f t="shared" si="25"/>
        <v>-262163</v>
      </c>
      <c r="O36" s="142">
        <f t="shared" si="25"/>
        <v>564781</v>
      </c>
      <c r="P36" s="142">
        <f t="shared" si="25"/>
        <v>0</v>
      </c>
      <c r="Q36" s="142">
        <f t="shared" si="25"/>
        <v>565063</v>
      </c>
      <c r="R36" s="142">
        <f t="shared" si="25"/>
        <v>0</v>
      </c>
      <c r="S36" s="142">
        <f t="shared" si="25"/>
        <v>0</v>
      </c>
      <c r="T36" s="142">
        <f t="shared" si="25"/>
        <v>564781</v>
      </c>
      <c r="U36" s="142">
        <f t="shared" si="25"/>
        <v>565063</v>
      </c>
      <c r="V36" s="142">
        <f t="shared" si="25"/>
        <v>0</v>
      </c>
      <c r="W36" s="142">
        <f t="shared" si="26"/>
        <v>0</v>
      </c>
      <c r="X36" s="142">
        <f t="shared" si="26"/>
        <v>564781</v>
      </c>
      <c r="Y36" s="142">
        <f t="shared" si="26"/>
        <v>565063</v>
      </c>
      <c r="Z36" s="142">
        <f t="shared" si="26"/>
        <v>0</v>
      </c>
      <c r="AA36" s="143">
        <f>AA37</f>
        <v>564781</v>
      </c>
      <c r="AB36" s="143">
        <f>AB37</f>
        <v>565063</v>
      </c>
      <c r="AC36" s="143">
        <f>AC37</f>
        <v>0</v>
      </c>
      <c r="AD36" s="143">
        <f>AD37</f>
        <v>0</v>
      </c>
      <c r="AE36" s="143"/>
      <c r="AF36" s="142">
        <f t="shared" si="27"/>
        <v>564781</v>
      </c>
      <c r="AG36" s="142">
        <f t="shared" si="27"/>
        <v>0</v>
      </c>
      <c r="AH36" s="142">
        <f t="shared" si="27"/>
        <v>565063</v>
      </c>
      <c r="AI36" s="142">
        <f t="shared" si="27"/>
        <v>0</v>
      </c>
      <c r="AJ36" s="142">
        <f t="shared" si="27"/>
        <v>0</v>
      </c>
      <c r="AK36" s="142">
        <f t="shared" si="27"/>
        <v>564781</v>
      </c>
      <c r="AL36" s="142">
        <f t="shared" si="27"/>
        <v>0</v>
      </c>
      <c r="AM36" s="142">
        <f t="shared" si="27"/>
        <v>565063</v>
      </c>
      <c r="AN36" s="142">
        <f t="shared" si="27"/>
        <v>57944</v>
      </c>
      <c r="AO36" s="142">
        <f t="shared" si="27"/>
        <v>623007</v>
      </c>
      <c r="AP36" s="142">
        <f t="shared" si="27"/>
        <v>0</v>
      </c>
      <c r="AQ36" s="142">
        <f t="shared" si="27"/>
        <v>634873</v>
      </c>
      <c r="AR36" s="142">
        <f t="shared" si="27"/>
        <v>0</v>
      </c>
      <c r="AS36" s="142">
        <f t="shared" si="27"/>
        <v>0</v>
      </c>
      <c r="AT36" s="142">
        <f t="shared" si="27"/>
        <v>623007</v>
      </c>
      <c r="AU36" s="142">
        <f t="shared" si="27"/>
        <v>634873</v>
      </c>
      <c r="AV36" s="142">
        <f t="shared" si="28"/>
        <v>0</v>
      </c>
      <c r="AW36" s="142">
        <f t="shared" si="28"/>
        <v>0</v>
      </c>
      <c r="AX36" s="142">
        <f t="shared" si="28"/>
        <v>623007</v>
      </c>
      <c r="AY36" s="142">
        <f t="shared" si="28"/>
        <v>634873</v>
      </c>
      <c r="AZ36" s="142">
        <f t="shared" si="28"/>
        <v>0</v>
      </c>
      <c r="BA36" s="142">
        <f t="shared" si="28"/>
        <v>0</v>
      </c>
      <c r="BB36" s="142">
        <f t="shared" si="28"/>
        <v>623007</v>
      </c>
      <c r="BC36" s="142">
        <f t="shared" si="28"/>
        <v>634873</v>
      </c>
      <c r="BD36" s="144"/>
      <c r="BE36" s="144"/>
      <c r="BF36" s="142">
        <f t="shared" si="29"/>
        <v>623007</v>
      </c>
      <c r="BG36" s="142">
        <f t="shared" si="29"/>
        <v>634873</v>
      </c>
      <c r="BH36" s="142">
        <f t="shared" si="29"/>
        <v>0</v>
      </c>
      <c r="BI36" s="142">
        <f t="shared" si="29"/>
        <v>0</v>
      </c>
      <c r="BJ36" s="142">
        <f t="shared" si="29"/>
        <v>623007</v>
      </c>
      <c r="BK36" s="142">
        <f t="shared" si="29"/>
        <v>634873</v>
      </c>
      <c r="BL36" s="142">
        <f t="shared" si="29"/>
        <v>0</v>
      </c>
      <c r="BM36" s="142">
        <f t="shared" si="29"/>
        <v>0</v>
      </c>
      <c r="BN36" s="142">
        <f t="shared" si="29"/>
        <v>623007</v>
      </c>
      <c r="BO36" s="142"/>
      <c r="BP36" s="142">
        <f t="shared" si="29"/>
        <v>634873</v>
      </c>
      <c r="BQ36" s="142">
        <f t="shared" si="29"/>
        <v>0</v>
      </c>
      <c r="BR36" s="142">
        <f t="shared" si="29"/>
        <v>0</v>
      </c>
      <c r="BS36" s="142">
        <f t="shared" si="29"/>
        <v>623007</v>
      </c>
      <c r="BT36" s="142">
        <f t="shared" si="29"/>
        <v>0</v>
      </c>
      <c r="BU36" s="142">
        <f t="shared" si="29"/>
        <v>634873</v>
      </c>
      <c r="BV36" s="142">
        <f t="shared" si="29"/>
        <v>0</v>
      </c>
      <c r="BW36" s="142">
        <f aca="true" t="shared" si="31" ref="BW36:CB36">BW37</f>
        <v>0</v>
      </c>
      <c r="BX36" s="142">
        <f t="shared" si="31"/>
        <v>623007</v>
      </c>
      <c r="BY36" s="142">
        <f t="shared" si="31"/>
        <v>0</v>
      </c>
      <c r="BZ36" s="142">
        <f t="shared" si="31"/>
        <v>634873</v>
      </c>
      <c r="CA36" s="142">
        <f t="shared" si="31"/>
        <v>0</v>
      </c>
      <c r="CB36" s="142">
        <f t="shared" si="31"/>
        <v>0</v>
      </c>
      <c r="CC36" s="142">
        <f>CC37</f>
        <v>623007</v>
      </c>
      <c r="CD36" s="142">
        <f>CD37</f>
        <v>0</v>
      </c>
      <c r="CE36" s="142">
        <f>CE37</f>
        <v>634873</v>
      </c>
    </row>
    <row r="37" spans="1:83" s="12" customFormat="1" ht="36.75" customHeight="1">
      <c r="A37" s="153" t="s">
        <v>127</v>
      </c>
      <c r="B37" s="154" t="s">
        <v>125</v>
      </c>
      <c r="C37" s="154" t="s">
        <v>133</v>
      </c>
      <c r="D37" s="155" t="s">
        <v>122</v>
      </c>
      <c r="E37" s="154" t="s">
        <v>128</v>
      </c>
      <c r="F37" s="142">
        <v>564887</v>
      </c>
      <c r="G37" s="142">
        <f>H37-F37</f>
        <v>202103</v>
      </c>
      <c r="H37" s="164">
        <f>770486+4041+12381-19918</f>
        <v>766990</v>
      </c>
      <c r="I37" s="164"/>
      <c r="J37" s="164">
        <f>827597+4329+13260-18242</f>
        <v>826944</v>
      </c>
      <c r="K37" s="165"/>
      <c r="L37" s="165"/>
      <c r="M37" s="142">
        <v>826944</v>
      </c>
      <c r="N37" s="142">
        <f>O37-M37</f>
        <v>-262163</v>
      </c>
      <c r="O37" s="142">
        <f>557178+1853+5750</f>
        <v>564781</v>
      </c>
      <c r="P37" s="142"/>
      <c r="Q37" s="142">
        <f>557450+1853+5750+10</f>
        <v>565063</v>
      </c>
      <c r="R37" s="146"/>
      <c r="S37" s="146"/>
      <c r="T37" s="142">
        <f>O37+R37</f>
        <v>564781</v>
      </c>
      <c r="U37" s="142">
        <f>Q37+S37</f>
        <v>565063</v>
      </c>
      <c r="V37" s="146"/>
      <c r="W37" s="146"/>
      <c r="X37" s="142">
        <f>T37+V37</f>
        <v>564781</v>
      </c>
      <c r="Y37" s="142">
        <f>U37+W37</f>
        <v>565063</v>
      </c>
      <c r="Z37" s="146"/>
      <c r="AA37" s="143">
        <f>X37+Z37</f>
        <v>564781</v>
      </c>
      <c r="AB37" s="143">
        <f>Y37</f>
        <v>565063</v>
      </c>
      <c r="AC37" s="147"/>
      <c r="AD37" s="147"/>
      <c r="AE37" s="147"/>
      <c r="AF37" s="142">
        <f>AA37+AC37</f>
        <v>564781</v>
      </c>
      <c r="AG37" s="146"/>
      <c r="AH37" s="142">
        <f>AB37</f>
        <v>565063</v>
      </c>
      <c r="AI37" s="146"/>
      <c r="AJ37" s="146"/>
      <c r="AK37" s="142">
        <f>AF37+AI37</f>
        <v>564781</v>
      </c>
      <c r="AL37" s="142">
        <f>AG37</f>
        <v>0</v>
      </c>
      <c r="AM37" s="142">
        <f>AH37+AJ37</f>
        <v>565063</v>
      </c>
      <c r="AN37" s="142">
        <f>AO37-AM37</f>
        <v>57944</v>
      </c>
      <c r="AO37" s="142">
        <f>1903+614111+6893+100</f>
        <v>623007</v>
      </c>
      <c r="AP37" s="142"/>
      <c r="AQ37" s="142">
        <f>1903+625977+6893+100</f>
        <v>634873</v>
      </c>
      <c r="AR37" s="142"/>
      <c r="AS37" s="146"/>
      <c r="AT37" s="142">
        <f>AO37+AR37</f>
        <v>623007</v>
      </c>
      <c r="AU37" s="142">
        <f>AQ37+AS37</f>
        <v>634873</v>
      </c>
      <c r="AV37" s="146"/>
      <c r="AW37" s="146"/>
      <c r="AX37" s="142">
        <f>AT37+AV37</f>
        <v>623007</v>
      </c>
      <c r="AY37" s="142">
        <f>AU37</f>
        <v>634873</v>
      </c>
      <c r="AZ37" s="146"/>
      <c r="BA37" s="146"/>
      <c r="BB37" s="142">
        <f>AX37+AZ37</f>
        <v>623007</v>
      </c>
      <c r="BC37" s="142">
        <f>AY37+BA37</f>
        <v>634873</v>
      </c>
      <c r="BD37" s="146"/>
      <c r="BE37" s="146"/>
      <c r="BF37" s="142">
        <f>BB37+BD37</f>
        <v>623007</v>
      </c>
      <c r="BG37" s="142">
        <f>BC37+BE37</f>
        <v>634873</v>
      </c>
      <c r="BH37" s="146"/>
      <c r="BI37" s="146"/>
      <c r="BJ37" s="142">
        <f>BB37+BH37</f>
        <v>623007</v>
      </c>
      <c r="BK37" s="142">
        <f>BC37+BI37</f>
        <v>634873</v>
      </c>
      <c r="BL37" s="146"/>
      <c r="BM37" s="146"/>
      <c r="BN37" s="142">
        <f>BJ37+BL37</f>
        <v>623007</v>
      </c>
      <c r="BO37" s="142"/>
      <c r="BP37" s="142">
        <f>BK37+BM37</f>
        <v>634873</v>
      </c>
      <c r="BQ37" s="142"/>
      <c r="BR37" s="146"/>
      <c r="BS37" s="142">
        <f>BN37+BQ37</f>
        <v>623007</v>
      </c>
      <c r="BT37" s="142">
        <f>BO37</f>
        <v>0</v>
      </c>
      <c r="BU37" s="142">
        <f>BP37+BR37</f>
        <v>634873</v>
      </c>
      <c r="BV37" s="142"/>
      <c r="BW37" s="146"/>
      <c r="BX37" s="142">
        <f>BS37+BV37</f>
        <v>623007</v>
      </c>
      <c r="BY37" s="142">
        <f>BT37</f>
        <v>0</v>
      </c>
      <c r="BZ37" s="142">
        <f>BU37+BW37</f>
        <v>634873</v>
      </c>
      <c r="CA37" s="142"/>
      <c r="CB37" s="146"/>
      <c r="CC37" s="142">
        <f>BX37+CA37</f>
        <v>623007</v>
      </c>
      <c r="CD37" s="142">
        <f>BY37</f>
        <v>0</v>
      </c>
      <c r="CE37" s="142">
        <f>BZ37+CB37</f>
        <v>634873</v>
      </c>
    </row>
    <row r="38" spans="1:83" s="12" customFormat="1" ht="70.5" customHeight="1">
      <c r="A38" s="153" t="s">
        <v>386</v>
      </c>
      <c r="B38" s="154" t="s">
        <v>125</v>
      </c>
      <c r="C38" s="154" t="s">
        <v>133</v>
      </c>
      <c r="D38" s="155" t="s">
        <v>387</v>
      </c>
      <c r="E38" s="154"/>
      <c r="F38" s="142"/>
      <c r="G38" s="142"/>
      <c r="H38" s="164"/>
      <c r="I38" s="164"/>
      <c r="J38" s="164"/>
      <c r="K38" s="165"/>
      <c r="L38" s="165"/>
      <c r="M38" s="142"/>
      <c r="N38" s="142"/>
      <c r="O38" s="142"/>
      <c r="P38" s="142"/>
      <c r="Q38" s="142"/>
      <c r="R38" s="146"/>
      <c r="S38" s="146"/>
      <c r="T38" s="142"/>
      <c r="U38" s="142"/>
      <c r="V38" s="146"/>
      <c r="W38" s="146"/>
      <c r="X38" s="142"/>
      <c r="Y38" s="142"/>
      <c r="Z38" s="146"/>
      <c r="AA38" s="143"/>
      <c r="AB38" s="143"/>
      <c r="AC38" s="147"/>
      <c r="AD38" s="147"/>
      <c r="AE38" s="147"/>
      <c r="AF38" s="142"/>
      <c r="AG38" s="146"/>
      <c r="AH38" s="142"/>
      <c r="AI38" s="146"/>
      <c r="AJ38" s="146"/>
      <c r="AK38" s="142"/>
      <c r="AL38" s="142"/>
      <c r="AM38" s="142"/>
      <c r="AN38" s="142"/>
      <c r="AO38" s="142"/>
      <c r="AP38" s="142"/>
      <c r="AQ38" s="142"/>
      <c r="AR38" s="142"/>
      <c r="AS38" s="146"/>
      <c r="AT38" s="142"/>
      <c r="AU38" s="142"/>
      <c r="AV38" s="146"/>
      <c r="AW38" s="146"/>
      <c r="AX38" s="142"/>
      <c r="AY38" s="142"/>
      <c r="AZ38" s="146"/>
      <c r="BA38" s="146"/>
      <c r="BB38" s="142"/>
      <c r="BC38" s="142"/>
      <c r="BD38" s="146"/>
      <c r="BE38" s="146"/>
      <c r="BF38" s="142"/>
      <c r="BG38" s="142"/>
      <c r="BH38" s="146"/>
      <c r="BI38" s="146"/>
      <c r="BJ38" s="142"/>
      <c r="BK38" s="142"/>
      <c r="BL38" s="146"/>
      <c r="BM38" s="146"/>
      <c r="BN38" s="142"/>
      <c r="BO38" s="142"/>
      <c r="BP38" s="142"/>
      <c r="BQ38" s="142"/>
      <c r="BR38" s="146"/>
      <c r="BS38" s="142"/>
      <c r="BT38" s="142"/>
      <c r="BU38" s="142"/>
      <c r="BV38" s="142">
        <f aca="true" t="shared" si="32" ref="BV38:CE38">BV39</f>
        <v>2413</v>
      </c>
      <c r="BW38" s="142">
        <f t="shared" si="32"/>
        <v>0</v>
      </c>
      <c r="BX38" s="142">
        <f t="shared" si="32"/>
        <v>2413</v>
      </c>
      <c r="BY38" s="142">
        <f t="shared" si="32"/>
        <v>2413</v>
      </c>
      <c r="BZ38" s="142">
        <f t="shared" si="32"/>
        <v>0</v>
      </c>
      <c r="CA38" s="142">
        <f t="shared" si="32"/>
        <v>0</v>
      </c>
      <c r="CB38" s="142">
        <f t="shared" si="32"/>
        <v>0</v>
      </c>
      <c r="CC38" s="142">
        <f t="shared" si="32"/>
        <v>2413</v>
      </c>
      <c r="CD38" s="142">
        <f t="shared" si="32"/>
        <v>2413</v>
      </c>
      <c r="CE38" s="142">
        <f t="shared" si="32"/>
        <v>0</v>
      </c>
    </row>
    <row r="39" spans="1:83" s="12" customFormat="1" ht="24.75" customHeight="1">
      <c r="A39" s="153" t="s">
        <v>388</v>
      </c>
      <c r="B39" s="154" t="s">
        <v>125</v>
      </c>
      <c r="C39" s="154" t="s">
        <v>133</v>
      </c>
      <c r="D39" s="155" t="s">
        <v>387</v>
      </c>
      <c r="E39" s="154" t="s">
        <v>222</v>
      </c>
      <c r="F39" s="142"/>
      <c r="G39" s="142"/>
      <c r="H39" s="164"/>
      <c r="I39" s="164"/>
      <c r="J39" s="164"/>
      <c r="K39" s="165"/>
      <c r="L39" s="165"/>
      <c r="M39" s="142"/>
      <c r="N39" s="142"/>
      <c r="O39" s="142"/>
      <c r="P39" s="142"/>
      <c r="Q39" s="142"/>
      <c r="R39" s="146"/>
      <c r="S39" s="146"/>
      <c r="T39" s="142"/>
      <c r="U39" s="142"/>
      <c r="V39" s="146"/>
      <c r="W39" s="146"/>
      <c r="X39" s="142"/>
      <c r="Y39" s="142"/>
      <c r="Z39" s="146"/>
      <c r="AA39" s="143"/>
      <c r="AB39" s="143"/>
      <c r="AC39" s="147"/>
      <c r="AD39" s="147"/>
      <c r="AE39" s="147"/>
      <c r="AF39" s="142"/>
      <c r="AG39" s="146"/>
      <c r="AH39" s="142"/>
      <c r="AI39" s="146"/>
      <c r="AJ39" s="146"/>
      <c r="AK39" s="142"/>
      <c r="AL39" s="142"/>
      <c r="AM39" s="142"/>
      <c r="AN39" s="142"/>
      <c r="AO39" s="142"/>
      <c r="AP39" s="142"/>
      <c r="AQ39" s="142"/>
      <c r="AR39" s="142"/>
      <c r="AS39" s="146"/>
      <c r="AT39" s="142"/>
      <c r="AU39" s="142"/>
      <c r="AV39" s="146"/>
      <c r="AW39" s="146"/>
      <c r="AX39" s="142"/>
      <c r="AY39" s="142"/>
      <c r="AZ39" s="146"/>
      <c r="BA39" s="146"/>
      <c r="BB39" s="142"/>
      <c r="BC39" s="142"/>
      <c r="BD39" s="146"/>
      <c r="BE39" s="146"/>
      <c r="BF39" s="142"/>
      <c r="BG39" s="142"/>
      <c r="BH39" s="146"/>
      <c r="BI39" s="146"/>
      <c r="BJ39" s="142"/>
      <c r="BK39" s="142"/>
      <c r="BL39" s="146"/>
      <c r="BM39" s="146"/>
      <c r="BN39" s="142"/>
      <c r="BO39" s="142"/>
      <c r="BP39" s="142"/>
      <c r="BQ39" s="142"/>
      <c r="BR39" s="146"/>
      <c r="BS39" s="142"/>
      <c r="BT39" s="142"/>
      <c r="BU39" s="142"/>
      <c r="BV39" s="142">
        <v>2413</v>
      </c>
      <c r="BW39" s="146"/>
      <c r="BX39" s="142">
        <f>BS39+BV39</f>
        <v>2413</v>
      </c>
      <c r="BY39" s="142">
        <f>BT39+BV39</f>
        <v>2413</v>
      </c>
      <c r="BZ39" s="142">
        <f>BU39+BW39</f>
        <v>0</v>
      </c>
      <c r="CA39" s="142"/>
      <c r="CB39" s="146"/>
      <c r="CC39" s="142">
        <f>BX39+CA39</f>
        <v>2413</v>
      </c>
      <c r="CD39" s="142">
        <f>BY39+CA39</f>
        <v>2413</v>
      </c>
      <c r="CE39" s="142">
        <f>BZ39+CB39</f>
        <v>0</v>
      </c>
    </row>
    <row r="40" spans="1:83" s="12" customFormat="1" ht="99" customHeight="1">
      <c r="A40" s="153" t="s">
        <v>389</v>
      </c>
      <c r="B40" s="154" t="s">
        <v>125</v>
      </c>
      <c r="C40" s="154" t="s">
        <v>133</v>
      </c>
      <c r="D40" s="155" t="s">
        <v>390</v>
      </c>
      <c r="E40" s="154"/>
      <c r="F40" s="142"/>
      <c r="G40" s="142"/>
      <c r="H40" s="164"/>
      <c r="I40" s="164"/>
      <c r="J40" s="164"/>
      <c r="K40" s="165"/>
      <c r="L40" s="165"/>
      <c r="M40" s="142"/>
      <c r="N40" s="142"/>
      <c r="O40" s="142"/>
      <c r="P40" s="142"/>
      <c r="Q40" s="142"/>
      <c r="R40" s="146"/>
      <c r="S40" s="146"/>
      <c r="T40" s="142"/>
      <c r="U40" s="142"/>
      <c r="V40" s="146"/>
      <c r="W40" s="146"/>
      <c r="X40" s="142"/>
      <c r="Y40" s="142"/>
      <c r="Z40" s="146"/>
      <c r="AA40" s="143"/>
      <c r="AB40" s="143"/>
      <c r="AC40" s="147"/>
      <c r="AD40" s="147"/>
      <c r="AE40" s="147"/>
      <c r="AF40" s="142"/>
      <c r="AG40" s="146"/>
      <c r="AH40" s="142"/>
      <c r="AI40" s="146"/>
      <c r="AJ40" s="146"/>
      <c r="AK40" s="142"/>
      <c r="AL40" s="142"/>
      <c r="AM40" s="142"/>
      <c r="AN40" s="142"/>
      <c r="AO40" s="142"/>
      <c r="AP40" s="142"/>
      <c r="AQ40" s="142"/>
      <c r="AR40" s="142"/>
      <c r="AS40" s="146"/>
      <c r="AT40" s="142"/>
      <c r="AU40" s="142"/>
      <c r="AV40" s="146"/>
      <c r="AW40" s="146"/>
      <c r="AX40" s="142"/>
      <c r="AY40" s="142"/>
      <c r="AZ40" s="146"/>
      <c r="BA40" s="146"/>
      <c r="BB40" s="142"/>
      <c r="BC40" s="142"/>
      <c r="BD40" s="146"/>
      <c r="BE40" s="146"/>
      <c r="BF40" s="142"/>
      <c r="BG40" s="142"/>
      <c r="BH40" s="146"/>
      <c r="BI40" s="146"/>
      <c r="BJ40" s="142"/>
      <c r="BK40" s="142"/>
      <c r="BL40" s="146"/>
      <c r="BM40" s="146"/>
      <c r="BN40" s="142"/>
      <c r="BO40" s="142"/>
      <c r="BP40" s="142"/>
      <c r="BQ40" s="142"/>
      <c r="BR40" s="146"/>
      <c r="BS40" s="142"/>
      <c r="BT40" s="142"/>
      <c r="BU40" s="142"/>
      <c r="BV40" s="142">
        <f aca="true" t="shared" si="33" ref="BV40:CE40">BV41</f>
        <v>5373</v>
      </c>
      <c r="BW40" s="142">
        <f t="shared" si="33"/>
        <v>0</v>
      </c>
      <c r="BX40" s="142">
        <f t="shared" si="33"/>
        <v>5373</v>
      </c>
      <c r="BY40" s="142">
        <f t="shared" si="33"/>
        <v>5373</v>
      </c>
      <c r="BZ40" s="142">
        <f t="shared" si="33"/>
        <v>0</v>
      </c>
      <c r="CA40" s="142">
        <f t="shared" si="33"/>
        <v>0</v>
      </c>
      <c r="CB40" s="142">
        <f t="shared" si="33"/>
        <v>0</v>
      </c>
      <c r="CC40" s="142">
        <f t="shared" si="33"/>
        <v>5373</v>
      </c>
      <c r="CD40" s="142">
        <f t="shared" si="33"/>
        <v>5373</v>
      </c>
      <c r="CE40" s="142">
        <f t="shared" si="33"/>
        <v>0</v>
      </c>
    </row>
    <row r="41" spans="1:83" s="12" customFormat="1" ht="18.75" customHeight="1">
      <c r="A41" s="153" t="s">
        <v>388</v>
      </c>
      <c r="B41" s="154" t="s">
        <v>125</v>
      </c>
      <c r="C41" s="154" t="s">
        <v>133</v>
      </c>
      <c r="D41" s="155" t="s">
        <v>390</v>
      </c>
      <c r="E41" s="154" t="s">
        <v>222</v>
      </c>
      <c r="F41" s="142"/>
      <c r="G41" s="142"/>
      <c r="H41" s="164"/>
      <c r="I41" s="164"/>
      <c r="J41" s="164"/>
      <c r="K41" s="165"/>
      <c r="L41" s="165"/>
      <c r="M41" s="142"/>
      <c r="N41" s="142"/>
      <c r="O41" s="142"/>
      <c r="P41" s="142"/>
      <c r="Q41" s="142"/>
      <c r="R41" s="146"/>
      <c r="S41" s="146"/>
      <c r="T41" s="142"/>
      <c r="U41" s="142"/>
      <c r="V41" s="146"/>
      <c r="W41" s="146"/>
      <c r="X41" s="142"/>
      <c r="Y41" s="142"/>
      <c r="Z41" s="146"/>
      <c r="AA41" s="143"/>
      <c r="AB41" s="143"/>
      <c r="AC41" s="147"/>
      <c r="AD41" s="147"/>
      <c r="AE41" s="147"/>
      <c r="AF41" s="142"/>
      <c r="AG41" s="146"/>
      <c r="AH41" s="142"/>
      <c r="AI41" s="146"/>
      <c r="AJ41" s="146"/>
      <c r="AK41" s="142"/>
      <c r="AL41" s="142"/>
      <c r="AM41" s="142"/>
      <c r="AN41" s="142"/>
      <c r="AO41" s="142"/>
      <c r="AP41" s="142"/>
      <c r="AQ41" s="142"/>
      <c r="AR41" s="142"/>
      <c r="AS41" s="146"/>
      <c r="AT41" s="142"/>
      <c r="AU41" s="142"/>
      <c r="AV41" s="146"/>
      <c r="AW41" s="146"/>
      <c r="AX41" s="142"/>
      <c r="AY41" s="142"/>
      <c r="AZ41" s="146"/>
      <c r="BA41" s="146"/>
      <c r="BB41" s="142"/>
      <c r="BC41" s="142"/>
      <c r="BD41" s="146"/>
      <c r="BE41" s="146"/>
      <c r="BF41" s="142"/>
      <c r="BG41" s="142"/>
      <c r="BH41" s="146"/>
      <c r="BI41" s="146"/>
      <c r="BJ41" s="142"/>
      <c r="BK41" s="142"/>
      <c r="BL41" s="146"/>
      <c r="BM41" s="146"/>
      <c r="BN41" s="142"/>
      <c r="BO41" s="142"/>
      <c r="BP41" s="142"/>
      <c r="BQ41" s="142"/>
      <c r="BR41" s="146"/>
      <c r="BS41" s="142"/>
      <c r="BT41" s="142"/>
      <c r="BU41" s="142"/>
      <c r="BV41" s="142">
        <v>5373</v>
      </c>
      <c r="BW41" s="146"/>
      <c r="BX41" s="142">
        <f>BS41+BV41</f>
        <v>5373</v>
      </c>
      <c r="BY41" s="142">
        <f>BT41+BV41</f>
        <v>5373</v>
      </c>
      <c r="BZ41" s="142">
        <f>BU41+BW41</f>
        <v>0</v>
      </c>
      <c r="CA41" s="142"/>
      <c r="CB41" s="146"/>
      <c r="CC41" s="142">
        <f>BX41+CA41</f>
        <v>5373</v>
      </c>
      <c r="CD41" s="142">
        <f>BY41+CA41</f>
        <v>5373</v>
      </c>
      <c r="CE41" s="142">
        <f>BZ41+CB41</f>
        <v>0</v>
      </c>
    </row>
    <row r="42" spans="1:83" s="12" customFormat="1" ht="21" customHeight="1">
      <c r="A42" s="153" t="s">
        <v>391</v>
      </c>
      <c r="B42" s="154" t="s">
        <v>125</v>
      </c>
      <c r="C42" s="154" t="s">
        <v>133</v>
      </c>
      <c r="D42" s="155" t="s">
        <v>392</v>
      </c>
      <c r="E42" s="154"/>
      <c r="F42" s="142"/>
      <c r="G42" s="142"/>
      <c r="H42" s="164"/>
      <c r="I42" s="164"/>
      <c r="J42" s="164"/>
      <c r="K42" s="165"/>
      <c r="L42" s="165"/>
      <c r="M42" s="142"/>
      <c r="N42" s="142"/>
      <c r="O42" s="142"/>
      <c r="P42" s="142"/>
      <c r="Q42" s="142"/>
      <c r="R42" s="146"/>
      <c r="S42" s="146"/>
      <c r="T42" s="142"/>
      <c r="U42" s="142"/>
      <c r="V42" s="146"/>
      <c r="W42" s="146"/>
      <c r="X42" s="142"/>
      <c r="Y42" s="142"/>
      <c r="Z42" s="146"/>
      <c r="AA42" s="143"/>
      <c r="AB42" s="143"/>
      <c r="AC42" s="147"/>
      <c r="AD42" s="147"/>
      <c r="AE42" s="147"/>
      <c r="AF42" s="142"/>
      <c r="AG42" s="146"/>
      <c r="AH42" s="142"/>
      <c r="AI42" s="146"/>
      <c r="AJ42" s="146"/>
      <c r="AK42" s="142"/>
      <c r="AL42" s="142"/>
      <c r="AM42" s="142"/>
      <c r="AN42" s="142"/>
      <c r="AO42" s="142"/>
      <c r="AP42" s="142"/>
      <c r="AQ42" s="142"/>
      <c r="AR42" s="142"/>
      <c r="AS42" s="146"/>
      <c r="AT42" s="142"/>
      <c r="AU42" s="142"/>
      <c r="AV42" s="146"/>
      <c r="AW42" s="146"/>
      <c r="AX42" s="142"/>
      <c r="AY42" s="142"/>
      <c r="AZ42" s="146"/>
      <c r="BA42" s="146"/>
      <c r="BB42" s="142"/>
      <c r="BC42" s="142"/>
      <c r="BD42" s="146"/>
      <c r="BE42" s="146"/>
      <c r="BF42" s="142"/>
      <c r="BG42" s="142"/>
      <c r="BH42" s="146"/>
      <c r="BI42" s="146"/>
      <c r="BJ42" s="142"/>
      <c r="BK42" s="142"/>
      <c r="BL42" s="146"/>
      <c r="BM42" s="146"/>
      <c r="BN42" s="142"/>
      <c r="BO42" s="142"/>
      <c r="BP42" s="142"/>
      <c r="BQ42" s="142"/>
      <c r="BR42" s="146"/>
      <c r="BS42" s="142"/>
      <c r="BT42" s="142"/>
      <c r="BU42" s="142"/>
      <c r="BV42" s="142">
        <f aca="true" t="shared" si="34" ref="BV42:CE42">BV43</f>
        <v>42</v>
      </c>
      <c r="BW42" s="142">
        <f t="shared" si="34"/>
        <v>0</v>
      </c>
      <c r="BX42" s="142">
        <f t="shared" si="34"/>
        <v>42</v>
      </c>
      <c r="BY42" s="142">
        <f t="shared" si="34"/>
        <v>42</v>
      </c>
      <c r="BZ42" s="142">
        <f t="shared" si="34"/>
        <v>0</v>
      </c>
      <c r="CA42" s="142">
        <f t="shared" si="34"/>
        <v>0</v>
      </c>
      <c r="CB42" s="142">
        <f t="shared" si="34"/>
        <v>0</v>
      </c>
      <c r="CC42" s="142">
        <f t="shared" si="34"/>
        <v>42</v>
      </c>
      <c r="CD42" s="142">
        <f t="shared" si="34"/>
        <v>42</v>
      </c>
      <c r="CE42" s="142">
        <f t="shared" si="34"/>
        <v>0</v>
      </c>
    </row>
    <row r="43" spans="1:83" s="12" customFormat="1" ht="23.25" customHeight="1">
      <c r="A43" s="153" t="s">
        <v>388</v>
      </c>
      <c r="B43" s="154" t="s">
        <v>125</v>
      </c>
      <c r="C43" s="154" t="s">
        <v>133</v>
      </c>
      <c r="D43" s="155" t="s">
        <v>392</v>
      </c>
      <c r="E43" s="154" t="s">
        <v>222</v>
      </c>
      <c r="F43" s="142"/>
      <c r="G43" s="142"/>
      <c r="H43" s="164"/>
      <c r="I43" s="164"/>
      <c r="J43" s="164"/>
      <c r="K43" s="165"/>
      <c r="L43" s="165"/>
      <c r="M43" s="142"/>
      <c r="N43" s="142"/>
      <c r="O43" s="142"/>
      <c r="P43" s="142"/>
      <c r="Q43" s="142"/>
      <c r="R43" s="146"/>
      <c r="S43" s="146"/>
      <c r="T43" s="142"/>
      <c r="U43" s="142"/>
      <c r="V43" s="146"/>
      <c r="W43" s="146"/>
      <c r="X43" s="142"/>
      <c r="Y43" s="142"/>
      <c r="Z43" s="146"/>
      <c r="AA43" s="143"/>
      <c r="AB43" s="143"/>
      <c r="AC43" s="147"/>
      <c r="AD43" s="147"/>
      <c r="AE43" s="147"/>
      <c r="AF43" s="142"/>
      <c r="AG43" s="146"/>
      <c r="AH43" s="142"/>
      <c r="AI43" s="146"/>
      <c r="AJ43" s="146"/>
      <c r="AK43" s="142"/>
      <c r="AL43" s="142"/>
      <c r="AM43" s="142"/>
      <c r="AN43" s="142"/>
      <c r="AO43" s="142"/>
      <c r="AP43" s="142"/>
      <c r="AQ43" s="142"/>
      <c r="AR43" s="142"/>
      <c r="AS43" s="146"/>
      <c r="AT43" s="142"/>
      <c r="AU43" s="142"/>
      <c r="AV43" s="146"/>
      <c r="AW43" s="146"/>
      <c r="AX43" s="142"/>
      <c r="AY43" s="142"/>
      <c r="AZ43" s="146"/>
      <c r="BA43" s="146"/>
      <c r="BB43" s="142"/>
      <c r="BC43" s="142"/>
      <c r="BD43" s="146"/>
      <c r="BE43" s="146"/>
      <c r="BF43" s="142"/>
      <c r="BG43" s="142"/>
      <c r="BH43" s="146"/>
      <c r="BI43" s="146"/>
      <c r="BJ43" s="142"/>
      <c r="BK43" s="142"/>
      <c r="BL43" s="146"/>
      <c r="BM43" s="146"/>
      <c r="BN43" s="142"/>
      <c r="BO43" s="142"/>
      <c r="BP43" s="142"/>
      <c r="BQ43" s="142"/>
      <c r="BR43" s="146"/>
      <c r="BS43" s="142"/>
      <c r="BT43" s="142"/>
      <c r="BU43" s="142"/>
      <c r="BV43" s="142">
        <v>42</v>
      </c>
      <c r="BW43" s="146"/>
      <c r="BX43" s="142">
        <f>BS43+BV43</f>
        <v>42</v>
      </c>
      <c r="BY43" s="142">
        <f>BT43+BV43</f>
        <v>42</v>
      </c>
      <c r="BZ43" s="142">
        <f>BU43+BW43</f>
        <v>0</v>
      </c>
      <c r="CA43" s="142"/>
      <c r="CB43" s="146"/>
      <c r="CC43" s="142">
        <f>BX43+CA43</f>
        <v>42</v>
      </c>
      <c r="CD43" s="142">
        <f>BY43+CA43</f>
        <v>42</v>
      </c>
      <c r="CE43" s="142">
        <f>BZ43+CB43</f>
        <v>0</v>
      </c>
    </row>
    <row r="44" spans="1:83" s="12" customFormat="1" ht="17.25" customHeight="1">
      <c r="A44" s="153"/>
      <c r="B44" s="154"/>
      <c r="C44" s="154"/>
      <c r="D44" s="155"/>
      <c r="E44" s="154"/>
      <c r="F44" s="142"/>
      <c r="G44" s="142"/>
      <c r="H44" s="164"/>
      <c r="I44" s="164"/>
      <c r="J44" s="164"/>
      <c r="K44" s="165"/>
      <c r="L44" s="165"/>
      <c r="M44" s="142"/>
      <c r="N44" s="142"/>
      <c r="O44" s="142"/>
      <c r="P44" s="142"/>
      <c r="Q44" s="142"/>
      <c r="R44" s="146"/>
      <c r="S44" s="146"/>
      <c r="T44" s="142"/>
      <c r="U44" s="142"/>
      <c r="V44" s="146"/>
      <c r="W44" s="146"/>
      <c r="X44" s="142"/>
      <c r="Y44" s="142"/>
      <c r="Z44" s="146"/>
      <c r="AA44" s="143"/>
      <c r="AB44" s="143"/>
      <c r="AC44" s="147"/>
      <c r="AD44" s="147"/>
      <c r="AE44" s="147"/>
      <c r="AF44" s="142"/>
      <c r="AG44" s="146"/>
      <c r="AH44" s="142"/>
      <c r="AI44" s="146"/>
      <c r="AJ44" s="146"/>
      <c r="AK44" s="142"/>
      <c r="AL44" s="142"/>
      <c r="AM44" s="142"/>
      <c r="AN44" s="142"/>
      <c r="AO44" s="142"/>
      <c r="AP44" s="142"/>
      <c r="AQ44" s="142"/>
      <c r="AR44" s="142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</row>
    <row r="45" spans="1:83" s="12" customFormat="1" ht="36.75" customHeight="1">
      <c r="A45" s="134" t="s">
        <v>319</v>
      </c>
      <c r="B45" s="135" t="s">
        <v>125</v>
      </c>
      <c r="C45" s="135" t="s">
        <v>134</v>
      </c>
      <c r="D45" s="150"/>
      <c r="E45" s="135"/>
      <c r="F45" s="142"/>
      <c r="G45" s="142"/>
      <c r="H45" s="164"/>
      <c r="I45" s="164"/>
      <c r="J45" s="164"/>
      <c r="K45" s="165"/>
      <c r="L45" s="165"/>
      <c r="M45" s="142"/>
      <c r="N45" s="142"/>
      <c r="O45" s="142"/>
      <c r="P45" s="142"/>
      <c r="Q45" s="142"/>
      <c r="R45" s="146"/>
      <c r="S45" s="146"/>
      <c r="T45" s="142"/>
      <c r="U45" s="142"/>
      <c r="V45" s="146"/>
      <c r="W45" s="146"/>
      <c r="X45" s="142"/>
      <c r="Y45" s="142"/>
      <c r="Z45" s="146"/>
      <c r="AA45" s="143"/>
      <c r="AB45" s="143"/>
      <c r="AC45" s="147"/>
      <c r="AD45" s="147"/>
      <c r="AE45" s="147"/>
      <c r="AF45" s="142"/>
      <c r="AG45" s="146"/>
      <c r="AH45" s="142"/>
      <c r="AI45" s="146"/>
      <c r="AJ45" s="146"/>
      <c r="AK45" s="142"/>
      <c r="AL45" s="142"/>
      <c r="AM45" s="142"/>
      <c r="AN45" s="137">
        <f aca="true" t="shared" si="35" ref="AN45:BC46">AN46</f>
        <v>14420</v>
      </c>
      <c r="AO45" s="137">
        <f t="shared" si="35"/>
        <v>14420</v>
      </c>
      <c r="AP45" s="137">
        <f t="shared" si="35"/>
        <v>0</v>
      </c>
      <c r="AQ45" s="137">
        <f t="shared" si="35"/>
        <v>1895</v>
      </c>
      <c r="AR45" s="137">
        <f t="shared" si="35"/>
        <v>0</v>
      </c>
      <c r="AS45" s="137">
        <f t="shared" si="35"/>
        <v>0</v>
      </c>
      <c r="AT45" s="137">
        <f t="shared" si="35"/>
        <v>14420</v>
      </c>
      <c r="AU45" s="137">
        <f t="shared" si="35"/>
        <v>1895</v>
      </c>
      <c r="AV45" s="137">
        <f t="shared" si="35"/>
        <v>0</v>
      </c>
      <c r="AW45" s="137">
        <f t="shared" si="35"/>
        <v>0</v>
      </c>
      <c r="AX45" s="137">
        <f t="shared" si="35"/>
        <v>14420</v>
      </c>
      <c r="AY45" s="137">
        <f t="shared" si="35"/>
        <v>1895</v>
      </c>
      <c r="AZ45" s="137">
        <f t="shared" si="35"/>
        <v>0</v>
      </c>
      <c r="BA45" s="137">
        <f t="shared" si="35"/>
        <v>0</v>
      </c>
      <c r="BB45" s="137">
        <f t="shared" si="35"/>
        <v>14420</v>
      </c>
      <c r="BC45" s="137">
        <f t="shared" si="35"/>
        <v>1895</v>
      </c>
      <c r="BD45" s="146"/>
      <c r="BE45" s="146"/>
      <c r="BF45" s="137">
        <f aca="true" t="shared" si="36" ref="BF45:BV46">BF46</f>
        <v>14420</v>
      </c>
      <c r="BG45" s="137">
        <f t="shared" si="36"/>
        <v>1895</v>
      </c>
      <c r="BH45" s="137">
        <f t="shared" si="36"/>
        <v>0</v>
      </c>
      <c r="BI45" s="137">
        <f t="shared" si="36"/>
        <v>0</v>
      </c>
      <c r="BJ45" s="137">
        <f t="shared" si="36"/>
        <v>14420</v>
      </c>
      <c r="BK45" s="137">
        <f t="shared" si="36"/>
        <v>1895</v>
      </c>
      <c r="BL45" s="137">
        <f t="shared" si="36"/>
        <v>0</v>
      </c>
      <c r="BM45" s="137">
        <f t="shared" si="36"/>
        <v>0</v>
      </c>
      <c r="BN45" s="137">
        <f t="shared" si="36"/>
        <v>14420</v>
      </c>
      <c r="BO45" s="137"/>
      <c r="BP45" s="137">
        <f t="shared" si="36"/>
        <v>1895</v>
      </c>
      <c r="BQ45" s="137">
        <f t="shared" si="36"/>
        <v>0</v>
      </c>
      <c r="BR45" s="137">
        <f t="shared" si="36"/>
        <v>0</v>
      </c>
      <c r="BS45" s="137">
        <f t="shared" si="36"/>
        <v>14420</v>
      </c>
      <c r="BT45" s="137">
        <f t="shared" si="36"/>
        <v>0</v>
      </c>
      <c r="BU45" s="137">
        <f t="shared" si="36"/>
        <v>1895</v>
      </c>
      <c r="BV45" s="137">
        <f t="shared" si="36"/>
        <v>0</v>
      </c>
      <c r="BW45" s="137">
        <f aca="true" t="shared" si="37" ref="BV45:CB46">BW46</f>
        <v>0</v>
      </c>
      <c r="BX45" s="137">
        <f t="shared" si="37"/>
        <v>14420</v>
      </c>
      <c r="BY45" s="137">
        <f t="shared" si="37"/>
        <v>0</v>
      </c>
      <c r="BZ45" s="137">
        <f t="shared" si="37"/>
        <v>1895</v>
      </c>
      <c r="CA45" s="137">
        <f t="shared" si="37"/>
        <v>0</v>
      </c>
      <c r="CB45" s="137">
        <f t="shared" si="37"/>
        <v>0</v>
      </c>
      <c r="CC45" s="137">
        <f aca="true" t="shared" si="38" ref="CC45:CE46">CC46</f>
        <v>14420</v>
      </c>
      <c r="CD45" s="137">
        <f t="shared" si="38"/>
        <v>0</v>
      </c>
      <c r="CE45" s="137">
        <f t="shared" si="38"/>
        <v>1895</v>
      </c>
    </row>
    <row r="46" spans="1:83" s="12" customFormat="1" ht="20.25" customHeight="1">
      <c r="A46" s="153" t="s">
        <v>321</v>
      </c>
      <c r="B46" s="154" t="s">
        <v>125</v>
      </c>
      <c r="C46" s="154" t="s">
        <v>134</v>
      </c>
      <c r="D46" s="155" t="s">
        <v>320</v>
      </c>
      <c r="E46" s="154"/>
      <c r="F46" s="142"/>
      <c r="G46" s="142"/>
      <c r="H46" s="164"/>
      <c r="I46" s="164"/>
      <c r="J46" s="164"/>
      <c r="K46" s="165"/>
      <c r="L46" s="165"/>
      <c r="M46" s="142"/>
      <c r="N46" s="142"/>
      <c r="O46" s="142"/>
      <c r="P46" s="142"/>
      <c r="Q46" s="142"/>
      <c r="R46" s="146"/>
      <c r="S46" s="146"/>
      <c r="T46" s="142"/>
      <c r="U46" s="142"/>
      <c r="V46" s="146"/>
      <c r="W46" s="146"/>
      <c r="X46" s="142"/>
      <c r="Y46" s="142"/>
      <c r="Z46" s="146"/>
      <c r="AA46" s="143"/>
      <c r="AB46" s="143"/>
      <c r="AC46" s="147"/>
      <c r="AD46" s="147"/>
      <c r="AE46" s="147"/>
      <c r="AF46" s="142"/>
      <c r="AG46" s="146"/>
      <c r="AH46" s="142"/>
      <c r="AI46" s="146"/>
      <c r="AJ46" s="146"/>
      <c r="AK46" s="142"/>
      <c r="AL46" s="142"/>
      <c r="AM46" s="142"/>
      <c r="AN46" s="142">
        <f t="shared" si="35"/>
        <v>14420</v>
      </c>
      <c r="AO46" s="142">
        <f t="shared" si="35"/>
        <v>14420</v>
      </c>
      <c r="AP46" s="142">
        <f t="shared" si="35"/>
        <v>0</v>
      </c>
      <c r="AQ46" s="142">
        <f t="shared" si="35"/>
        <v>1895</v>
      </c>
      <c r="AR46" s="142">
        <f t="shared" si="35"/>
        <v>0</v>
      </c>
      <c r="AS46" s="142">
        <f t="shared" si="35"/>
        <v>0</v>
      </c>
      <c r="AT46" s="142">
        <f t="shared" si="35"/>
        <v>14420</v>
      </c>
      <c r="AU46" s="142">
        <f t="shared" si="35"/>
        <v>1895</v>
      </c>
      <c r="AV46" s="142">
        <f t="shared" si="35"/>
        <v>0</v>
      </c>
      <c r="AW46" s="142">
        <f t="shared" si="35"/>
        <v>0</v>
      </c>
      <c r="AX46" s="142">
        <f t="shared" si="35"/>
        <v>14420</v>
      </c>
      <c r="AY46" s="142">
        <f t="shared" si="35"/>
        <v>1895</v>
      </c>
      <c r="AZ46" s="142">
        <f t="shared" si="35"/>
        <v>0</v>
      </c>
      <c r="BA46" s="142">
        <f t="shared" si="35"/>
        <v>0</v>
      </c>
      <c r="BB46" s="142">
        <f t="shared" si="35"/>
        <v>14420</v>
      </c>
      <c r="BC46" s="142">
        <f t="shared" si="35"/>
        <v>1895</v>
      </c>
      <c r="BD46" s="146"/>
      <c r="BE46" s="146"/>
      <c r="BF46" s="142">
        <f t="shared" si="36"/>
        <v>14420</v>
      </c>
      <c r="BG46" s="142">
        <f t="shared" si="36"/>
        <v>1895</v>
      </c>
      <c r="BH46" s="142">
        <f t="shared" si="36"/>
        <v>0</v>
      </c>
      <c r="BI46" s="142">
        <f t="shared" si="36"/>
        <v>0</v>
      </c>
      <c r="BJ46" s="142">
        <f t="shared" si="36"/>
        <v>14420</v>
      </c>
      <c r="BK46" s="142">
        <f t="shared" si="36"/>
        <v>1895</v>
      </c>
      <c r="BL46" s="142">
        <f t="shared" si="36"/>
        <v>0</v>
      </c>
      <c r="BM46" s="142">
        <f t="shared" si="36"/>
        <v>0</v>
      </c>
      <c r="BN46" s="142">
        <f t="shared" si="36"/>
        <v>14420</v>
      </c>
      <c r="BO46" s="142"/>
      <c r="BP46" s="142">
        <f t="shared" si="36"/>
        <v>1895</v>
      </c>
      <c r="BQ46" s="142">
        <f t="shared" si="36"/>
        <v>0</v>
      </c>
      <c r="BR46" s="142">
        <f t="shared" si="36"/>
        <v>0</v>
      </c>
      <c r="BS46" s="142">
        <f t="shared" si="36"/>
        <v>14420</v>
      </c>
      <c r="BT46" s="142">
        <f t="shared" si="36"/>
        <v>0</v>
      </c>
      <c r="BU46" s="142">
        <f t="shared" si="36"/>
        <v>1895</v>
      </c>
      <c r="BV46" s="142">
        <f t="shared" si="37"/>
        <v>0</v>
      </c>
      <c r="BW46" s="142">
        <f t="shared" si="37"/>
        <v>0</v>
      </c>
      <c r="BX46" s="142">
        <f t="shared" si="37"/>
        <v>14420</v>
      </c>
      <c r="BY46" s="142">
        <f t="shared" si="37"/>
        <v>0</v>
      </c>
      <c r="BZ46" s="142">
        <f t="shared" si="37"/>
        <v>1895</v>
      </c>
      <c r="CA46" s="142">
        <f t="shared" si="37"/>
        <v>0</v>
      </c>
      <c r="CB46" s="142">
        <f t="shared" si="37"/>
        <v>0</v>
      </c>
      <c r="CC46" s="142">
        <f t="shared" si="38"/>
        <v>14420</v>
      </c>
      <c r="CD46" s="142">
        <f t="shared" si="38"/>
        <v>0</v>
      </c>
      <c r="CE46" s="142">
        <f t="shared" si="38"/>
        <v>1895</v>
      </c>
    </row>
    <row r="47" spans="1:83" s="12" customFormat="1" ht="57" customHeight="1">
      <c r="A47" s="153" t="s">
        <v>135</v>
      </c>
      <c r="B47" s="154" t="s">
        <v>125</v>
      </c>
      <c r="C47" s="154" t="s">
        <v>134</v>
      </c>
      <c r="D47" s="155" t="s">
        <v>320</v>
      </c>
      <c r="E47" s="154" t="s">
        <v>136</v>
      </c>
      <c r="F47" s="142"/>
      <c r="G47" s="142"/>
      <c r="H47" s="164"/>
      <c r="I47" s="164"/>
      <c r="J47" s="164"/>
      <c r="K47" s="165"/>
      <c r="L47" s="165"/>
      <c r="M47" s="142"/>
      <c r="N47" s="142"/>
      <c r="O47" s="142"/>
      <c r="P47" s="142"/>
      <c r="Q47" s="142"/>
      <c r="R47" s="146"/>
      <c r="S47" s="146"/>
      <c r="T47" s="142"/>
      <c r="U47" s="142"/>
      <c r="V47" s="146"/>
      <c r="W47" s="146"/>
      <c r="X47" s="142"/>
      <c r="Y47" s="142"/>
      <c r="Z47" s="146"/>
      <c r="AA47" s="143"/>
      <c r="AB47" s="143"/>
      <c r="AC47" s="147"/>
      <c r="AD47" s="147"/>
      <c r="AE47" s="147"/>
      <c r="AF47" s="142"/>
      <c r="AG47" s="146"/>
      <c r="AH47" s="142"/>
      <c r="AI47" s="146"/>
      <c r="AJ47" s="146"/>
      <c r="AK47" s="142"/>
      <c r="AL47" s="142"/>
      <c r="AM47" s="142"/>
      <c r="AN47" s="142">
        <f>AO47-AM47</f>
        <v>14420</v>
      </c>
      <c r="AO47" s="142">
        <f>1895+12525</f>
        <v>14420</v>
      </c>
      <c r="AP47" s="142"/>
      <c r="AQ47" s="142">
        <v>1895</v>
      </c>
      <c r="AR47" s="142"/>
      <c r="AS47" s="146"/>
      <c r="AT47" s="142">
        <f>AO47+AR47</f>
        <v>14420</v>
      </c>
      <c r="AU47" s="142">
        <f>AQ47+AS47</f>
        <v>1895</v>
      </c>
      <c r="AV47" s="146"/>
      <c r="AW47" s="146"/>
      <c r="AX47" s="142">
        <f>AT47+AV47</f>
        <v>14420</v>
      </c>
      <c r="AY47" s="142">
        <f>AU47</f>
        <v>1895</v>
      </c>
      <c r="AZ47" s="146"/>
      <c r="BA47" s="146"/>
      <c r="BB47" s="142">
        <f>AX47+AZ47</f>
        <v>14420</v>
      </c>
      <c r="BC47" s="142">
        <f>AY47+BA47</f>
        <v>1895</v>
      </c>
      <c r="BD47" s="146"/>
      <c r="BE47" s="146"/>
      <c r="BF47" s="142">
        <f>BB47+BD47</f>
        <v>14420</v>
      </c>
      <c r="BG47" s="142">
        <f>BC47+BE47</f>
        <v>1895</v>
      </c>
      <c r="BH47" s="146"/>
      <c r="BI47" s="146"/>
      <c r="BJ47" s="142">
        <f>BB47+BH47</f>
        <v>14420</v>
      </c>
      <c r="BK47" s="142">
        <f>BC47+BI47</f>
        <v>1895</v>
      </c>
      <c r="BL47" s="146"/>
      <c r="BM47" s="146"/>
      <c r="BN47" s="142">
        <f>BJ47+BL47</f>
        <v>14420</v>
      </c>
      <c r="BO47" s="142"/>
      <c r="BP47" s="142">
        <f>BK47+BM47</f>
        <v>1895</v>
      </c>
      <c r="BQ47" s="142"/>
      <c r="BR47" s="146"/>
      <c r="BS47" s="142">
        <f>BN47+BQ47</f>
        <v>14420</v>
      </c>
      <c r="BT47" s="142">
        <f>BO47</f>
        <v>0</v>
      </c>
      <c r="BU47" s="142">
        <f>BP47+BR47</f>
        <v>1895</v>
      </c>
      <c r="BV47" s="142"/>
      <c r="BW47" s="146"/>
      <c r="BX47" s="142">
        <f>BS47+BV47</f>
        <v>14420</v>
      </c>
      <c r="BY47" s="142">
        <f>BT47</f>
        <v>0</v>
      </c>
      <c r="BZ47" s="142">
        <f>BU47+BW47</f>
        <v>1895</v>
      </c>
      <c r="CA47" s="142"/>
      <c r="CB47" s="146"/>
      <c r="CC47" s="142">
        <f>BX47+CA47</f>
        <v>14420</v>
      </c>
      <c r="CD47" s="142">
        <f>BY47</f>
        <v>0</v>
      </c>
      <c r="CE47" s="142">
        <f>BZ47+CB47</f>
        <v>1895</v>
      </c>
    </row>
    <row r="48" spans="1:83" s="12" customFormat="1" ht="16.5">
      <c r="A48" s="153"/>
      <c r="B48" s="154"/>
      <c r="C48" s="154"/>
      <c r="D48" s="155"/>
      <c r="E48" s="154"/>
      <c r="F48" s="166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46"/>
      <c r="S48" s="146"/>
      <c r="T48" s="146"/>
      <c r="U48" s="146"/>
      <c r="V48" s="146"/>
      <c r="W48" s="146"/>
      <c r="X48" s="146"/>
      <c r="Y48" s="146"/>
      <c r="Z48" s="146"/>
      <c r="AA48" s="147"/>
      <c r="AB48" s="147"/>
      <c r="AC48" s="147"/>
      <c r="AD48" s="147"/>
      <c r="AE48" s="147"/>
      <c r="AF48" s="146"/>
      <c r="AG48" s="146"/>
      <c r="AH48" s="146"/>
      <c r="AI48" s="146"/>
      <c r="AJ48" s="146"/>
      <c r="AK48" s="142"/>
      <c r="AL48" s="142"/>
      <c r="AM48" s="142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</row>
    <row r="49" spans="1:83" ht="37.5" customHeight="1" hidden="1">
      <c r="A49" s="134" t="s">
        <v>20</v>
      </c>
      <c r="B49" s="135" t="s">
        <v>125</v>
      </c>
      <c r="C49" s="135" t="s">
        <v>137</v>
      </c>
      <c r="D49" s="150"/>
      <c r="E49" s="135"/>
      <c r="F49" s="137">
        <f aca="true" t="shared" si="39" ref="F49:V50">F50</f>
        <v>142800</v>
      </c>
      <c r="G49" s="137">
        <f t="shared" si="39"/>
        <v>-55429</v>
      </c>
      <c r="H49" s="137">
        <f t="shared" si="39"/>
        <v>87371</v>
      </c>
      <c r="I49" s="137">
        <f t="shared" si="39"/>
        <v>0</v>
      </c>
      <c r="J49" s="137">
        <f t="shared" si="39"/>
        <v>127152</v>
      </c>
      <c r="K49" s="137">
        <f t="shared" si="39"/>
        <v>0</v>
      </c>
      <c r="L49" s="137">
        <f t="shared" si="39"/>
        <v>0</v>
      </c>
      <c r="M49" s="137">
        <f t="shared" si="39"/>
        <v>127152</v>
      </c>
      <c r="N49" s="137">
        <f t="shared" si="39"/>
        <v>-42490</v>
      </c>
      <c r="O49" s="137">
        <f t="shared" si="39"/>
        <v>84662</v>
      </c>
      <c r="P49" s="137">
        <f t="shared" si="39"/>
        <v>0</v>
      </c>
      <c r="Q49" s="137">
        <f t="shared" si="39"/>
        <v>84662</v>
      </c>
      <c r="R49" s="137">
        <f t="shared" si="39"/>
        <v>0</v>
      </c>
      <c r="S49" s="137">
        <f t="shared" si="39"/>
        <v>0</v>
      </c>
      <c r="T49" s="137">
        <f t="shared" si="39"/>
        <v>84662</v>
      </c>
      <c r="U49" s="137">
        <f t="shared" si="39"/>
        <v>84662</v>
      </c>
      <c r="V49" s="137">
        <f t="shared" si="39"/>
        <v>0</v>
      </c>
      <c r="W49" s="137">
        <f aca="true" t="shared" si="40" ref="V49:AK50">W50</f>
        <v>0</v>
      </c>
      <c r="X49" s="137">
        <f t="shared" si="40"/>
        <v>84662</v>
      </c>
      <c r="Y49" s="137">
        <f t="shared" si="40"/>
        <v>84662</v>
      </c>
      <c r="Z49" s="137">
        <f t="shared" si="40"/>
        <v>0</v>
      </c>
      <c r="AA49" s="137">
        <f t="shared" si="40"/>
        <v>84662</v>
      </c>
      <c r="AB49" s="137">
        <f t="shared" si="40"/>
        <v>84662</v>
      </c>
      <c r="AC49" s="137">
        <f t="shared" si="40"/>
        <v>0</v>
      </c>
      <c r="AD49" s="137">
        <f t="shared" si="40"/>
        <v>0</v>
      </c>
      <c r="AE49" s="137"/>
      <c r="AF49" s="137">
        <f t="shared" si="40"/>
        <v>84662</v>
      </c>
      <c r="AG49" s="137">
        <f t="shared" si="40"/>
        <v>0</v>
      </c>
      <c r="AH49" s="137">
        <f t="shared" si="40"/>
        <v>84662</v>
      </c>
      <c r="AI49" s="137">
        <f t="shared" si="40"/>
        <v>0</v>
      </c>
      <c r="AJ49" s="137">
        <f t="shared" si="40"/>
        <v>0</v>
      </c>
      <c r="AK49" s="137">
        <f t="shared" si="40"/>
        <v>84662</v>
      </c>
      <c r="AL49" s="137">
        <f aca="true" t="shared" si="41" ref="AL49:AY50">AL50</f>
        <v>0</v>
      </c>
      <c r="AM49" s="137">
        <f t="shared" si="41"/>
        <v>84662</v>
      </c>
      <c r="AN49" s="137">
        <f t="shared" si="41"/>
        <v>-84662</v>
      </c>
      <c r="AO49" s="137">
        <f t="shared" si="41"/>
        <v>0</v>
      </c>
      <c r="AP49" s="137">
        <f t="shared" si="41"/>
        <v>0</v>
      </c>
      <c r="AQ49" s="137">
        <f t="shared" si="41"/>
        <v>0</v>
      </c>
      <c r="AR49" s="137">
        <f t="shared" si="41"/>
        <v>0</v>
      </c>
      <c r="AS49" s="137">
        <f t="shared" si="41"/>
        <v>0</v>
      </c>
      <c r="AT49" s="137">
        <f t="shared" si="41"/>
        <v>0</v>
      </c>
      <c r="AU49" s="137">
        <f t="shared" si="41"/>
        <v>0</v>
      </c>
      <c r="AV49" s="122"/>
      <c r="AW49" s="122"/>
      <c r="AX49" s="137">
        <f t="shared" si="41"/>
        <v>0</v>
      </c>
      <c r="AY49" s="137">
        <f t="shared" si="41"/>
        <v>0</v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</row>
    <row r="50" spans="1:83" s="36" customFormat="1" ht="33.75" customHeight="1" hidden="1">
      <c r="A50" s="153" t="s">
        <v>21</v>
      </c>
      <c r="B50" s="154" t="s">
        <v>125</v>
      </c>
      <c r="C50" s="154" t="s">
        <v>137</v>
      </c>
      <c r="D50" s="155" t="s">
        <v>22</v>
      </c>
      <c r="E50" s="154"/>
      <c r="F50" s="142">
        <f t="shared" si="39"/>
        <v>142800</v>
      </c>
      <c r="G50" s="142">
        <f t="shared" si="39"/>
        <v>-55429</v>
      </c>
      <c r="H50" s="142">
        <f t="shared" si="39"/>
        <v>87371</v>
      </c>
      <c r="I50" s="142">
        <f t="shared" si="39"/>
        <v>0</v>
      </c>
      <c r="J50" s="142">
        <f t="shared" si="39"/>
        <v>127152</v>
      </c>
      <c r="K50" s="142">
        <f t="shared" si="39"/>
        <v>0</v>
      </c>
      <c r="L50" s="142">
        <f t="shared" si="39"/>
        <v>0</v>
      </c>
      <c r="M50" s="142">
        <f t="shared" si="39"/>
        <v>127152</v>
      </c>
      <c r="N50" s="142">
        <f t="shared" si="39"/>
        <v>-42490</v>
      </c>
      <c r="O50" s="142">
        <f t="shared" si="39"/>
        <v>84662</v>
      </c>
      <c r="P50" s="142">
        <f t="shared" si="39"/>
        <v>0</v>
      </c>
      <c r="Q50" s="142">
        <f t="shared" si="39"/>
        <v>84662</v>
      </c>
      <c r="R50" s="142">
        <f t="shared" si="39"/>
        <v>0</v>
      </c>
      <c r="S50" s="142">
        <f t="shared" si="39"/>
        <v>0</v>
      </c>
      <c r="T50" s="142">
        <f t="shared" si="39"/>
        <v>84662</v>
      </c>
      <c r="U50" s="142">
        <f t="shared" si="39"/>
        <v>84662</v>
      </c>
      <c r="V50" s="142">
        <f t="shared" si="40"/>
        <v>0</v>
      </c>
      <c r="W50" s="142">
        <f t="shared" si="40"/>
        <v>0</v>
      </c>
      <c r="X50" s="142">
        <f t="shared" si="40"/>
        <v>84662</v>
      </c>
      <c r="Y50" s="142">
        <f t="shared" si="40"/>
        <v>84662</v>
      </c>
      <c r="Z50" s="142">
        <f t="shared" si="40"/>
        <v>0</v>
      </c>
      <c r="AA50" s="142">
        <f t="shared" si="40"/>
        <v>84662</v>
      </c>
      <c r="AB50" s="142">
        <f t="shared" si="40"/>
        <v>84662</v>
      </c>
      <c r="AC50" s="142">
        <f t="shared" si="40"/>
        <v>0</v>
      </c>
      <c r="AD50" s="142">
        <f t="shared" si="40"/>
        <v>0</v>
      </c>
      <c r="AE50" s="142"/>
      <c r="AF50" s="142">
        <f t="shared" si="40"/>
        <v>84662</v>
      </c>
      <c r="AG50" s="142">
        <f t="shared" si="40"/>
        <v>0</v>
      </c>
      <c r="AH50" s="142">
        <f t="shared" si="40"/>
        <v>84662</v>
      </c>
      <c r="AI50" s="142">
        <f>AI51</f>
        <v>0</v>
      </c>
      <c r="AJ50" s="142">
        <f>AJ51</f>
        <v>0</v>
      </c>
      <c r="AK50" s="142">
        <f>AF50+AI50</f>
        <v>84662</v>
      </c>
      <c r="AL50" s="142">
        <f>AG50</f>
        <v>0</v>
      </c>
      <c r="AM50" s="142">
        <f>AM51</f>
        <v>84662</v>
      </c>
      <c r="AN50" s="142">
        <f>AN51</f>
        <v>-84662</v>
      </c>
      <c r="AO50" s="142">
        <f t="shared" si="41"/>
        <v>0</v>
      </c>
      <c r="AP50" s="142">
        <f t="shared" si="41"/>
        <v>0</v>
      </c>
      <c r="AQ50" s="142">
        <f t="shared" si="41"/>
        <v>0</v>
      </c>
      <c r="AR50" s="142">
        <f t="shared" si="41"/>
        <v>0</v>
      </c>
      <c r="AS50" s="142">
        <f t="shared" si="41"/>
        <v>0</v>
      </c>
      <c r="AT50" s="142">
        <f t="shared" si="41"/>
        <v>0</v>
      </c>
      <c r="AU50" s="142">
        <f t="shared" si="41"/>
        <v>0</v>
      </c>
      <c r="AV50" s="167"/>
      <c r="AW50" s="167"/>
      <c r="AX50" s="142">
        <f t="shared" si="41"/>
        <v>0</v>
      </c>
      <c r="AY50" s="142">
        <f t="shared" si="41"/>
        <v>0</v>
      </c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</row>
    <row r="51" spans="1:83" s="11" customFormat="1" ht="16.5" hidden="1">
      <c r="A51" s="153" t="s">
        <v>138</v>
      </c>
      <c r="B51" s="154" t="s">
        <v>125</v>
      </c>
      <c r="C51" s="154" t="s">
        <v>137</v>
      </c>
      <c r="D51" s="155" t="s">
        <v>22</v>
      </c>
      <c r="E51" s="154" t="s">
        <v>16</v>
      </c>
      <c r="F51" s="142">
        <v>142800</v>
      </c>
      <c r="G51" s="142">
        <f>H51-F51</f>
        <v>-55429</v>
      </c>
      <c r="H51" s="142">
        <v>87371</v>
      </c>
      <c r="I51" s="142"/>
      <c r="J51" s="142">
        <v>127152</v>
      </c>
      <c r="K51" s="168"/>
      <c r="L51" s="168"/>
      <c r="M51" s="142">
        <v>127152</v>
      </c>
      <c r="N51" s="142">
        <f>O51-M51</f>
        <v>-42490</v>
      </c>
      <c r="O51" s="142">
        <v>84662</v>
      </c>
      <c r="P51" s="142"/>
      <c r="Q51" s="142">
        <v>84662</v>
      </c>
      <c r="R51" s="144"/>
      <c r="S51" s="144"/>
      <c r="T51" s="142">
        <f>O51+R51</f>
        <v>84662</v>
      </c>
      <c r="U51" s="142">
        <f>Q51+S51</f>
        <v>84662</v>
      </c>
      <c r="V51" s="144"/>
      <c r="W51" s="144"/>
      <c r="X51" s="142">
        <f>T51+V51</f>
        <v>84662</v>
      </c>
      <c r="Y51" s="142">
        <f>U51+W51</f>
        <v>84662</v>
      </c>
      <c r="Z51" s="144"/>
      <c r="AA51" s="142">
        <f>X51+Z51</f>
        <v>84662</v>
      </c>
      <c r="AB51" s="142">
        <f>Y51</f>
        <v>84662</v>
      </c>
      <c r="AC51" s="144"/>
      <c r="AD51" s="144"/>
      <c r="AE51" s="144"/>
      <c r="AF51" s="142">
        <f>AA51+AC51</f>
        <v>84662</v>
      </c>
      <c r="AG51" s="144"/>
      <c r="AH51" s="142">
        <f>AB51</f>
        <v>84662</v>
      </c>
      <c r="AI51" s="144"/>
      <c r="AJ51" s="144"/>
      <c r="AK51" s="142">
        <f>AF51+AI51</f>
        <v>84662</v>
      </c>
      <c r="AL51" s="142">
        <f>AG51</f>
        <v>0</v>
      </c>
      <c r="AM51" s="142">
        <f>AH51+AJ51</f>
        <v>84662</v>
      </c>
      <c r="AN51" s="142">
        <f>AO51-AM51</f>
        <v>-84662</v>
      </c>
      <c r="AO51" s="142"/>
      <c r="AP51" s="142"/>
      <c r="AQ51" s="142"/>
      <c r="AR51" s="142"/>
      <c r="AS51" s="144"/>
      <c r="AT51" s="142">
        <f>AO51+AR51</f>
        <v>0</v>
      </c>
      <c r="AU51" s="142">
        <f>AQ51+AS51</f>
        <v>0</v>
      </c>
      <c r="AV51" s="144"/>
      <c r="AW51" s="144"/>
      <c r="AX51" s="142">
        <f>AR51+AU51</f>
        <v>0</v>
      </c>
      <c r="AY51" s="142">
        <f>AT51+AV51</f>
        <v>0</v>
      </c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</row>
    <row r="52" spans="1:83" s="11" customFormat="1" ht="16.5" hidden="1">
      <c r="A52" s="153"/>
      <c r="B52" s="154"/>
      <c r="C52" s="154"/>
      <c r="D52" s="155"/>
      <c r="E52" s="154"/>
      <c r="F52" s="142"/>
      <c r="G52" s="142"/>
      <c r="H52" s="142"/>
      <c r="I52" s="142"/>
      <c r="J52" s="142"/>
      <c r="K52" s="168"/>
      <c r="L52" s="168"/>
      <c r="M52" s="142"/>
      <c r="N52" s="142"/>
      <c r="O52" s="142"/>
      <c r="P52" s="142"/>
      <c r="Q52" s="142"/>
      <c r="R52" s="144"/>
      <c r="S52" s="144"/>
      <c r="T52" s="142"/>
      <c r="U52" s="142"/>
      <c r="V52" s="144"/>
      <c r="W52" s="144"/>
      <c r="X52" s="142"/>
      <c r="Y52" s="142"/>
      <c r="Z52" s="144"/>
      <c r="AA52" s="142"/>
      <c r="AB52" s="142"/>
      <c r="AC52" s="144"/>
      <c r="AD52" s="144"/>
      <c r="AE52" s="144"/>
      <c r="AF52" s="142"/>
      <c r="AG52" s="144"/>
      <c r="AH52" s="142"/>
      <c r="AI52" s="144"/>
      <c r="AJ52" s="144"/>
      <c r="AK52" s="142"/>
      <c r="AL52" s="142"/>
      <c r="AM52" s="142"/>
      <c r="AN52" s="142"/>
      <c r="AO52" s="142"/>
      <c r="AP52" s="142"/>
      <c r="AQ52" s="142"/>
      <c r="AR52" s="142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</row>
    <row r="53" spans="1:83" s="11" customFormat="1" ht="18.75">
      <c r="A53" s="134" t="s">
        <v>23</v>
      </c>
      <c r="B53" s="135" t="s">
        <v>125</v>
      </c>
      <c r="C53" s="135" t="s">
        <v>137</v>
      </c>
      <c r="D53" s="150"/>
      <c r="E53" s="135"/>
      <c r="F53" s="142"/>
      <c r="G53" s="142"/>
      <c r="H53" s="142"/>
      <c r="I53" s="142"/>
      <c r="J53" s="142"/>
      <c r="K53" s="168"/>
      <c r="L53" s="168"/>
      <c r="M53" s="142"/>
      <c r="N53" s="142"/>
      <c r="O53" s="142"/>
      <c r="P53" s="142"/>
      <c r="Q53" s="142"/>
      <c r="R53" s="144"/>
      <c r="S53" s="144"/>
      <c r="T53" s="142"/>
      <c r="U53" s="142"/>
      <c r="V53" s="144"/>
      <c r="W53" s="144"/>
      <c r="X53" s="142"/>
      <c r="Y53" s="142"/>
      <c r="Z53" s="144"/>
      <c r="AA53" s="142"/>
      <c r="AB53" s="142"/>
      <c r="AC53" s="144"/>
      <c r="AD53" s="144"/>
      <c r="AE53" s="144"/>
      <c r="AF53" s="142"/>
      <c r="AG53" s="144"/>
      <c r="AH53" s="142"/>
      <c r="AI53" s="144"/>
      <c r="AJ53" s="144"/>
      <c r="AK53" s="142"/>
      <c r="AL53" s="142"/>
      <c r="AM53" s="142"/>
      <c r="AN53" s="137">
        <f>AN54</f>
        <v>5927</v>
      </c>
      <c r="AO53" s="137">
        <f>AO54</f>
        <v>5927</v>
      </c>
      <c r="AP53" s="137"/>
      <c r="AQ53" s="137">
        <f>AQ54</f>
        <v>5927</v>
      </c>
      <c r="AR53" s="137">
        <f aca="true" t="shared" si="42" ref="AR53:BC54">AR54</f>
        <v>0</v>
      </c>
      <c r="AS53" s="137">
        <f t="shared" si="42"/>
        <v>0</v>
      </c>
      <c r="AT53" s="137">
        <f t="shared" si="42"/>
        <v>5927</v>
      </c>
      <c r="AU53" s="137">
        <f t="shared" si="42"/>
        <v>5927</v>
      </c>
      <c r="AV53" s="137">
        <f t="shared" si="42"/>
        <v>0</v>
      </c>
      <c r="AW53" s="137">
        <f t="shared" si="42"/>
        <v>0</v>
      </c>
      <c r="AX53" s="137">
        <f t="shared" si="42"/>
        <v>5927</v>
      </c>
      <c r="AY53" s="137">
        <f t="shared" si="42"/>
        <v>5927</v>
      </c>
      <c r="AZ53" s="137">
        <f t="shared" si="42"/>
        <v>0</v>
      </c>
      <c r="BA53" s="137">
        <f t="shared" si="42"/>
        <v>0</v>
      </c>
      <c r="BB53" s="137">
        <f t="shared" si="42"/>
        <v>5927</v>
      </c>
      <c r="BC53" s="137">
        <f t="shared" si="42"/>
        <v>5927</v>
      </c>
      <c r="BD53" s="144"/>
      <c r="BE53" s="144"/>
      <c r="BF53" s="137">
        <f aca="true" t="shared" si="43" ref="BF53:BV54">BF54</f>
        <v>5927</v>
      </c>
      <c r="BG53" s="137">
        <f t="shared" si="43"/>
        <v>5927</v>
      </c>
      <c r="BH53" s="137">
        <f t="shared" si="43"/>
        <v>0</v>
      </c>
      <c r="BI53" s="137">
        <f t="shared" si="43"/>
        <v>0</v>
      </c>
      <c r="BJ53" s="137">
        <f t="shared" si="43"/>
        <v>5927</v>
      </c>
      <c r="BK53" s="137">
        <f t="shared" si="43"/>
        <v>5927</v>
      </c>
      <c r="BL53" s="137">
        <f t="shared" si="43"/>
        <v>0</v>
      </c>
      <c r="BM53" s="137">
        <f t="shared" si="43"/>
        <v>0</v>
      </c>
      <c r="BN53" s="137">
        <f t="shared" si="43"/>
        <v>5927</v>
      </c>
      <c r="BO53" s="137"/>
      <c r="BP53" s="137">
        <f t="shared" si="43"/>
        <v>5927</v>
      </c>
      <c r="BQ53" s="137">
        <f t="shared" si="43"/>
        <v>0</v>
      </c>
      <c r="BR53" s="137">
        <f t="shared" si="43"/>
        <v>0</v>
      </c>
      <c r="BS53" s="137">
        <f t="shared" si="43"/>
        <v>5927</v>
      </c>
      <c r="BT53" s="137">
        <f t="shared" si="43"/>
        <v>0</v>
      </c>
      <c r="BU53" s="137">
        <f t="shared" si="43"/>
        <v>5927</v>
      </c>
      <c r="BV53" s="137">
        <f t="shared" si="43"/>
        <v>0</v>
      </c>
      <c r="BW53" s="137">
        <f aca="true" t="shared" si="44" ref="BV53:CB54">BW54</f>
        <v>0</v>
      </c>
      <c r="BX53" s="137">
        <f t="shared" si="44"/>
        <v>5927</v>
      </c>
      <c r="BY53" s="137">
        <f t="shared" si="44"/>
        <v>0</v>
      </c>
      <c r="BZ53" s="137">
        <f t="shared" si="44"/>
        <v>5927</v>
      </c>
      <c r="CA53" s="137">
        <f t="shared" si="44"/>
        <v>0</v>
      </c>
      <c r="CB53" s="137">
        <f t="shared" si="44"/>
        <v>0</v>
      </c>
      <c r="CC53" s="137">
        <f aca="true" t="shared" si="45" ref="CC53:CE54">CC54</f>
        <v>5927</v>
      </c>
      <c r="CD53" s="137">
        <f t="shared" si="45"/>
        <v>0</v>
      </c>
      <c r="CE53" s="137">
        <f t="shared" si="45"/>
        <v>5927</v>
      </c>
    </row>
    <row r="54" spans="1:83" s="11" customFormat="1" ht="16.5">
      <c r="A54" s="153" t="s">
        <v>23</v>
      </c>
      <c r="B54" s="154" t="s">
        <v>125</v>
      </c>
      <c r="C54" s="154" t="s">
        <v>137</v>
      </c>
      <c r="D54" s="155" t="s">
        <v>24</v>
      </c>
      <c r="E54" s="154"/>
      <c r="F54" s="142"/>
      <c r="G54" s="142"/>
      <c r="H54" s="142"/>
      <c r="I54" s="142"/>
      <c r="J54" s="142"/>
      <c r="K54" s="168"/>
      <c r="L54" s="168"/>
      <c r="M54" s="142"/>
      <c r="N54" s="142"/>
      <c r="O54" s="142"/>
      <c r="P54" s="142"/>
      <c r="Q54" s="142"/>
      <c r="R54" s="144"/>
      <c r="S54" s="144"/>
      <c r="T54" s="142"/>
      <c r="U54" s="142"/>
      <c r="V54" s="144"/>
      <c r="W54" s="144"/>
      <c r="X54" s="142"/>
      <c r="Y54" s="142"/>
      <c r="Z54" s="144"/>
      <c r="AA54" s="142"/>
      <c r="AB54" s="142"/>
      <c r="AC54" s="144"/>
      <c r="AD54" s="144"/>
      <c r="AE54" s="144"/>
      <c r="AF54" s="142"/>
      <c r="AG54" s="144"/>
      <c r="AH54" s="142"/>
      <c r="AI54" s="144"/>
      <c r="AJ54" s="144"/>
      <c r="AK54" s="142"/>
      <c r="AL54" s="142"/>
      <c r="AM54" s="142"/>
      <c r="AN54" s="142">
        <f>AN55</f>
        <v>5927</v>
      </c>
      <c r="AO54" s="142">
        <f>AO55</f>
        <v>5927</v>
      </c>
      <c r="AP54" s="142"/>
      <c r="AQ54" s="142">
        <f>AQ55</f>
        <v>5927</v>
      </c>
      <c r="AR54" s="142">
        <f t="shared" si="42"/>
        <v>0</v>
      </c>
      <c r="AS54" s="142">
        <f t="shared" si="42"/>
        <v>0</v>
      </c>
      <c r="AT54" s="142">
        <f t="shared" si="42"/>
        <v>5927</v>
      </c>
      <c r="AU54" s="142">
        <f t="shared" si="42"/>
        <v>5927</v>
      </c>
      <c r="AV54" s="142">
        <f t="shared" si="42"/>
        <v>0</v>
      </c>
      <c r="AW54" s="142">
        <f t="shared" si="42"/>
        <v>0</v>
      </c>
      <c r="AX54" s="142">
        <f t="shared" si="42"/>
        <v>5927</v>
      </c>
      <c r="AY54" s="142">
        <f t="shared" si="42"/>
        <v>5927</v>
      </c>
      <c r="AZ54" s="142">
        <f t="shared" si="42"/>
        <v>0</v>
      </c>
      <c r="BA54" s="142">
        <f t="shared" si="42"/>
        <v>0</v>
      </c>
      <c r="BB54" s="142">
        <f t="shared" si="42"/>
        <v>5927</v>
      </c>
      <c r="BC54" s="142">
        <f t="shared" si="42"/>
        <v>5927</v>
      </c>
      <c r="BD54" s="144"/>
      <c r="BE54" s="144"/>
      <c r="BF54" s="142">
        <f t="shared" si="43"/>
        <v>5927</v>
      </c>
      <c r="BG54" s="142">
        <f t="shared" si="43"/>
        <v>5927</v>
      </c>
      <c r="BH54" s="142">
        <f t="shared" si="43"/>
        <v>0</v>
      </c>
      <c r="BI54" s="142">
        <f t="shared" si="43"/>
        <v>0</v>
      </c>
      <c r="BJ54" s="142">
        <f t="shared" si="43"/>
        <v>5927</v>
      </c>
      <c r="BK54" s="142">
        <f t="shared" si="43"/>
        <v>5927</v>
      </c>
      <c r="BL54" s="142">
        <f t="shared" si="43"/>
        <v>0</v>
      </c>
      <c r="BM54" s="142">
        <f t="shared" si="43"/>
        <v>0</v>
      </c>
      <c r="BN54" s="142">
        <f t="shared" si="43"/>
        <v>5927</v>
      </c>
      <c r="BO54" s="142"/>
      <c r="BP54" s="142">
        <f t="shared" si="43"/>
        <v>5927</v>
      </c>
      <c r="BQ54" s="142">
        <f t="shared" si="43"/>
        <v>0</v>
      </c>
      <c r="BR54" s="142">
        <f t="shared" si="43"/>
        <v>0</v>
      </c>
      <c r="BS54" s="142">
        <f t="shared" si="43"/>
        <v>5927</v>
      </c>
      <c r="BT54" s="142">
        <f t="shared" si="43"/>
        <v>0</v>
      </c>
      <c r="BU54" s="142">
        <f t="shared" si="43"/>
        <v>5927</v>
      </c>
      <c r="BV54" s="142">
        <f t="shared" si="44"/>
        <v>0</v>
      </c>
      <c r="BW54" s="142">
        <f t="shared" si="44"/>
        <v>0</v>
      </c>
      <c r="BX54" s="142">
        <f t="shared" si="44"/>
        <v>5927</v>
      </c>
      <c r="BY54" s="142">
        <f t="shared" si="44"/>
        <v>0</v>
      </c>
      <c r="BZ54" s="142">
        <f t="shared" si="44"/>
        <v>5927</v>
      </c>
      <c r="CA54" s="142">
        <f t="shared" si="44"/>
        <v>0</v>
      </c>
      <c r="CB54" s="142">
        <f t="shared" si="44"/>
        <v>0</v>
      </c>
      <c r="CC54" s="142">
        <f t="shared" si="45"/>
        <v>5927</v>
      </c>
      <c r="CD54" s="142">
        <f t="shared" si="45"/>
        <v>0</v>
      </c>
      <c r="CE54" s="142">
        <f t="shared" si="45"/>
        <v>5927</v>
      </c>
    </row>
    <row r="55" spans="1:83" s="11" customFormat="1" ht="51" customHeight="1">
      <c r="A55" s="153" t="s">
        <v>135</v>
      </c>
      <c r="B55" s="154" t="s">
        <v>125</v>
      </c>
      <c r="C55" s="154" t="s">
        <v>137</v>
      </c>
      <c r="D55" s="155" t="s">
        <v>24</v>
      </c>
      <c r="E55" s="154" t="s">
        <v>136</v>
      </c>
      <c r="F55" s="142"/>
      <c r="G55" s="142"/>
      <c r="H55" s="142"/>
      <c r="I55" s="142"/>
      <c r="J55" s="142"/>
      <c r="K55" s="168"/>
      <c r="L55" s="168"/>
      <c r="M55" s="142"/>
      <c r="N55" s="142"/>
      <c r="O55" s="142"/>
      <c r="P55" s="142"/>
      <c r="Q55" s="142"/>
      <c r="R55" s="144"/>
      <c r="S55" s="144"/>
      <c r="T55" s="142"/>
      <c r="U55" s="142"/>
      <c r="V55" s="144"/>
      <c r="W55" s="144"/>
      <c r="X55" s="142"/>
      <c r="Y55" s="142"/>
      <c r="Z55" s="144"/>
      <c r="AA55" s="142"/>
      <c r="AB55" s="142"/>
      <c r="AC55" s="144"/>
      <c r="AD55" s="144"/>
      <c r="AE55" s="144"/>
      <c r="AF55" s="142"/>
      <c r="AG55" s="144"/>
      <c r="AH55" s="142"/>
      <c r="AI55" s="144"/>
      <c r="AJ55" s="144"/>
      <c r="AK55" s="142"/>
      <c r="AL55" s="142"/>
      <c r="AM55" s="142"/>
      <c r="AN55" s="142">
        <f>AO55-AM55</f>
        <v>5927</v>
      </c>
      <c r="AO55" s="142">
        <v>5927</v>
      </c>
      <c r="AP55" s="142"/>
      <c r="AQ55" s="142">
        <v>5927</v>
      </c>
      <c r="AR55" s="142"/>
      <c r="AS55" s="144"/>
      <c r="AT55" s="142">
        <f>AO55+AR55</f>
        <v>5927</v>
      </c>
      <c r="AU55" s="142">
        <f>AQ55+AS55</f>
        <v>5927</v>
      </c>
      <c r="AV55" s="144"/>
      <c r="AW55" s="144"/>
      <c r="AX55" s="142">
        <f>AT55+AV55</f>
        <v>5927</v>
      </c>
      <c r="AY55" s="142">
        <f>AU55</f>
        <v>5927</v>
      </c>
      <c r="AZ55" s="144"/>
      <c r="BA55" s="144"/>
      <c r="BB55" s="142">
        <f>AX55+AZ55</f>
        <v>5927</v>
      </c>
      <c r="BC55" s="142">
        <f>AY55+BA55</f>
        <v>5927</v>
      </c>
      <c r="BD55" s="144"/>
      <c r="BE55" s="144"/>
      <c r="BF55" s="142">
        <f>BB55+BD55</f>
        <v>5927</v>
      </c>
      <c r="BG55" s="142">
        <f>BC55+BE55</f>
        <v>5927</v>
      </c>
      <c r="BH55" s="144"/>
      <c r="BI55" s="144"/>
      <c r="BJ55" s="142">
        <f>BB55+BH55</f>
        <v>5927</v>
      </c>
      <c r="BK55" s="142">
        <f>BC55+BI55</f>
        <v>5927</v>
      </c>
      <c r="BL55" s="144"/>
      <c r="BM55" s="144"/>
      <c r="BN55" s="142">
        <f>BJ55+BL55</f>
        <v>5927</v>
      </c>
      <c r="BO55" s="142"/>
      <c r="BP55" s="142">
        <f>BK55+BM55</f>
        <v>5927</v>
      </c>
      <c r="BQ55" s="142"/>
      <c r="BR55" s="144"/>
      <c r="BS55" s="142">
        <f>BN55+BQ55</f>
        <v>5927</v>
      </c>
      <c r="BT55" s="142">
        <f>BO55</f>
        <v>0</v>
      </c>
      <c r="BU55" s="142">
        <f>BP55+BR55</f>
        <v>5927</v>
      </c>
      <c r="BV55" s="142"/>
      <c r="BW55" s="144"/>
      <c r="BX55" s="142">
        <f>BS55+BV55</f>
        <v>5927</v>
      </c>
      <c r="BY55" s="142">
        <f>BT55</f>
        <v>0</v>
      </c>
      <c r="BZ55" s="142">
        <f>BU55+BW55</f>
        <v>5927</v>
      </c>
      <c r="CA55" s="142"/>
      <c r="CB55" s="144"/>
      <c r="CC55" s="142">
        <f>BX55+CA55</f>
        <v>5927</v>
      </c>
      <c r="CD55" s="142">
        <f>BY55</f>
        <v>0</v>
      </c>
      <c r="CE55" s="142">
        <f>BZ55+CB55</f>
        <v>5927</v>
      </c>
    </row>
    <row r="56" spans="1:83" s="11" customFormat="1" ht="16.5">
      <c r="A56" s="153"/>
      <c r="B56" s="154"/>
      <c r="C56" s="154"/>
      <c r="D56" s="155"/>
      <c r="E56" s="154"/>
      <c r="F56" s="169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69"/>
      <c r="AL56" s="169"/>
      <c r="AM56" s="169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</row>
    <row r="57" spans="1:83" s="12" customFormat="1" ht="18.75" customHeight="1" hidden="1">
      <c r="A57" s="134" t="s">
        <v>23</v>
      </c>
      <c r="B57" s="135" t="s">
        <v>125</v>
      </c>
      <c r="C57" s="135" t="s">
        <v>139</v>
      </c>
      <c r="D57" s="150"/>
      <c r="E57" s="135"/>
      <c r="F57" s="137">
        <f aca="true" t="shared" si="46" ref="F57:V58">F58</f>
        <v>35000</v>
      </c>
      <c r="G57" s="137">
        <f t="shared" si="46"/>
        <v>0</v>
      </c>
      <c r="H57" s="137">
        <f t="shared" si="46"/>
        <v>35000</v>
      </c>
      <c r="I57" s="137">
        <f t="shared" si="46"/>
        <v>0</v>
      </c>
      <c r="J57" s="137">
        <f t="shared" si="46"/>
        <v>35000</v>
      </c>
      <c r="K57" s="137">
        <f t="shared" si="46"/>
        <v>0</v>
      </c>
      <c r="L57" s="137">
        <f t="shared" si="46"/>
        <v>0</v>
      </c>
      <c r="M57" s="137">
        <f t="shared" si="46"/>
        <v>35000</v>
      </c>
      <c r="N57" s="137">
        <f t="shared" si="46"/>
        <v>-25310</v>
      </c>
      <c r="O57" s="137">
        <f t="shared" si="46"/>
        <v>9690</v>
      </c>
      <c r="P57" s="137">
        <f t="shared" si="46"/>
        <v>0</v>
      </c>
      <c r="Q57" s="137">
        <f t="shared" si="46"/>
        <v>9690</v>
      </c>
      <c r="R57" s="137">
        <f t="shared" si="46"/>
        <v>0</v>
      </c>
      <c r="S57" s="137">
        <f t="shared" si="46"/>
        <v>0</v>
      </c>
      <c r="T57" s="137">
        <f t="shared" si="46"/>
        <v>9690</v>
      </c>
      <c r="U57" s="137">
        <f t="shared" si="46"/>
        <v>9690</v>
      </c>
      <c r="V57" s="137">
        <f t="shared" si="46"/>
        <v>0</v>
      </c>
      <c r="W57" s="137">
        <f aca="true" t="shared" si="47" ref="V57:AK58">W58</f>
        <v>0</v>
      </c>
      <c r="X57" s="137">
        <f t="shared" si="47"/>
        <v>9690</v>
      </c>
      <c r="Y57" s="137">
        <f t="shared" si="47"/>
        <v>9690</v>
      </c>
      <c r="Z57" s="137">
        <f t="shared" si="47"/>
        <v>0</v>
      </c>
      <c r="AA57" s="137">
        <f t="shared" si="47"/>
        <v>9690</v>
      </c>
      <c r="AB57" s="137">
        <f t="shared" si="47"/>
        <v>9690</v>
      </c>
      <c r="AC57" s="137">
        <f t="shared" si="47"/>
        <v>0</v>
      </c>
      <c r="AD57" s="137">
        <f t="shared" si="47"/>
        <v>0</v>
      </c>
      <c r="AE57" s="137"/>
      <c r="AF57" s="137">
        <f t="shared" si="47"/>
        <v>9690</v>
      </c>
      <c r="AG57" s="137">
        <f t="shared" si="47"/>
        <v>0</v>
      </c>
      <c r="AH57" s="137">
        <f t="shared" si="47"/>
        <v>9690</v>
      </c>
      <c r="AI57" s="137">
        <f t="shared" si="47"/>
        <v>0</v>
      </c>
      <c r="AJ57" s="137">
        <f t="shared" si="47"/>
        <v>0</v>
      </c>
      <c r="AK57" s="137">
        <f t="shared" si="47"/>
        <v>9690</v>
      </c>
      <c r="AL57" s="137">
        <f aca="true" t="shared" si="48" ref="AI57:AY58">AL58</f>
        <v>0</v>
      </c>
      <c r="AM57" s="137">
        <f t="shared" si="48"/>
        <v>9690</v>
      </c>
      <c r="AN57" s="137">
        <f t="shared" si="48"/>
        <v>-9690</v>
      </c>
      <c r="AO57" s="137">
        <f t="shared" si="48"/>
        <v>0</v>
      </c>
      <c r="AP57" s="137">
        <f t="shared" si="48"/>
        <v>0</v>
      </c>
      <c r="AQ57" s="137">
        <f t="shared" si="48"/>
        <v>0</v>
      </c>
      <c r="AR57" s="137">
        <f t="shared" si="48"/>
        <v>0</v>
      </c>
      <c r="AS57" s="137">
        <f t="shared" si="48"/>
        <v>0</v>
      </c>
      <c r="AT57" s="137">
        <f t="shared" si="48"/>
        <v>0</v>
      </c>
      <c r="AU57" s="137">
        <f t="shared" si="48"/>
        <v>0</v>
      </c>
      <c r="AV57" s="146"/>
      <c r="AW57" s="146"/>
      <c r="AX57" s="137">
        <f t="shared" si="48"/>
        <v>0</v>
      </c>
      <c r="AY57" s="137">
        <f t="shared" si="48"/>
        <v>0</v>
      </c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</row>
    <row r="58" spans="1:83" ht="16.5" customHeight="1" hidden="1">
      <c r="A58" s="153" t="s">
        <v>23</v>
      </c>
      <c r="B58" s="154" t="s">
        <v>125</v>
      </c>
      <c r="C58" s="154" t="s">
        <v>139</v>
      </c>
      <c r="D58" s="155" t="s">
        <v>24</v>
      </c>
      <c r="E58" s="154"/>
      <c r="F58" s="142">
        <f t="shared" si="46"/>
        <v>35000</v>
      </c>
      <c r="G58" s="142">
        <f t="shared" si="46"/>
        <v>0</v>
      </c>
      <c r="H58" s="142">
        <f t="shared" si="46"/>
        <v>35000</v>
      </c>
      <c r="I58" s="142">
        <f t="shared" si="46"/>
        <v>0</v>
      </c>
      <c r="J58" s="142">
        <f t="shared" si="46"/>
        <v>35000</v>
      </c>
      <c r="K58" s="142">
        <f t="shared" si="46"/>
        <v>0</v>
      </c>
      <c r="L58" s="142">
        <f t="shared" si="46"/>
        <v>0</v>
      </c>
      <c r="M58" s="142">
        <f t="shared" si="46"/>
        <v>35000</v>
      </c>
      <c r="N58" s="142">
        <f t="shared" si="46"/>
        <v>-25310</v>
      </c>
      <c r="O58" s="142">
        <f t="shared" si="46"/>
        <v>9690</v>
      </c>
      <c r="P58" s="142">
        <f t="shared" si="46"/>
        <v>0</v>
      </c>
      <c r="Q58" s="142">
        <f t="shared" si="46"/>
        <v>9690</v>
      </c>
      <c r="R58" s="142">
        <f t="shared" si="46"/>
        <v>0</v>
      </c>
      <c r="S58" s="142">
        <f t="shared" si="46"/>
        <v>0</v>
      </c>
      <c r="T58" s="142">
        <f t="shared" si="46"/>
        <v>9690</v>
      </c>
      <c r="U58" s="142">
        <f t="shared" si="46"/>
        <v>9690</v>
      </c>
      <c r="V58" s="142">
        <f t="shared" si="47"/>
        <v>0</v>
      </c>
      <c r="W58" s="142">
        <f t="shared" si="47"/>
        <v>0</v>
      </c>
      <c r="X58" s="142">
        <f t="shared" si="47"/>
        <v>9690</v>
      </c>
      <c r="Y58" s="142">
        <f t="shared" si="47"/>
        <v>9690</v>
      </c>
      <c r="Z58" s="142">
        <f t="shared" si="47"/>
        <v>0</v>
      </c>
      <c r="AA58" s="142">
        <f t="shared" si="47"/>
        <v>9690</v>
      </c>
      <c r="AB58" s="142">
        <f t="shared" si="47"/>
        <v>9690</v>
      </c>
      <c r="AC58" s="142">
        <f t="shared" si="47"/>
        <v>0</v>
      </c>
      <c r="AD58" s="142">
        <f t="shared" si="47"/>
        <v>0</v>
      </c>
      <c r="AE58" s="142"/>
      <c r="AF58" s="142">
        <f t="shared" si="47"/>
        <v>9690</v>
      </c>
      <c r="AG58" s="142">
        <f t="shared" si="47"/>
        <v>0</v>
      </c>
      <c r="AH58" s="142">
        <f t="shared" si="47"/>
        <v>9690</v>
      </c>
      <c r="AI58" s="142">
        <f t="shared" si="48"/>
        <v>0</v>
      </c>
      <c r="AJ58" s="142">
        <f t="shared" si="48"/>
        <v>0</v>
      </c>
      <c r="AK58" s="142">
        <f t="shared" si="48"/>
        <v>9690</v>
      </c>
      <c r="AL58" s="142">
        <f t="shared" si="48"/>
        <v>0</v>
      </c>
      <c r="AM58" s="142">
        <f t="shared" si="48"/>
        <v>9690</v>
      </c>
      <c r="AN58" s="142">
        <f t="shared" si="48"/>
        <v>-9690</v>
      </c>
      <c r="AO58" s="142">
        <f t="shared" si="48"/>
        <v>0</v>
      </c>
      <c r="AP58" s="142">
        <f t="shared" si="48"/>
        <v>0</v>
      </c>
      <c r="AQ58" s="142">
        <f t="shared" si="48"/>
        <v>0</v>
      </c>
      <c r="AR58" s="142">
        <f t="shared" si="48"/>
        <v>0</v>
      </c>
      <c r="AS58" s="142">
        <f t="shared" si="48"/>
        <v>0</v>
      </c>
      <c r="AT58" s="142">
        <f t="shared" si="48"/>
        <v>0</v>
      </c>
      <c r="AU58" s="142">
        <f t="shared" si="48"/>
        <v>0</v>
      </c>
      <c r="AV58" s="122"/>
      <c r="AW58" s="122"/>
      <c r="AX58" s="142">
        <f t="shared" si="48"/>
        <v>0</v>
      </c>
      <c r="AY58" s="142">
        <f t="shared" si="48"/>
        <v>0</v>
      </c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</row>
    <row r="59" spans="1:83" s="10" customFormat="1" ht="66.75" customHeight="1" hidden="1">
      <c r="A59" s="153" t="s">
        <v>135</v>
      </c>
      <c r="B59" s="154" t="s">
        <v>125</v>
      </c>
      <c r="C59" s="154" t="s">
        <v>139</v>
      </c>
      <c r="D59" s="155" t="s">
        <v>24</v>
      </c>
      <c r="E59" s="154" t="s">
        <v>136</v>
      </c>
      <c r="F59" s="142">
        <v>35000</v>
      </c>
      <c r="G59" s="142">
        <f>H59-F59</f>
        <v>0</v>
      </c>
      <c r="H59" s="142">
        <v>35000</v>
      </c>
      <c r="I59" s="142"/>
      <c r="J59" s="142">
        <v>35000</v>
      </c>
      <c r="K59" s="170"/>
      <c r="L59" s="170"/>
      <c r="M59" s="142">
        <v>35000</v>
      </c>
      <c r="N59" s="142">
        <f>O59-M59</f>
        <v>-25310</v>
      </c>
      <c r="O59" s="142">
        <v>9690</v>
      </c>
      <c r="P59" s="142"/>
      <c r="Q59" s="142">
        <v>9690</v>
      </c>
      <c r="R59" s="139"/>
      <c r="S59" s="139"/>
      <c r="T59" s="142">
        <f>O59+R59</f>
        <v>9690</v>
      </c>
      <c r="U59" s="142">
        <f>Q59+S59</f>
        <v>9690</v>
      </c>
      <c r="V59" s="139"/>
      <c r="W59" s="139"/>
      <c r="X59" s="142">
        <f>T59+V59</f>
        <v>9690</v>
      </c>
      <c r="Y59" s="142">
        <f>U59+W59</f>
        <v>9690</v>
      </c>
      <c r="Z59" s="139"/>
      <c r="AA59" s="142">
        <f>X59+Z59</f>
        <v>9690</v>
      </c>
      <c r="AB59" s="142">
        <f>Y59</f>
        <v>9690</v>
      </c>
      <c r="AC59" s="139"/>
      <c r="AD59" s="139"/>
      <c r="AE59" s="139"/>
      <c r="AF59" s="142">
        <f>AA59+AC59</f>
        <v>9690</v>
      </c>
      <c r="AG59" s="139"/>
      <c r="AH59" s="142">
        <f>AB59</f>
        <v>9690</v>
      </c>
      <c r="AI59" s="139"/>
      <c r="AJ59" s="139"/>
      <c r="AK59" s="142">
        <f>AF59+AI59</f>
        <v>9690</v>
      </c>
      <c r="AL59" s="142">
        <f>AG59</f>
        <v>0</v>
      </c>
      <c r="AM59" s="142">
        <f>AH59+AJ59</f>
        <v>9690</v>
      </c>
      <c r="AN59" s="142">
        <f>AO59-AM59</f>
        <v>-9690</v>
      </c>
      <c r="AO59" s="142"/>
      <c r="AP59" s="142"/>
      <c r="AQ59" s="142"/>
      <c r="AR59" s="142"/>
      <c r="AS59" s="139"/>
      <c r="AT59" s="142">
        <f>AO59+AR59</f>
        <v>0</v>
      </c>
      <c r="AU59" s="142">
        <f>AQ59+AS59</f>
        <v>0</v>
      </c>
      <c r="AV59" s="139"/>
      <c r="AW59" s="139"/>
      <c r="AX59" s="142">
        <f>AR59+AU59</f>
        <v>0</v>
      </c>
      <c r="AY59" s="142">
        <f>AT59+AV59</f>
        <v>0</v>
      </c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</row>
    <row r="60" spans="1:83" ht="15" customHeight="1" hidden="1">
      <c r="A60" s="171"/>
      <c r="B60" s="172"/>
      <c r="C60" s="172"/>
      <c r="D60" s="173"/>
      <c r="E60" s="172"/>
      <c r="F60" s="120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3"/>
      <c r="AB60" s="123"/>
      <c r="AC60" s="123"/>
      <c r="AD60" s="123"/>
      <c r="AE60" s="123"/>
      <c r="AF60" s="122"/>
      <c r="AG60" s="122"/>
      <c r="AH60" s="122"/>
      <c r="AI60" s="122"/>
      <c r="AJ60" s="122"/>
      <c r="AK60" s="124"/>
      <c r="AL60" s="124"/>
      <c r="AM60" s="124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</row>
    <row r="61" spans="1:83" ht="21.75" customHeight="1">
      <c r="A61" s="134" t="s">
        <v>25</v>
      </c>
      <c r="B61" s="135" t="s">
        <v>125</v>
      </c>
      <c r="C61" s="135" t="s">
        <v>339</v>
      </c>
      <c r="D61" s="150"/>
      <c r="E61" s="135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>
        <f aca="true" t="shared" si="49" ref="AN61:AV61">AN62+AN66+AN75+AN64</f>
        <v>113091</v>
      </c>
      <c r="AO61" s="137">
        <f t="shared" si="49"/>
        <v>113091</v>
      </c>
      <c r="AP61" s="137">
        <f t="shared" si="49"/>
        <v>0</v>
      </c>
      <c r="AQ61" s="137">
        <f t="shared" si="49"/>
        <v>89543</v>
      </c>
      <c r="AR61" s="137">
        <f t="shared" si="49"/>
        <v>0</v>
      </c>
      <c r="AS61" s="137">
        <f t="shared" si="49"/>
        <v>0</v>
      </c>
      <c r="AT61" s="137">
        <f t="shared" si="49"/>
        <v>113091</v>
      </c>
      <c r="AU61" s="137">
        <f t="shared" si="49"/>
        <v>89543</v>
      </c>
      <c r="AV61" s="137">
        <f t="shared" si="49"/>
        <v>-7460</v>
      </c>
      <c r="AW61" s="137">
        <f aca="true" t="shared" si="50" ref="AW61:BC61">AW62+AW66+AW75+AW64</f>
        <v>-7460</v>
      </c>
      <c r="AX61" s="137">
        <f t="shared" si="50"/>
        <v>105631</v>
      </c>
      <c r="AY61" s="137">
        <f t="shared" si="50"/>
        <v>82083</v>
      </c>
      <c r="AZ61" s="137">
        <f t="shared" si="50"/>
        <v>0</v>
      </c>
      <c r="BA61" s="137">
        <f t="shared" si="50"/>
        <v>0</v>
      </c>
      <c r="BB61" s="137">
        <f t="shared" si="50"/>
        <v>105631</v>
      </c>
      <c r="BC61" s="137">
        <f t="shared" si="50"/>
        <v>82083</v>
      </c>
      <c r="BD61" s="122"/>
      <c r="BE61" s="122"/>
      <c r="BF61" s="137">
        <f aca="true" t="shared" si="51" ref="BF61:BP61">BF62+BF66+BF75+BF64</f>
        <v>105631</v>
      </c>
      <c r="BG61" s="137">
        <f t="shared" si="51"/>
        <v>82083</v>
      </c>
      <c r="BH61" s="137">
        <f>BH62+BH66+BH75+BH64</f>
        <v>0</v>
      </c>
      <c r="BI61" s="137">
        <f>BI62+BI66+BI75+BI64</f>
        <v>0</v>
      </c>
      <c r="BJ61" s="137">
        <f>BJ62+BJ66+BJ75+BJ64</f>
        <v>105631</v>
      </c>
      <c r="BK61" s="137">
        <f>BK62+BK66+BK75+BK64</f>
        <v>82083</v>
      </c>
      <c r="BL61" s="137">
        <f t="shared" si="51"/>
        <v>0</v>
      </c>
      <c r="BM61" s="137">
        <f t="shared" si="51"/>
        <v>0</v>
      </c>
      <c r="BN61" s="137">
        <f t="shared" si="51"/>
        <v>105631</v>
      </c>
      <c r="BO61" s="137"/>
      <c r="BP61" s="137">
        <f t="shared" si="51"/>
        <v>82083</v>
      </c>
      <c r="BQ61" s="137">
        <f aca="true" t="shared" si="52" ref="BQ61:BZ61">BQ62+BQ66+BQ75+BQ64</f>
        <v>0</v>
      </c>
      <c r="BR61" s="137">
        <f t="shared" si="52"/>
        <v>0</v>
      </c>
      <c r="BS61" s="137">
        <f t="shared" si="52"/>
        <v>105631</v>
      </c>
      <c r="BT61" s="137">
        <f t="shared" si="52"/>
        <v>0</v>
      </c>
      <c r="BU61" s="137">
        <f t="shared" si="52"/>
        <v>82083</v>
      </c>
      <c r="BV61" s="137">
        <f t="shared" si="52"/>
        <v>0</v>
      </c>
      <c r="BW61" s="137">
        <f t="shared" si="52"/>
        <v>0</v>
      </c>
      <c r="BX61" s="137">
        <f t="shared" si="52"/>
        <v>105631</v>
      </c>
      <c r="BY61" s="137">
        <f t="shared" si="52"/>
        <v>0</v>
      </c>
      <c r="BZ61" s="137">
        <f t="shared" si="52"/>
        <v>82083</v>
      </c>
      <c r="CA61" s="137">
        <f>CA62+CA66+CA75+CA64</f>
        <v>0</v>
      </c>
      <c r="CB61" s="137">
        <f>CB62+CB66+CB75+CB64</f>
        <v>0</v>
      </c>
      <c r="CC61" s="137">
        <f>CC62+CC66+CC75+CC64</f>
        <v>105631</v>
      </c>
      <c r="CD61" s="137">
        <f>CD62+CD66+CD75+CD64</f>
        <v>0</v>
      </c>
      <c r="CE61" s="137">
        <f>CE62+CE66+CE75+CE64</f>
        <v>82083</v>
      </c>
    </row>
    <row r="62" spans="1:83" ht="72.75" customHeight="1">
      <c r="A62" s="153" t="s">
        <v>131</v>
      </c>
      <c r="B62" s="154" t="s">
        <v>125</v>
      </c>
      <c r="C62" s="154" t="s">
        <v>339</v>
      </c>
      <c r="D62" s="155" t="s">
        <v>122</v>
      </c>
      <c r="E62" s="154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>
        <f aca="true" t="shared" si="53" ref="AN62:BC62">AN63</f>
        <v>755</v>
      </c>
      <c r="AO62" s="142">
        <f t="shared" si="53"/>
        <v>755</v>
      </c>
      <c r="AP62" s="142">
        <f t="shared" si="53"/>
        <v>0</v>
      </c>
      <c r="AQ62" s="142">
        <f t="shared" si="53"/>
        <v>755</v>
      </c>
      <c r="AR62" s="142">
        <f t="shared" si="53"/>
        <v>0</v>
      </c>
      <c r="AS62" s="142">
        <f t="shared" si="53"/>
        <v>0</v>
      </c>
      <c r="AT62" s="142">
        <f t="shared" si="53"/>
        <v>755</v>
      </c>
      <c r="AU62" s="142">
        <f t="shared" si="53"/>
        <v>755</v>
      </c>
      <c r="AV62" s="142">
        <f t="shared" si="53"/>
        <v>0</v>
      </c>
      <c r="AW62" s="142">
        <f t="shared" si="53"/>
        <v>0</v>
      </c>
      <c r="AX62" s="142">
        <f t="shared" si="53"/>
        <v>755</v>
      </c>
      <c r="AY62" s="142">
        <f t="shared" si="53"/>
        <v>755</v>
      </c>
      <c r="AZ62" s="142">
        <f t="shared" si="53"/>
        <v>0</v>
      </c>
      <c r="BA62" s="142">
        <f t="shared" si="53"/>
        <v>0</v>
      </c>
      <c r="BB62" s="142">
        <f t="shared" si="53"/>
        <v>755</v>
      </c>
      <c r="BC62" s="142">
        <f t="shared" si="53"/>
        <v>755</v>
      </c>
      <c r="BD62" s="122"/>
      <c r="BE62" s="122"/>
      <c r="BF62" s="142">
        <f aca="true" t="shared" si="54" ref="BF62:CB62">BF63</f>
        <v>755</v>
      </c>
      <c r="BG62" s="142">
        <f t="shared" si="54"/>
        <v>755</v>
      </c>
      <c r="BH62" s="142">
        <f t="shared" si="54"/>
        <v>0</v>
      </c>
      <c r="BI62" s="142">
        <f t="shared" si="54"/>
        <v>0</v>
      </c>
      <c r="BJ62" s="142">
        <f t="shared" si="54"/>
        <v>755</v>
      </c>
      <c r="BK62" s="142">
        <f t="shared" si="54"/>
        <v>755</v>
      </c>
      <c r="BL62" s="142">
        <f t="shared" si="54"/>
        <v>0</v>
      </c>
      <c r="BM62" s="142">
        <f t="shared" si="54"/>
        <v>0</v>
      </c>
      <c r="BN62" s="142">
        <f t="shared" si="54"/>
        <v>755</v>
      </c>
      <c r="BO62" s="142"/>
      <c r="BP62" s="142">
        <f t="shared" si="54"/>
        <v>755</v>
      </c>
      <c r="BQ62" s="142">
        <f t="shared" si="54"/>
        <v>0</v>
      </c>
      <c r="BR62" s="142">
        <f t="shared" si="54"/>
        <v>0</v>
      </c>
      <c r="BS62" s="142">
        <f t="shared" si="54"/>
        <v>755</v>
      </c>
      <c r="BT62" s="142">
        <f t="shared" si="54"/>
        <v>0</v>
      </c>
      <c r="BU62" s="142">
        <f t="shared" si="54"/>
        <v>755</v>
      </c>
      <c r="BV62" s="142">
        <f t="shared" si="54"/>
        <v>0</v>
      </c>
      <c r="BW62" s="142">
        <f t="shared" si="54"/>
        <v>0</v>
      </c>
      <c r="BX62" s="142">
        <f t="shared" si="54"/>
        <v>755</v>
      </c>
      <c r="BY62" s="142">
        <f t="shared" si="54"/>
        <v>0</v>
      </c>
      <c r="BZ62" s="142">
        <f t="shared" si="54"/>
        <v>755</v>
      </c>
      <c r="CA62" s="142">
        <f t="shared" si="54"/>
        <v>0</v>
      </c>
      <c r="CB62" s="142">
        <f t="shared" si="54"/>
        <v>0</v>
      </c>
      <c r="CC62" s="142">
        <f>CC63</f>
        <v>755</v>
      </c>
      <c r="CD62" s="142">
        <f>CD63</f>
        <v>0</v>
      </c>
      <c r="CE62" s="142">
        <f>CE63</f>
        <v>755</v>
      </c>
    </row>
    <row r="63" spans="1:83" ht="37.5" customHeight="1">
      <c r="A63" s="153" t="s">
        <v>127</v>
      </c>
      <c r="B63" s="154" t="s">
        <v>125</v>
      </c>
      <c r="C63" s="154" t="s">
        <v>339</v>
      </c>
      <c r="D63" s="155" t="s">
        <v>122</v>
      </c>
      <c r="E63" s="154" t="s">
        <v>128</v>
      </c>
      <c r="F63" s="142"/>
      <c r="G63" s="142"/>
      <c r="H63" s="164"/>
      <c r="I63" s="164"/>
      <c r="J63" s="164"/>
      <c r="K63" s="165"/>
      <c r="L63" s="165"/>
      <c r="M63" s="142"/>
      <c r="N63" s="142"/>
      <c r="O63" s="142"/>
      <c r="P63" s="142"/>
      <c r="Q63" s="142"/>
      <c r="R63" s="144"/>
      <c r="S63" s="144"/>
      <c r="T63" s="142"/>
      <c r="U63" s="142"/>
      <c r="V63" s="144"/>
      <c r="W63" s="144"/>
      <c r="X63" s="142"/>
      <c r="Y63" s="142"/>
      <c r="Z63" s="144"/>
      <c r="AA63" s="142"/>
      <c r="AB63" s="142"/>
      <c r="AC63" s="144"/>
      <c r="AD63" s="144"/>
      <c r="AE63" s="144"/>
      <c r="AF63" s="142"/>
      <c r="AG63" s="144"/>
      <c r="AH63" s="142"/>
      <c r="AI63" s="144"/>
      <c r="AJ63" s="144"/>
      <c r="AK63" s="142"/>
      <c r="AL63" s="142"/>
      <c r="AM63" s="142"/>
      <c r="AN63" s="142">
        <f>AO63-AM63</f>
        <v>755</v>
      </c>
      <c r="AO63" s="145">
        <v>755</v>
      </c>
      <c r="AP63" s="145"/>
      <c r="AQ63" s="145">
        <v>755</v>
      </c>
      <c r="AR63" s="145"/>
      <c r="AS63" s="122"/>
      <c r="AT63" s="142">
        <f>AO63+AR63</f>
        <v>755</v>
      </c>
      <c r="AU63" s="142">
        <f>AQ63+AS63</f>
        <v>755</v>
      </c>
      <c r="AV63" s="122"/>
      <c r="AW63" s="122"/>
      <c r="AX63" s="142">
        <f>AT63+AV63</f>
        <v>755</v>
      </c>
      <c r="AY63" s="142">
        <f>AU63</f>
        <v>755</v>
      </c>
      <c r="AZ63" s="122"/>
      <c r="BA63" s="122"/>
      <c r="BB63" s="142">
        <f>AX63+AZ63</f>
        <v>755</v>
      </c>
      <c r="BC63" s="142">
        <f>AY63+BA63</f>
        <v>755</v>
      </c>
      <c r="BD63" s="122"/>
      <c r="BE63" s="122"/>
      <c r="BF63" s="142">
        <f>BB63+BD63</f>
        <v>755</v>
      </c>
      <c r="BG63" s="142">
        <f>BC63+BE63</f>
        <v>755</v>
      </c>
      <c r="BH63" s="122"/>
      <c r="BI63" s="122"/>
      <c r="BJ63" s="142">
        <f>BB63+BH63</f>
        <v>755</v>
      </c>
      <c r="BK63" s="142">
        <f>BC63+BI63</f>
        <v>755</v>
      </c>
      <c r="BL63" s="122"/>
      <c r="BM63" s="122"/>
      <c r="BN63" s="142">
        <f>BJ63+BL63</f>
        <v>755</v>
      </c>
      <c r="BO63" s="142"/>
      <c r="BP63" s="142">
        <f>BK63+BM63</f>
        <v>755</v>
      </c>
      <c r="BQ63" s="142"/>
      <c r="BR63" s="122"/>
      <c r="BS63" s="142">
        <f>BN63+BQ63</f>
        <v>755</v>
      </c>
      <c r="BT63" s="142">
        <f>BO63</f>
        <v>0</v>
      </c>
      <c r="BU63" s="142">
        <f>BP63+BR63</f>
        <v>755</v>
      </c>
      <c r="BV63" s="142"/>
      <c r="BW63" s="122"/>
      <c r="BX63" s="142">
        <f>BS63+BV63</f>
        <v>755</v>
      </c>
      <c r="BY63" s="142">
        <f>BT63</f>
        <v>0</v>
      </c>
      <c r="BZ63" s="142">
        <f>BU63+BW63</f>
        <v>755</v>
      </c>
      <c r="CA63" s="142"/>
      <c r="CB63" s="122"/>
      <c r="CC63" s="142">
        <f>BX63+CA63</f>
        <v>755</v>
      </c>
      <c r="CD63" s="142">
        <f>BY63</f>
        <v>0</v>
      </c>
      <c r="CE63" s="142">
        <f>BZ63+CB63</f>
        <v>755</v>
      </c>
    </row>
    <row r="64" spans="1:83" ht="48.75" customHeight="1">
      <c r="A64" s="153" t="s">
        <v>217</v>
      </c>
      <c r="B64" s="154" t="s">
        <v>125</v>
      </c>
      <c r="C64" s="154" t="s">
        <v>339</v>
      </c>
      <c r="D64" s="155" t="s">
        <v>218</v>
      </c>
      <c r="E64" s="154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>
        <f aca="true" t="shared" si="55" ref="AN64:BC64">AN65</f>
        <v>5292</v>
      </c>
      <c r="AO64" s="142">
        <f t="shared" si="55"/>
        <v>5292</v>
      </c>
      <c r="AP64" s="142">
        <f t="shared" si="55"/>
        <v>0</v>
      </c>
      <c r="AQ64" s="142">
        <f t="shared" si="55"/>
        <v>5292</v>
      </c>
      <c r="AR64" s="142">
        <f t="shared" si="55"/>
        <v>0</v>
      </c>
      <c r="AS64" s="142">
        <f t="shared" si="55"/>
        <v>0</v>
      </c>
      <c r="AT64" s="142">
        <f t="shared" si="55"/>
        <v>5292</v>
      </c>
      <c r="AU64" s="142">
        <f t="shared" si="55"/>
        <v>5292</v>
      </c>
      <c r="AV64" s="142">
        <f t="shared" si="55"/>
        <v>0</v>
      </c>
      <c r="AW64" s="142">
        <f t="shared" si="55"/>
        <v>0</v>
      </c>
      <c r="AX64" s="142">
        <f t="shared" si="55"/>
        <v>5292</v>
      </c>
      <c r="AY64" s="142">
        <f t="shared" si="55"/>
        <v>5292</v>
      </c>
      <c r="AZ64" s="142">
        <f t="shared" si="55"/>
        <v>0</v>
      </c>
      <c r="BA64" s="142">
        <f t="shared" si="55"/>
        <v>0</v>
      </c>
      <c r="BB64" s="142">
        <f t="shared" si="55"/>
        <v>5292</v>
      </c>
      <c r="BC64" s="142">
        <f t="shared" si="55"/>
        <v>5292</v>
      </c>
      <c r="BD64" s="122"/>
      <c r="BE64" s="122"/>
      <c r="BF64" s="142">
        <f aca="true" t="shared" si="56" ref="BF64:CB64">BF65</f>
        <v>5292</v>
      </c>
      <c r="BG64" s="142">
        <f t="shared" si="56"/>
        <v>5292</v>
      </c>
      <c r="BH64" s="142">
        <f t="shared" si="56"/>
        <v>0</v>
      </c>
      <c r="BI64" s="142">
        <f t="shared" si="56"/>
        <v>0</v>
      </c>
      <c r="BJ64" s="142">
        <f t="shared" si="56"/>
        <v>5292</v>
      </c>
      <c r="BK64" s="142">
        <f t="shared" si="56"/>
        <v>5292</v>
      </c>
      <c r="BL64" s="142">
        <f t="shared" si="56"/>
        <v>0</v>
      </c>
      <c r="BM64" s="142">
        <f t="shared" si="56"/>
        <v>0</v>
      </c>
      <c r="BN64" s="142">
        <f t="shared" si="56"/>
        <v>5292</v>
      </c>
      <c r="BO64" s="142"/>
      <c r="BP64" s="142">
        <f t="shared" si="56"/>
        <v>5292</v>
      </c>
      <c r="BQ64" s="142">
        <f t="shared" si="56"/>
        <v>0</v>
      </c>
      <c r="BR64" s="142">
        <f t="shared" si="56"/>
        <v>0</v>
      </c>
      <c r="BS64" s="142">
        <f t="shared" si="56"/>
        <v>5292</v>
      </c>
      <c r="BT64" s="142">
        <f t="shared" si="56"/>
        <v>0</v>
      </c>
      <c r="BU64" s="142">
        <f t="shared" si="56"/>
        <v>5292</v>
      </c>
      <c r="BV64" s="142">
        <f t="shared" si="56"/>
        <v>0</v>
      </c>
      <c r="BW64" s="142">
        <f t="shared" si="56"/>
        <v>0</v>
      </c>
      <c r="BX64" s="142">
        <f t="shared" si="56"/>
        <v>5292</v>
      </c>
      <c r="BY64" s="142">
        <f t="shared" si="56"/>
        <v>0</v>
      </c>
      <c r="BZ64" s="142">
        <f t="shared" si="56"/>
        <v>5292</v>
      </c>
      <c r="CA64" s="142">
        <f t="shared" si="56"/>
        <v>0</v>
      </c>
      <c r="CB64" s="142">
        <f t="shared" si="56"/>
        <v>0</v>
      </c>
      <c r="CC64" s="142">
        <f>CC65</f>
        <v>5292</v>
      </c>
      <c r="CD64" s="142">
        <f>CD65</f>
        <v>0</v>
      </c>
      <c r="CE64" s="142">
        <f>CE65</f>
        <v>5292</v>
      </c>
    </row>
    <row r="65" spans="1:83" ht="21" customHeight="1">
      <c r="A65" s="153" t="s">
        <v>219</v>
      </c>
      <c r="B65" s="154" t="s">
        <v>125</v>
      </c>
      <c r="C65" s="154" t="s">
        <v>339</v>
      </c>
      <c r="D65" s="155" t="s">
        <v>218</v>
      </c>
      <c r="E65" s="154" t="s">
        <v>220</v>
      </c>
      <c r="F65" s="142"/>
      <c r="G65" s="142"/>
      <c r="H65" s="164"/>
      <c r="I65" s="164"/>
      <c r="J65" s="164"/>
      <c r="K65" s="164"/>
      <c r="L65" s="164"/>
      <c r="M65" s="142"/>
      <c r="N65" s="142"/>
      <c r="O65" s="142"/>
      <c r="P65" s="142"/>
      <c r="Q65" s="142"/>
      <c r="R65" s="146"/>
      <c r="S65" s="146"/>
      <c r="T65" s="142"/>
      <c r="U65" s="142"/>
      <c r="V65" s="146"/>
      <c r="W65" s="146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6"/>
      <c r="AJ65" s="146"/>
      <c r="AK65" s="142"/>
      <c r="AL65" s="142"/>
      <c r="AM65" s="142"/>
      <c r="AN65" s="142">
        <f>AO65-AM65</f>
        <v>5292</v>
      </c>
      <c r="AO65" s="142">
        <v>5292</v>
      </c>
      <c r="AP65" s="142"/>
      <c r="AQ65" s="142">
        <v>5292</v>
      </c>
      <c r="AR65" s="142"/>
      <c r="AS65" s="122"/>
      <c r="AT65" s="142">
        <f>AO65+AR65</f>
        <v>5292</v>
      </c>
      <c r="AU65" s="142">
        <f>AQ65+AS65</f>
        <v>5292</v>
      </c>
      <c r="AV65" s="122"/>
      <c r="AW65" s="122"/>
      <c r="AX65" s="142">
        <f>AT65+AV65</f>
        <v>5292</v>
      </c>
      <c r="AY65" s="142">
        <f>AU65</f>
        <v>5292</v>
      </c>
      <c r="AZ65" s="122"/>
      <c r="BA65" s="122"/>
      <c r="BB65" s="142">
        <f>AX65+AZ65</f>
        <v>5292</v>
      </c>
      <c r="BC65" s="142">
        <f>AY65+BA65</f>
        <v>5292</v>
      </c>
      <c r="BD65" s="122"/>
      <c r="BE65" s="122"/>
      <c r="BF65" s="142">
        <f>BB65+BD65</f>
        <v>5292</v>
      </c>
      <c r="BG65" s="142">
        <f>BC65+BE65</f>
        <v>5292</v>
      </c>
      <c r="BH65" s="122"/>
      <c r="BI65" s="122"/>
      <c r="BJ65" s="142">
        <f>BB65+BH65</f>
        <v>5292</v>
      </c>
      <c r="BK65" s="142">
        <f>BC65+BI65</f>
        <v>5292</v>
      </c>
      <c r="BL65" s="122"/>
      <c r="BM65" s="122"/>
      <c r="BN65" s="142">
        <f>BJ65+BL65</f>
        <v>5292</v>
      </c>
      <c r="BO65" s="142"/>
      <c r="BP65" s="142">
        <f>BK65+BM65</f>
        <v>5292</v>
      </c>
      <c r="BQ65" s="142"/>
      <c r="BR65" s="122"/>
      <c r="BS65" s="142">
        <f>BN65+BQ65</f>
        <v>5292</v>
      </c>
      <c r="BT65" s="142">
        <f>BO65</f>
        <v>0</v>
      </c>
      <c r="BU65" s="142">
        <f>BP65+BR65</f>
        <v>5292</v>
      </c>
      <c r="BV65" s="142"/>
      <c r="BW65" s="122"/>
      <c r="BX65" s="142">
        <f>BS65+BV65</f>
        <v>5292</v>
      </c>
      <c r="BY65" s="142">
        <f>BT65</f>
        <v>0</v>
      </c>
      <c r="BZ65" s="142">
        <f>BU65+BW65</f>
        <v>5292</v>
      </c>
      <c r="CA65" s="142"/>
      <c r="CB65" s="122"/>
      <c r="CC65" s="142">
        <f>BX65+CA65</f>
        <v>5292</v>
      </c>
      <c r="CD65" s="142">
        <f>BY65</f>
        <v>0</v>
      </c>
      <c r="CE65" s="142">
        <f>BZ65+CB65</f>
        <v>5292</v>
      </c>
    </row>
    <row r="66" spans="1:83" ht="33">
      <c r="A66" s="153" t="s">
        <v>26</v>
      </c>
      <c r="B66" s="154" t="s">
        <v>125</v>
      </c>
      <c r="C66" s="154" t="s">
        <v>339</v>
      </c>
      <c r="D66" s="155" t="s">
        <v>27</v>
      </c>
      <c r="E66" s="154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>
        <f aca="true" t="shared" si="57" ref="AN66:AU66">AN67+AN68+AN72+AN74+AN70</f>
        <v>107044</v>
      </c>
      <c r="AO66" s="142">
        <f t="shared" si="57"/>
        <v>107044</v>
      </c>
      <c r="AP66" s="142">
        <f t="shared" si="57"/>
        <v>0</v>
      </c>
      <c r="AQ66" s="142">
        <f t="shared" si="57"/>
        <v>83496</v>
      </c>
      <c r="AR66" s="142">
        <f t="shared" si="57"/>
        <v>0</v>
      </c>
      <c r="AS66" s="142">
        <f t="shared" si="57"/>
        <v>0</v>
      </c>
      <c r="AT66" s="142">
        <f t="shared" si="57"/>
        <v>107044</v>
      </c>
      <c r="AU66" s="142">
        <f t="shared" si="57"/>
        <v>83496</v>
      </c>
      <c r="AV66" s="142">
        <f aca="true" t="shared" si="58" ref="AV66:BC66">AV67+AV68+AV72+AV74+AV70</f>
        <v>-7460</v>
      </c>
      <c r="AW66" s="142">
        <f t="shared" si="58"/>
        <v>-7460</v>
      </c>
      <c r="AX66" s="142">
        <f t="shared" si="58"/>
        <v>99584</v>
      </c>
      <c r="AY66" s="142">
        <f t="shared" si="58"/>
        <v>76036</v>
      </c>
      <c r="AZ66" s="142">
        <f t="shared" si="58"/>
        <v>0</v>
      </c>
      <c r="BA66" s="142">
        <f t="shared" si="58"/>
        <v>0</v>
      </c>
      <c r="BB66" s="142">
        <f t="shared" si="58"/>
        <v>99584</v>
      </c>
      <c r="BC66" s="142">
        <f t="shared" si="58"/>
        <v>76036</v>
      </c>
      <c r="BD66" s="122"/>
      <c r="BE66" s="122"/>
      <c r="BF66" s="142">
        <f>BF67+BF68+BF72+BF74+BF70</f>
        <v>99584</v>
      </c>
      <c r="BG66" s="142">
        <f>BG67+BG68+BG72+BG74+BG70</f>
        <v>76036</v>
      </c>
      <c r="BH66" s="142">
        <f aca="true" t="shared" si="59" ref="BH66:BZ66">BH67+BH68+BH72+BH74+BH70+BH73</f>
        <v>0</v>
      </c>
      <c r="BI66" s="142">
        <f t="shared" si="59"/>
        <v>0</v>
      </c>
      <c r="BJ66" s="142">
        <f t="shared" si="59"/>
        <v>99584</v>
      </c>
      <c r="BK66" s="142">
        <f t="shared" si="59"/>
        <v>76036</v>
      </c>
      <c r="BL66" s="142">
        <f t="shared" si="59"/>
        <v>0</v>
      </c>
      <c r="BM66" s="142">
        <f t="shared" si="59"/>
        <v>0</v>
      </c>
      <c r="BN66" s="142">
        <f t="shared" si="59"/>
        <v>99584</v>
      </c>
      <c r="BO66" s="142"/>
      <c r="BP66" s="142">
        <f t="shared" si="59"/>
        <v>76036</v>
      </c>
      <c r="BQ66" s="142">
        <f t="shared" si="59"/>
        <v>0</v>
      </c>
      <c r="BR66" s="142">
        <f t="shared" si="59"/>
        <v>0</v>
      </c>
      <c r="BS66" s="142">
        <f t="shared" si="59"/>
        <v>99584</v>
      </c>
      <c r="BT66" s="142">
        <f t="shared" si="59"/>
        <v>0</v>
      </c>
      <c r="BU66" s="142">
        <f t="shared" si="59"/>
        <v>76036</v>
      </c>
      <c r="BV66" s="142"/>
      <c r="BW66" s="142"/>
      <c r="BX66" s="142">
        <f t="shared" si="59"/>
        <v>99584</v>
      </c>
      <c r="BY66" s="142">
        <f t="shared" si="59"/>
        <v>0</v>
      </c>
      <c r="BZ66" s="142">
        <f t="shared" si="59"/>
        <v>76036</v>
      </c>
      <c r="CA66" s="142">
        <f>CA67+CA68+CA72+CA74+CA70+CA73</f>
        <v>0</v>
      </c>
      <c r="CB66" s="142">
        <f>CB67+CB68+CB72+CB74+CB70+CB73</f>
        <v>0</v>
      </c>
      <c r="CC66" s="142">
        <f>CC67+CC68+CC72+CC74+CC70+CC73</f>
        <v>99584</v>
      </c>
      <c r="CD66" s="142">
        <f>CD67+CD68+CD72+CD74+CD70+CD73</f>
        <v>0</v>
      </c>
      <c r="CE66" s="142">
        <f>CE67+CE68+CE72+CE74+CE70+CE73</f>
        <v>76036</v>
      </c>
    </row>
    <row r="67" spans="1:83" ht="51.75" customHeight="1">
      <c r="A67" s="153" t="s">
        <v>135</v>
      </c>
      <c r="B67" s="154" t="s">
        <v>125</v>
      </c>
      <c r="C67" s="154" t="s">
        <v>339</v>
      </c>
      <c r="D67" s="155" t="s">
        <v>27</v>
      </c>
      <c r="E67" s="154" t="s">
        <v>136</v>
      </c>
      <c r="F67" s="142"/>
      <c r="G67" s="142"/>
      <c r="H67" s="142"/>
      <c r="I67" s="142"/>
      <c r="J67" s="142"/>
      <c r="K67" s="160"/>
      <c r="L67" s="160"/>
      <c r="M67" s="142"/>
      <c r="N67" s="142"/>
      <c r="O67" s="142"/>
      <c r="P67" s="142"/>
      <c r="Q67" s="142"/>
      <c r="R67" s="160"/>
      <c r="S67" s="160"/>
      <c r="T67" s="142"/>
      <c r="U67" s="142"/>
      <c r="V67" s="160"/>
      <c r="W67" s="160"/>
      <c r="X67" s="142"/>
      <c r="Y67" s="142"/>
      <c r="Z67" s="160"/>
      <c r="AA67" s="142"/>
      <c r="AB67" s="142"/>
      <c r="AC67" s="160"/>
      <c r="AD67" s="160"/>
      <c r="AE67" s="160"/>
      <c r="AF67" s="142"/>
      <c r="AG67" s="160"/>
      <c r="AH67" s="142"/>
      <c r="AI67" s="160"/>
      <c r="AJ67" s="160"/>
      <c r="AK67" s="142"/>
      <c r="AL67" s="142"/>
      <c r="AM67" s="142"/>
      <c r="AN67" s="142">
        <f>AO67-AM67</f>
        <v>54834</v>
      </c>
      <c r="AO67" s="142">
        <f>7726+32739+7304+3348+157+3060+500</f>
        <v>54834</v>
      </c>
      <c r="AP67" s="142"/>
      <c r="AQ67" s="142">
        <f>7726+32739+7304+3348+157+3060+500</f>
        <v>54834</v>
      </c>
      <c r="AR67" s="142"/>
      <c r="AS67" s="122"/>
      <c r="AT67" s="142">
        <f>AO67+AR67</f>
        <v>54834</v>
      </c>
      <c r="AU67" s="142">
        <f>AQ67+AS67</f>
        <v>54834</v>
      </c>
      <c r="AV67" s="122"/>
      <c r="AW67" s="122"/>
      <c r="AX67" s="142">
        <f>AT67+AV67</f>
        <v>54834</v>
      </c>
      <c r="AY67" s="142">
        <f>AU67</f>
        <v>54834</v>
      </c>
      <c r="AZ67" s="122"/>
      <c r="BA67" s="122"/>
      <c r="BB67" s="142">
        <f>AX67+AZ67</f>
        <v>54834</v>
      </c>
      <c r="BC67" s="142">
        <f>AY67+BA67</f>
        <v>54834</v>
      </c>
      <c r="BD67" s="122"/>
      <c r="BE67" s="122"/>
      <c r="BF67" s="142">
        <f>BB67+BD67</f>
        <v>54834</v>
      </c>
      <c r="BG67" s="142">
        <f>BC67+BE67</f>
        <v>54834</v>
      </c>
      <c r="BH67" s="122"/>
      <c r="BI67" s="122"/>
      <c r="BJ67" s="142">
        <f>BB67+BH67</f>
        <v>54834</v>
      </c>
      <c r="BK67" s="142">
        <f>BC67+BI67</f>
        <v>54834</v>
      </c>
      <c r="BL67" s="122"/>
      <c r="BM67" s="122"/>
      <c r="BN67" s="142">
        <f>BJ67+BL67</f>
        <v>54834</v>
      </c>
      <c r="BO67" s="142"/>
      <c r="BP67" s="142">
        <f>BK67+BM67</f>
        <v>54834</v>
      </c>
      <c r="BQ67" s="142"/>
      <c r="BR67" s="122"/>
      <c r="BS67" s="142">
        <f>BN67+BQ67</f>
        <v>54834</v>
      </c>
      <c r="BT67" s="142">
        <f>BO67</f>
        <v>0</v>
      </c>
      <c r="BU67" s="142">
        <f>BP67+BR67</f>
        <v>54834</v>
      </c>
      <c r="BV67" s="142"/>
      <c r="BW67" s="122"/>
      <c r="BX67" s="142">
        <f>BS67+BV67</f>
        <v>54834</v>
      </c>
      <c r="BY67" s="142">
        <f>BT67</f>
        <v>0</v>
      </c>
      <c r="BZ67" s="142">
        <f>BU67+BW67</f>
        <v>54834</v>
      </c>
      <c r="CA67" s="142"/>
      <c r="CB67" s="122"/>
      <c r="CC67" s="142">
        <f>BX67+CA67</f>
        <v>54834</v>
      </c>
      <c r="CD67" s="142">
        <f>BY67</f>
        <v>0</v>
      </c>
      <c r="CE67" s="142">
        <f>BZ67+CB67</f>
        <v>54834</v>
      </c>
    </row>
    <row r="68" spans="1:83" ht="105" customHeight="1">
      <c r="A68" s="153" t="s">
        <v>263</v>
      </c>
      <c r="B68" s="154" t="s">
        <v>125</v>
      </c>
      <c r="C68" s="154" t="s">
        <v>339</v>
      </c>
      <c r="D68" s="155" t="s">
        <v>246</v>
      </c>
      <c r="E68" s="154"/>
      <c r="F68" s="142"/>
      <c r="G68" s="142"/>
      <c r="H68" s="142"/>
      <c r="I68" s="142"/>
      <c r="J68" s="142"/>
      <c r="K68" s="160"/>
      <c r="L68" s="160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>
        <f aca="true" t="shared" si="60" ref="AN68:BC68">AN69</f>
        <v>5402</v>
      </c>
      <c r="AO68" s="142">
        <f t="shared" si="60"/>
        <v>5402</v>
      </c>
      <c r="AP68" s="142">
        <f t="shared" si="60"/>
        <v>0</v>
      </c>
      <c r="AQ68" s="142">
        <f t="shared" si="60"/>
        <v>5402</v>
      </c>
      <c r="AR68" s="142">
        <f t="shared" si="60"/>
        <v>0</v>
      </c>
      <c r="AS68" s="142">
        <f t="shared" si="60"/>
        <v>0</v>
      </c>
      <c r="AT68" s="142">
        <f t="shared" si="60"/>
        <v>5402</v>
      </c>
      <c r="AU68" s="142">
        <f t="shared" si="60"/>
        <v>5402</v>
      </c>
      <c r="AV68" s="142">
        <f t="shared" si="60"/>
        <v>0</v>
      </c>
      <c r="AW68" s="142">
        <f t="shared" si="60"/>
        <v>0</v>
      </c>
      <c r="AX68" s="142">
        <f t="shared" si="60"/>
        <v>5402</v>
      </c>
      <c r="AY68" s="142">
        <f t="shared" si="60"/>
        <v>5402</v>
      </c>
      <c r="AZ68" s="142">
        <f t="shared" si="60"/>
        <v>0</v>
      </c>
      <c r="BA68" s="142">
        <f t="shared" si="60"/>
        <v>0</v>
      </c>
      <c r="BB68" s="142">
        <f t="shared" si="60"/>
        <v>5402</v>
      </c>
      <c r="BC68" s="142">
        <f t="shared" si="60"/>
        <v>5402</v>
      </c>
      <c r="BD68" s="122"/>
      <c r="BE68" s="122"/>
      <c r="BF68" s="142">
        <f aca="true" t="shared" si="61" ref="BF68:CB68">BF69</f>
        <v>5402</v>
      </c>
      <c r="BG68" s="142">
        <f t="shared" si="61"/>
        <v>5402</v>
      </c>
      <c r="BH68" s="142">
        <f t="shared" si="61"/>
        <v>0</v>
      </c>
      <c r="BI68" s="142">
        <f t="shared" si="61"/>
        <v>0</v>
      </c>
      <c r="BJ68" s="142">
        <f t="shared" si="61"/>
        <v>5402</v>
      </c>
      <c r="BK68" s="142">
        <f t="shared" si="61"/>
        <v>5402</v>
      </c>
      <c r="BL68" s="142">
        <f t="shared" si="61"/>
        <v>0</v>
      </c>
      <c r="BM68" s="142">
        <f t="shared" si="61"/>
        <v>0</v>
      </c>
      <c r="BN68" s="142">
        <f t="shared" si="61"/>
        <v>5402</v>
      </c>
      <c r="BO68" s="142"/>
      <c r="BP68" s="142">
        <f t="shared" si="61"/>
        <v>5402</v>
      </c>
      <c r="BQ68" s="142">
        <f t="shared" si="61"/>
        <v>0</v>
      </c>
      <c r="BR68" s="142">
        <f t="shared" si="61"/>
        <v>0</v>
      </c>
      <c r="BS68" s="142">
        <f t="shared" si="61"/>
        <v>5402</v>
      </c>
      <c r="BT68" s="142">
        <f t="shared" si="61"/>
        <v>0</v>
      </c>
      <c r="BU68" s="142">
        <f t="shared" si="61"/>
        <v>5402</v>
      </c>
      <c r="BV68" s="142">
        <f t="shared" si="61"/>
        <v>0</v>
      </c>
      <c r="BW68" s="142">
        <f t="shared" si="61"/>
        <v>0</v>
      </c>
      <c r="BX68" s="142">
        <f t="shared" si="61"/>
        <v>5402</v>
      </c>
      <c r="BY68" s="142">
        <f t="shared" si="61"/>
        <v>0</v>
      </c>
      <c r="BZ68" s="142">
        <f t="shared" si="61"/>
        <v>5402</v>
      </c>
      <c r="CA68" s="142">
        <f t="shared" si="61"/>
        <v>0</v>
      </c>
      <c r="CB68" s="142">
        <f t="shared" si="61"/>
        <v>0</v>
      </c>
      <c r="CC68" s="142">
        <f>CC69</f>
        <v>5402</v>
      </c>
      <c r="CD68" s="142">
        <f>CD69</f>
        <v>0</v>
      </c>
      <c r="CE68" s="142">
        <f>CE69</f>
        <v>5402</v>
      </c>
    </row>
    <row r="69" spans="1:83" ht="86.25" customHeight="1">
      <c r="A69" s="153" t="s">
        <v>242</v>
      </c>
      <c r="B69" s="154" t="s">
        <v>125</v>
      </c>
      <c r="C69" s="154" t="s">
        <v>339</v>
      </c>
      <c r="D69" s="155" t="s">
        <v>246</v>
      </c>
      <c r="E69" s="154" t="s">
        <v>141</v>
      </c>
      <c r="F69" s="142"/>
      <c r="G69" s="142"/>
      <c r="H69" s="142"/>
      <c r="I69" s="142"/>
      <c r="J69" s="142"/>
      <c r="K69" s="160"/>
      <c r="L69" s="160"/>
      <c r="M69" s="142"/>
      <c r="N69" s="142"/>
      <c r="O69" s="142"/>
      <c r="P69" s="142"/>
      <c r="Q69" s="142"/>
      <c r="R69" s="160"/>
      <c r="S69" s="160"/>
      <c r="T69" s="142"/>
      <c r="U69" s="142"/>
      <c r="V69" s="160"/>
      <c r="W69" s="160"/>
      <c r="X69" s="142"/>
      <c r="Y69" s="142"/>
      <c r="Z69" s="160"/>
      <c r="AA69" s="142"/>
      <c r="AB69" s="142"/>
      <c r="AC69" s="160"/>
      <c r="AD69" s="160"/>
      <c r="AE69" s="160"/>
      <c r="AF69" s="142"/>
      <c r="AG69" s="160"/>
      <c r="AH69" s="142"/>
      <c r="AI69" s="160"/>
      <c r="AJ69" s="160"/>
      <c r="AK69" s="142"/>
      <c r="AL69" s="142"/>
      <c r="AM69" s="142"/>
      <c r="AN69" s="142">
        <f>AO69-AM69</f>
        <v>5402</v>
      </c>
      <c r="AO69" s="142">
        <v>5402</v>
      </c>
      <c r="AP69" s="142"/>
      <c r="AQ69" s="142">
        <v>5402</v>
      </c>
      <c r="AR69" s="142"/>
      <c r="AS69" s="122"/>
      <c r="AT69" s="142">
        <f>AO69+AR69</f>
        <v>5402</v>
      </c>
      <c r="AU69" s="142">
        <f>AQ69+AS69</f>
        <v>5402</v>
      </c>
      <c r="AV69" s="122"/>
      <c r="AW69" s="122"/>
      <c r="AX69" s="142">
        <f>AT69+AV69</f>
        <v>5402</v>
      </c>
      <c r="AY69" s="142">
        <f>AU69</f>
        <v>5402</v>
      </c>
      <c r="AZ69" s="122"/>
      <c r="BA69" s="122"/>
      <c r="BB69" s="142">
        <f>AX69+AZ69</f>
        <v>5402</v>
      </c>
      <c r="BC69" s="142">
        <f>AY69+BA69</f>
        <v>5402</v>
      </c>
      <c r="BD69" s="122"/>
      <c r="BE69" s="122"/>
      <c r="BF69" s="142">
        <f>BB69+BD69</f>
        <v>5402</v>
      </c>
      <c r="BG69" s="142">
        <f>BC69+BE69</f>
        <v>5402</v>
      </c>
      <c r="BH69" s="122"/>
      <c r="BI69" s="122"/>
      <c r="BJ69" s="142">
        <f>BB69+BH69</f>
        <v>5402</v>
      </c>
      <c r="BK69" s="142">
        <f>BC69+BI69</f>
        <v>5402</v>
      </c>
      <c r="BL69" s="122"/>
      <c r="BM69" s="122"/>
      <c r="BN69" s="142">
        <f>BJ69+BL69</f>
        <v>5402</v>
      </c>
      <c r="BO69" s="142"/>
      <c r="BP69" s="142">
        <f>BK69+BM69</f>
        <v>5402</v>
      </c>
      <c r="BQ69" s="142"/>
      <c r="BR69" s="122"/>
      <c r="BS69" s="142">
        <f>BN69+BQ69</f>
        <v>5402</v>
      </c>
      <c r="BT69" s="142">
        <f>BO69</f>
        <v>0</v>
      </c>
      <c r="BU69" s="142">
        <f>BP69+BR69</f>
        <v>5402</v>
      </c>
      <c r="BV69" s="142"/>
      <c r="BW69" s="122"/>
      <c r="BX69" s="142">
        <f>BS69+BV69</f>
        <v>5402</v>
      </c>
      <c r="BY69" s="142">
        <f>BT69</f>
        <v>0</v>
      </c>
      <c r="BZ69" s="142">
        <f>BU69+BW69</f>
        <v>5402</v>
      </c>
      <c r="CA69" s="142"/>
      <c r="CB69" s="122"/>
      <c r="CC69" s="142">
        <f>BX69+CA69</f>
        <v>5402</v>
      </c>
      <c r="CD69" s="142">
        <f>BY69</f>
        <v>0</v>
      </c>
      <c r="CE69" s="142">
        <f>BZ69+CB69</f>
        <v>5402</v>
      </c>
    </row>
    <row r="70" spans="1:83" s="32" customFormat="1" ht="165" customHeight="1" hidden="1">
      <c r="A70" s="174" t="s">
        <v>322</v>
      </c>
      <c r="B70" s="175" t="s">
        <v>125</v>
      </c>
      <c r="C70" s="175" t="s">
        <v>339</v>
      </c>
      <c r="D70" s="176" t="s">
        <v>323</v>
      </c>
      <c r="E70" s="175"/>
      <c r="F70" s="177"/>
      <c r="G70" s="177"/>
      <c r="H70" s="177"/>
      <c r="I70" s="177"/>
      <c r="J70" s="177"/>
      <c r="K70" s="178"/>
      <c r="L70" s="178"/>
      <c r="M70" s="177"/>
      <c r="N70" s="177"/>
      <c r="O70" s="177"/>
      <c r="P70" s="177"/>
      <c r="Q70" s="177"/>
      <c r="R70" s="178"/>
      <c r="S70" s="178"/>
      <c r="T70" s="177"/>
      <c r="U70" s="177"/>
      <c r="V70" s="178"/>
      <c r="W70" s="178"/>
      <c r="X70" s="177"/>
      <c r="Y70" s="177"/>
      <c r="Z70" s="178"/>
      <c r="AA70" s="177"/>
      <c r="AB70" s="177"/>
      <c r="AC70" s="178"/>
      <c r="AD70" s="178"/>
      <c r="AE70" s="178"/>
      <c r="AF70" s="177"/>
      <c r="AG70" s="178"/>
      <c r="AH70" s="177"/>
      <c r="AI70" s="178"/>
      <c r="AJ70" s="178"/>
      <c r="AK70" s="177"/>
      <c r="AL70" s="177"/>
      <c r="AM70" s="177"/>
      <c r="AN70" s="177">
        <f aca="true" t="shared" si="62" ref="AN70:AY70">AN71</f>
        <v>7460</v>
      </c>
      <c r="AO70" s="177">
        <f t="shared" si="62"/>
        <v>7460</v>
      </c>
      <c r="AP70" s="177">
        <f t="shared" si="62"/>
        <v>0</v>
      </c>
      <c r="AQ70" s="177">
        <f t="shared" si="62"/>
        <v>7460</v>
      </c>
      <c r="AR70" s="177">
        <f t="shared" si="62"/>
        <v>0</v>
      </c>
      <c r="AS70" s="177">
        <f t="shared" si="62"/>
        <v>0</v>
      </c>
      <c r="AT70" s="177">
        <f t="shared" si="62"/>
        <v>7460</v>
      </c>
      <c r="AU70" s="177">
        <f t="shared" si="62"/>
        <v>7460</v>
      </c>
      <c r="AV70" s="177">
        <f t="shared" si="62"/>
        <v>-7460</v>
      </c>
      <c r="AW70" s="177">
        <f t="shared" si="62"/>
        <v>-7460</v>
      </c>
      <c r="AX70" s="177">
        <f t="shared" si="62"/>
        <v>0</v>
      </c>
      <c r="AY70" s="177">
        <f t="shared" si="62"/>
        <v>0</v>
      </c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22"/>
      <c r="BM70" s="122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42">
        <f>BS70+BV70</f>
        <v>0</v>
      </c>
      <c r="BY70" s="142">
        <f>BT70</f>
        <v>0</v>
      </c>
      <c r="BZ70" s="142">
        <f>BU70+BW70</f>
        <v>0</v>
      </c>
      <c r="CA70" s="179"/>
      <c r="CB70" s="179"/>
      <c r="CC70" s="142">
        <f>BX70+CA70</f>
        <v>0</v>
      </c>
      <c r="CD70" s="142">
        <f>BY70</f>
        <v>0</v>
      </c>
      <c r="CE70" s="142">
        <f>BZ70+CB70</f>
        <v>0</v>
      </c>
    </row>
    <row r="71" spans="1:83" s="32" customFormat="1" ht="82.5" customHeight="1" hidden="1">
      <c r="A71" s="174" t="s">
        <v>242</v>
      </c>
      <c r="B71" s="175" t="s">
        <v>125</v>
      </c>
      <c r="C71" s="175" t="s">
        <v>339</v>
      </c>
      <c r="D71" s="176" t="s">
        <v>323</v>
      </c>
      <c r="E71" s="175" t="s">
        <v>141</v>
      </c>
      <c r="F71" s="177"/>
      <c r="G71" s="177"/>
      <c r="H71" s="177"/>
      <c r="I71" s="177"/>
      <c r="J71" s="177"/>
      <c r="K71" s="178"/>
      <c r="L71" s="178"/>
      <c r="M71" s="177"/>
      <c r="N71" s="177"/>
      <c r="O71" s="177"/>
      <c r="P71" s="177"/>
      <c r="Q71" s="177"/>
      <c r="R71" s="178"/>
      <c r="S71" s="178"/>
      <c r="T71" s="177"/>
      <c r="U71" s="177"/>
      <c r="V71" s="178"/>
      <c r="W71" s="178"/>
      <c r="X71" s="177"/>
      <c r="Y71" s="177"/>
      <c r="Z71" s="178"/>
      <c r="AA71" s="177"/>
      <c r="AB71" s="177"/>
      <c r="AC71" s="178"/>
      <c r="AD71" s="178"/>
      <c r="AE71" s="178"/>
      <c r="AF71" s="177"/>
      <c r="AG71" s="178"/>
      <c r="AH71" s="177"/>
      <c r="AI71" s="178"/>
      <c r="AJ71" s="178"/>
      <c r="AK71" s="177"/>
      <c r="AL71" s="177"/>
      <c r="AM71" s="177"/>
      <c r="AN71" s="177">
        <f>AO71-AM71</f>
        <v>7460</v>
      </c>
      <c r="AO71" s="177">
        <v>7460</v>
      </c>
      <c r="AP71" s="177"/>
      <c r="AQ71" s="177">
        <v>7460</v>
      </c>
      <c r="AR71" s="177"/>
      <c r="AS71" s="179"/>
      <c r="AT71" s="177">
        <f>AO71+AR71</f>
        <v>7460</v>
      </c>
      <c r="AU71" s="177">
        <f>AQ71+AS71</f>
        <v>7460</v>
      </c>
      <c r="AV71" s="177">
        <v>-7460</v>
      </c>
      <c r="AW71" s="177">
        <v>-7460</v>
      </c>
      <c r="AX71" s="177">
        <f>AT71+AV71</f>
        <v>0</v>
      </c>
      <c r="AY71" s="177">
        <f>AU71+AW71</f>
        <v>0</v>
      </c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22"/>
      <c r="BM71" s="122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42">
        <f>BS71+BV71</f>
        <v>0</v>
      </c>
      <c r="BY71" s="142">
        <f>BT71</f>
        <v>0</v>
      </c>
      <c r="BZ71" s="142">
        <f>BU71+BW71</f>
        <v>0</v>
      </c>
      <c r="CA71" s="179"/>
      <c r="CB71" s="179"/>
      <c r="CC71" s="142">
        <f>BX71+CA71</f>
        <v>0</v>
      </c>
      <c r="CD71" s="142">
        <f>BY71</f>
        <v>0</v>
      </c>
      <c r="CE71" s="142">
        <f>BZ71+CB71</f>
        <v>0</v>
      </c>
    </row>
    <row r="72" spans="1:83" ht="82.5">
      <c r="A72" s="153" t="s">
        <v>142</v>
      </c>
      <c r="B72" s="154" t="s">
        <v>125</v>
      </c>
      <c r="C72" s="154" t="s">
        <v>339</v>
      </c>
      <c r="D72" s="155" t="s">
        <v>27</v>
      </c>
      <c r="E72" s="154" t="s">
        <v>143</v>
      </c>
      <c r="F72" s="142"/>
      <c r="G72" s="142"/>
      <c r="H72" s="142"/>
      <c r="I72" s="142"/>
      <c r="J72" s="142"/>
      <c r="K72" s="160"/>
      <c r="L72" s="160"/>
      <c r="M72" s="142"/>
      <c r="N72" s="142"/>
      <c r="O72" s="142"/>
      <c r="P72" s="142"/>
      <c r="Q72" s="142"/>
      <c r="R72" s="160"/>
      <c r="S72" s="160"/>
      <c r="T72" s="142"/>
      <c r="U72" s="142"/>
      <c r="V72" s="160"/>
      <c r="W72" s="160"/>
      <c r="X72" s="142"/>
      <c r="Y72" s="142"/>
      <c r="Z72" s="160"/>
      <c r="AA72" s="142"/>
      <c r="AB72" s="142"/>
      <c r="AC72" s="160"/>
      <c r="AD72" s="160"/>
      <c r="AE72" s="160"/>
      <c r="AF72" s="142"/>
      <c r="AG72" s="160"/>
      <c r="AH72" s="142"/>
      <c r="AI72" s="160"/>
      <c r="AJ72" s="160"/>
      <c r="AK72" s="142"/>
      <c r="AL72" s="142"/>
      <c r="AM72" s="142"/>
      <c r="AN72" s="142">
        <f>AO72-AM72</f>
        <v>39348</v>
      </c>
      <c r="AO72" s="142">
        <f>23548+15800</f>
        <v>39348</v>
      </c>
      <c r="AP72" s="160"/>
      <c r="AQ72" s="142">
        <v>15800</v>
      </c>
      <c r="AR72" s="142"/>
      <c r="AS72" s="122"/>
      <c r="AT72" s="142">
        <f>AO72+AR72</f>
        <v>39348</v>
      </c>
      <c r="AU72" s="142">
        <f>AQ72+AS72</f>
        <v>15800</v>
      </c>
      <c r="AV72" s="122"/>
      <c r="AW72" s="122"/>
      <c r="AX72" s="142">
        <f>AT72+AV72</f>
        <v>39348</v>
      </c>
      <c r="AY72" s="142">
        <f>AU72</f>
        <v>15800</v>
      </c>
      <c r="AZ72" s="122"/>
      <c r="BA72" s="122"/>
      <c r="BB72" s="142">
        <f>AX72+AZ72</f>
        <v>39348</v>
      </c>
      <c r="BC72" s="142">
        <f>AY72+BA72</f>
        <v>15800</v>
      </c>
      <c r="BD72" s="122"/>
      <c r="BE72" s="122"/>
      <c r="BF72" s="142">
        <f>BB72+BD72</f>
        <v>39348</v>
      </c>
      <c r="BG72" s="142">
        <f>BC72+BE72</f>
        <v>15800</v>
      </c>
      <c r="BH72" s="122"/>
      <c r="BI72" s="122"/>
      <c r="BJ72" s="142">
        <f>BB72+BH72</f>
        <v>39348</v>
      </c>
      <c r="BK72" s="142">
        <f>BC72+BI72</f>
        <v>15800</v>
      </c>
      <c r="BL72" s="122"/>
      <c r="BM72" s="122"/>
      <c r="BN72" s="142">
        <f>BJ72+BL72</f>
        <v>39348</v>
      </c>
      <c r="BO72" s="142"/>
      <c r="BP72" s="142">
        <f>BK72+BM72</f>
        <v>15800</v>
      </c>
      <c r="BQ72" s="142"/>
      <c r="BR72" s="122"/>
      <c r="BS72" s="142">
        <f>BN72+BQ72</f>
        <v>39348</v>
      </c>
      <c r="BT72" s="142">
        <f>BO72</f>
        <v>0</v>
      </c>
      <c r="BU72" s="142">
        <f>BP72+BR72</f>
        <v>15800</v>
      </c>
      <c r="BV72" s="142"/>
      <c r="BW72" s="122"/>
      <c r="BX72" s="142">
        <f>BS72+BV72</f>
        <v>39348</v>
      </c>
      <c r="BY72" s="142">
        <f>BT72</f>
        <v>0</v>
      </c>
      <c r="BZ72" s="142">
        <f>BU72+BW72</f>
        <v>15800</v>
      </c>
      <c r="CA72" s="142"/>
      <c r="CB72" s="122"/>
      <c r="CC72" s="142">
        <f>BX72+CA72</f>
        <v>39348</v>
      </c>
      <c r="CD72" s="142">
        <f>BY72</f>
        <v>0</v>
      </c>
      <c r="CE72" s="142">
        <f>BZ72+CB72</f>
        <v>15800</v>
      </c>
    </row>
    <row r="73" spans="1:83" ht="23.25" customHeight="1" hidden="1">
      <c r="A73" s="153" t="s">
        <v>219</v>
      </c>
      <c r="B73" s="154" t="s">
        <v>125</v>
      </c>
      <c r="C73" s="154" t="s">
        <v>339</v>
      </c>
      <c r="D73" s="155" t="s">
        <v>27</v>
      </c>
      <c r="E73" s="154" t="s">
        <v>220</v>
      </c>
      <c r="F73" s="142"/>
      <c r="G73" s="142"/>
      <c r="H73" s="142"/>
      <c r="I73" s="142"/>
      <c r="J73" s="142"/>
      <c r="K73" s="160"/>
      <c r="L73" s="160"/>
      <c r="M73" s="142"/>
      <c r="N73" s="142"/>
      <c r="O73" s="142"/>
      <c r="P73" s="142"/>
      <c r="Q73" s="142"/>
      <c r="R73" s="160"/>
      <c r="S73" s="160"/>
      <c r="T73" s="142"/>
      <c r="U73" s="142"/>
      <c r="V73" s="160"/>
      <c r="W73" s="160"/>
      <c r="X73" s="142"/>
      <c r="Y73" s="142"/>
      <c r="Z73" s="160"/>
      <c r="AA73" s="142"/>
      <c r="AB73" s="142"/>
      <c r="AC73" s="160"/>
      <c r="AD73" s="160"/>
      <c r="AE73" s="160"/>
      <c r="AF73" s="142"/>
      <c r="AG73" s="160"/>
      <c r="AH73" s="142"/>
      <c r="AI73" s="160"/>
      <c r="AJ73" s="160"/>
      <c r="AK73" s="142"/>
      <c r="AL73" s="142"/>
      <c r="AM73" s="142"/>
      <c r="AN73" s="142"/>
      <c r="AO73" s="142"/>
      <c r="AP73" s="160"/>
      <c r="AQ73" s="142"/>
      <c r="AR73" s="142"/>
      <c r="AS73" s="122"/>
      <c r="AT73" s="142"/>
      <c r="AU73" s="142"/>
      <c r="AV73" s="122"/>
      <c r="AW73" s="122"/>
      <c r="AX73" s="142"/>
      <c r="AY73" s="142"/>
      <c r="AZ73" s="122"/>
      <c r="BA73" s="122"/>
      <c r="BB73" s="142"/>
      <c r="BC73" s="142"/>
      <c r="BD73" s="122"/>
      <c r="BE73" s="122"/>
      <c r="BF73" s="142"/>
      <c r="BG73" s="142"/>
      <c r="BH73" s="180"/>
      <c r="BI73" s="180"/>
      <c r="BJ73" s="142">
        <f>BB73+BH73</f>
        <v>0</v>
      </c>
      <c r="BK73" s="142">
        <f>BC73+BI73</f>
        <v>0</v>
      </c>
      <c r="BL73" s="180"/>
      <c r="BM73" s="180"/>
      <c r="BN73" s="142">
        <f>BF73+BL73</f>
        <v>0</v>
      </c>
      <c r="BO73" s="142"/>
      <c r="BP73" s="142">
        <f>BG73+BM73</f>
        <v>0</v>
      </c>
      <c r="BQ73" s="142"/>
      <c r="BR73" s="122"/>
      <c r="BS73" s="122"/>
      <c r="BT73" s="122"/>
      <c r="BU73" s="122"/>
      <c r="BV73" s="142"/>
      <c r="BW73" s="142"/>
      <c r="BX73" s="142">
        <f>BS73+BV73</f>
        <v>0</v>
      </c>
      <c r="BY73" s="142">
        <f>BT73</f>
        <v>0</v>
      </c>
      <c r="BZ73" s="142">
        <f>BU73+BW73</f>
        <v>0</v>
      </c>
      <c r="CA73" s="142"/>
      <c r="CB73" s="142"/>
      <c r="CC73" s="142">
        <f>BX73+CA73</f>
        <v>0</v>
      </c>
      <c r="CD73" s="142">
        <f>BY73</f>
        <v>0</v>
      </c>
      <c r="CE73" s="142">
        <f>BZ73+CB73</f>
        <v>0</v>
      </c>
    </row>
    <row r="74" spans="1:83" ht="33" customHeight="1" hidden="1">
      <c r="A74" s="181" t="s">
        <v>119</v>
      </c>
      <c r="B74" s="175" t="s">
        <v>125</v>
      </c>
      <c r="C74" s="175" t="s">
        <v>339</v>
      </c>
      <c r="D74" s="182" t="s">
        <v>120</v>
      </c>
      <c r="E74" s="175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>
        <f>AN75+AN76+AN78</f>
        <v>0</v>
      </c>
      <c r="AO74" s="177">
        <f>AO75+AO76+AO78</f>
        <v>0</v>
      </c>
      <c r="AP74" s="177">
        <f>AP75+AP76+AP78</f>
        <v>0</v>
      </c>
      <c r="AQ74" s="177">
        <f>AQ75+AQ76+AQ78</f>
        <v>0</v>
      </c>
      <c r="AR74" s="177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</row>
    <row r="75" spans="1:83" ht="66" hidden="1">
      <c r="A75" s="174" t="s">
        <v>290</v>
      </c>
      <c r="B75" s="175" t="s">
        <v>125</v>
      </c>
      <c r="C75" s="175" t="s">
        <v>339</v>
      </c>
      <c r="D75" s="182" t="s">
        <v>273</v>
      </c>
      <c r="E75" s="175"/>
      <c r="F75" s="177"/>
      <c r="G75" s="177"/>
      <c r="H75" s="177"/>
      <c r="I75" s="177"/>
      <c r="J75" s="177"/>
      <c r="K75" s="178"/>
      <c r="L75" s="178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>
        <f aca="true" t="shared" si="63" ref="AN75:AQ76">AN76</f>
        <v>0</v>
      </c>
      <c r="AO75" s="177">
        <f t="shared" si="63"/>
        <v>0</v>
      </c>
      <c r="AP75" s="177">
        <f t="shared" si="63"/>
        <v>0</v>
      </c>
      <c r="AQ75" s="177">
        <f t="shared" si="63"/>
        <v>0</v>
      </c>
      <c r="AR75" s="177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</row>
    <row r="76" spans="1:83" ht="82.5" hidden="1">
      <c r="A76" s="174" t="s">
        <v>291</v>
      </c>
      <c r="B76" s="175" t="s">
        <v>125</v>
      </c>
      <c r="C76" s="175" t="s">
        <v>339</v>
      </c>
      <c r="D76" s="182" t="s">
        <v>274</v>
      </c>
      <c r="E76" s="175"/>
      <c r="F76" s="177"/>
      <c r="G76" s="177"/>
      <c r="H76" s="177"/>
      <c r="I76" s="177"/>
      <c r="J76" s="177"/>
      <c r="K76" s="178"/>
      <c r="L76" s="178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>
        <f t="shared" si="63"/>
        <v>0</v>
      </c>
      <c r="AO76" s="177">
        <f t="shared" si="63"/>
        <v>0</v>
      </c>
      <c r="AP76" s="177">
        <f t="shared" si="63"/>
        <v>0</v>
      </c>
      <c r="AQ76" s="177">
        <f t="shared" si="63"/>
        <v>0</v>
      </c>
      <c r="AR76" s="177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</row>
    <row r="77" spans="1:83" ht="66" hidden="1">
      <c r="A77" s="181" t="s">
        <v>135</v>
      </c>
      <c r="B77" s="175" t="s">
        <v>125</v>
      </c>
      <c r="C77" s="175" t="s">
        <v>339</v>
      </c>
      <c r="D77" s="182" t="s">
        <v>274</v>
      </c>
      <c r="E77" s="175" t="s">
        <v>136</v>
      </c>
      <c r="F77" s="177"/>
      <c r="G77" s="177"/>
      <c r="H77" s="177"/>
      <c r="I77" s="177"/>
      <c r="J77" s="177"/>
      <c r="K77" s="178"/>
      <c r="L77" s="178"/>
      <c r="M77" s="177"/>
      <c r="N77" s="177"/>
      <c r="O77" s="177"/>
      <c r="P77" s="177"/>
      <c r="Q77" s="177"/>
      <c r="R77" s="178"/>
      <c r="S77" s="178"/>
      <c r="T77" s="177"/>
      <c r="U77" s="177"/>
      <c r="V77" s="178"/>
      <c r="W77" s="178"/>
      <c r="X77" s="177"/>
      <c r="Y77" s="177"/>
      <c r="Z77" s="178"/>
      <c r="AA77" s="177"/>
      <c r="AB77" s="177"/>
      <c r="AC77" s="178"/>
      <c r="AD77" s="178"/>
      <c r="AE77" s="178"/>
      <c r="AF77" s="177"/>
      <c r="AG77" s="178"/>
      <c r="AH77" s="177"/>
      <c r="AI77" s="178"/>
      <c r="AJ77" s="178"/>
      <c r="AK77" s="177"/>
      <c r="AL77" s="177"/>
      <c r="AM77" s="177"/>
      <c r="AN77" s="177">
        <f>AO77-AM77</f>
        <v>0</v>
      </c>
      <c r="AO77" s="178"/>
      <c r="AP77" s="178"/>
      <c r="AQ77" s="178"/>
      <c r="AR77" s="178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</row>
    <row r="78" spans="1:83" ht="15" customHeight="1">
      <c r="A78" s="171"/>
      <c r="B78" s="172"/>
      <c r="C78" s="172"/>
      <c r="D78" s="173"/>
      <c r="E78" s="172"/>
      <c r="F78" s="120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4"/>
      <c r="AL78" s="124"/>
      <c r="AM78" s="124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</row>
    <row r="79" spans="1:83" s="10" customFormat="1" ht="18.75" customHeight="1" hidden="1">
      <c r="A79" s="134" t="s">
        <v>25</v>
      </c>
      <c r="B79" s="135" t="s">
        <v>125</v>
      </c>
      <c r="C79" s="135" t="s">
        <v>140</v>
      </c>
      <c r="D79" s="150"/>
      <c r="E79" s="135"/>
      <c r="F79" s="137">
        <f aca="true" t="shared" si="64" ref="F79:O79">F80+F84+F92+F82</f>
        <v>88587</v>
      </c>
      <c r="G79" s="137">
        <f t="shared" si="64"/>
        <v>114895</v>
      </c>
      <c r="H79" s="137">
        <f t="shared" si="64"/>
        <v>203482</v>
      </c>
      <c r="I79" s="137">
        <f t="shared" si="64"/>
        <v>0</v>
      </c>
      <c r="J79" s="137">
        <f t="shared" si="64"/>
        <v>131040</v>
      </c>
      <c r="K79" s="137">
        <f t="shared" si="64"/>
        <v>0</v>
      </c>
      <c r="L79" s="137">
        <f t="shared" si="64"/>
        <v>0</v>
      </c>
      <c r="M79" s="137">
        <f t="shared" si="64"/>
        <v>131040</v>
      </c>
      <c r="N79" s="137">
        <f t="shared" si="64"/>
        <v>178067</v>
      </c>
      <c r="O79" s="137">
        <f t="shared" si="64"/>
        <v>309107</v>
      </c>
      <c r="P79" s="137">
        <f aca="true" t="shared" si="65" ref="P79:Y79">P80+P84+P92+P82</f>
        <v>0</v>
      </c>
      <c r="Q79" s="137">
        <f t="shared" si="65"/>
        <v>308825</v>
      </c>
      <c r="R79" s="137">
        <f t="shared" si="65"/>
        <v>0</v>
      </c>
      <c r="S79" s="137">
        <f t="shared" si="65"/>
        <v>0</v>
      </c>
      <c r="T79" s="137">
        <f t="shared" si="65"/>
        <v>309107</v>
      </c>
      <c r="U79" s="137">
        <f t="shared" si="65"/>
        <v>308825</v>
      </c>
      <c r="V79" s="137">
        <f t="shared" si="65"/>
        <v>0</v>
      </c>
      <c r="W79" s="137">
        <f t="shared" si="65"/>
        <v>0</v>
      </c>
      <c r="X79" s="137">
        <f t="shared" si="65"/>
        <v>309107</v>
      </c>
      <c r="Y79" s="137">
        <f t="shared" si="65"/>
        <v>308825</v>
      </c>
      <c r="Z79" s="137">
        <f>Z80+Z84+Z92+Z82</f>
        <v>1500</v>
      </c>
      <c r="AA79" s="137">
        <f>AA80+AA84+AA92+AA82</f>
        <v>310607</v>
      </c>
      <c r="AB79" s="137">
        <f>AB80+AB84+AB92+AB82</f>
        <v>308825</v>
      </c>
      <c r="AC79" s="137">
        <f>AC80+AC84+AC92+AC82</f>
        <v>0</v>
      </c>
      <c r="AD79" s="137">
        <f>AD80+AD84+AD92+AD82</f>
        <v>0</v>
      </c>
      <c r="AE79" s="137"/>
      <c r="AF79" s="137">
        <f aca="true" t="shared" si="66" ref="AF79:AN79">AF80+AF84+AF92+AF82</f>
        <v>310607</v>
      </c>
      <c r="AG79" s="137">
        <f t="shared" si="66"/>
        <v>0</v>
      </c>
      <c r="AH79" s="137">
        <f t="shared" si="66"/>
        <v>308825</v>
      </c>
      <c r="AI79" s="137">
        <f t="shared" si="66"/>
        <v>0</v>
      </c>
      <c r="AJ79" s="137">
        <f t="shared" si="66"/>
        <v>0</v>
      </c>
      <c r="AK79" s="137">
        <f t="shared" si="66"/>
        <v>310607</v>
      </c>
      <c r="AL79" s="137">
        <f t="shared" si="66"/>
        <v>0</v>
      </c>
      <c r="AM79" s="137">
        <f t="shared" si="66"/>
        <v>308825</v>
      </c>
      <c r="AN79" s="137">
        <f t="shared" si="66"/>
        <v>-308825</v>
      </c>
      <c r="AO79" s="137">
        <f aca="true" t="shared" si="67" ref="AO79:AU79">AO80+AO84+AO92+AO82</f>
        <v>0</v>
      </c>
      <c r="AP79" s="137">
        <f t="shared" si="67"/>
        <v>0</v>
      </c>
      <c r="AQ79" s="137">
        <f t="shared" si="67"/>
        <v>0</v>
      </c>
      <c r="AR79" s="137">
        <f t="shared" si="67"/>
        <v>0</v>
      </c>
      <c r="AS79" s="137">
        <f t="shared" si="67"/>
        <v>0</v>
      </c>
      <c r="AT79" s="137">
        <f t="shared" si="67"/>
        <v>0</v>
      </c>
      <c r="AU79" s="137">
        <f t="shared" si="67"/>
        <v>0</v>
      </c>
      <c r="AV79" s="139"/>
      <c r="AW79" s="139"/>
      <c r="AX79" s="137">
        <f>AX80+AX84+AX92+AX82</f>
        <v>0</v>
      </c>
      <c r="AY79" s="137">
        <f>AY80+AY84+AY92+AY82</f>
        <v>0</v>
      </c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</row>
    <row r="80" spans="1:83" s="9" customFormat="1" ht="66" customHeight="1" hidden="1">
      <c r="A80" s="153" t="s">
        <v>131</v>
      </c>
      <c r="B80" s="154" t="s">
        <v>125</v>
      </c>
      <c r="C80" s="154" t="s">
        <v>140</v>
      </c>
      <c r="D80" s="155" t="s">
        <v>122</v>
      </c>
      <c r="E80" s="154"/>
      <c r="F80" s="142">
        <f aca="true" t="shared" si="68" ref="F80:AY80">F81</f>
        <v>21675</v>
      </c>
      <c r="G80" s="142">
        <f t="shared" si="68"/>
        <v>-20946</v>
      </c>
      <c r="H80" s="142">
        <f t="shared" si="68"/>
        <v>729</v>
      </c>
      <c r="I80" s="142">
        <f t="shared" si="68"/>
        <v>0</v>
      </c>
      <c r="J80" s="142">
        <f t="shared" si="68"/>
        <v>780</v>
      </c>
      <c r="K80" s="142">
        <f t="shared" si="68"/>
        <v>0</v>
      </c>
      <c r="L80" s="142">
        <f t="shared" si="68"/>
        <v>0</v>
      </c>
      <c r="M80" s="142">
        <f t="shared" si="68"/>
        <v>780</v>
      </c>
      <c r="N80" s="142">
        <f t="shared" si="68"/>
        <v>-55</v>
      </c>
      <c r="O80" s="142">
        <f t="shared" si="68"/>
        <v>725</v>
      </c>
      <c r="P80" s="142">
        <f t="shared" si="68"/>
        <v>0</v>
      </c>
      <c r="Q80" s="142">
        <f t="shared" si="68"/>
        <v>725</v>
      </c>
      <c r="R80" s="142">
        <f t="shared" si="68"/>
        <v>0</v>
      </c>
      <c r="S80" s="142">
        <f t="shared" si="68"/>
        <v>0</v>
      </c>
      <c r="T80" s="142">
        <f t="shared" si="68"/>
        <v>725</v>
      </c>
      <c r="U80" s="142">
        <f t="shared" si="68"/>
        <v>725</v>
      </c>
      <c r="V80" s="142">
        <f t="shared" si="68"/>
        <v>0</v>
      </c>
      <c r="W80" s="142">
        <f t="shared" si="68"/>
        <v>0</v>
      </c>
      <c r="X80" s="142">
        <f t="shared" si="68"/>
        <v>725</v>
      </c>
      <c r="Y80" s="142">
        <f t="shared" si="68"/>
        <v>725</v>
      </c>
      <c r="Z80" s="142">
        <f t="shared" si="68"/>
        <v>0</v>
      </c>
      <c r="AA80" s="142">
        <f t="shared" si="68"/>
        <v>725</v>
      </c>
      <c r="AB80" s="142">
        <f t="shared" si="68"/>
        <v>725</v>
      </c>
      <c r="AC80" s="142">
        <f t="shared" si="68"/>
        <v>0</v>
      </c>
      <c r="AD80" s="142">
        <f t="shared" si="68"/>
        <v>0</v>
      </c>
      <c r="AE80" s="142"/>
      <c r="AF80" s="142">
        <f t="shared" si="68"/>
        <v>725</v>
      </c>
      <c r="AG80" s="142">
        <f t="shared" si="68"/>
        <v>0</v>
      </c>
      <c r="AH80" s="142">
        <f t="shared" si="68"/>
        <v>725</v>
      </c>
      <c r="AI80" s="142">
        <f t="shared" si="68"/>
        <v>0</v>
      </c>
      <c r="AJ80" s="142">
        <f t="shared" si="68"/>
        <v>0</v>
      </c>
      <c r="AK80" s="142">
        <f t="shared" si="68"/>
        <v>725</v>
      </c>
      <c r="AL80" s="142">
        <f t="shared" si="68"/>
        <v>0</v>
      </c>
      <c r="AM80" s="142">
        <f t="shared" si="68"/>
        <v>725</v>
      </c>
      <c r="AN80" s="142">
        <f t="shared" si="68"/>
        <v>-725</v>
      </c>
      <c r="AO80" s="142">
        <f t="shared" si="68"/>
        <v>0</v>
      </c>
      <c r="AP80" s="142">
        <f t="shared" si="68"/>
        <v>0</v>
      </c>
      <c r="AQ80" s="142">
        <f t="shared" si="68"/>
        <v>0</v>
      </c>
      <c r="AR80" s="142">
        <f t="shared" si="68"/>
        <v>0</v>
      </c>
      <c r="AS80" s="142">
        <f t="shared" si="68"/>
        <v>0</v>
      </c>
      <c r="AT80" s="142">
        <f t="shared" si="68"/>
        <v>0</v>
      </c>
      <c r="AU80" s="142">
        <f t="shared" si="68"/>
        <v>0</v>
      </c>
      <c r="AV80" s="132"/>
      <c r="AW80" s="132"/>
      <c r="AX80" s="142">
        <f t="shared" si="68"/>
        <v>0</v>
      </c>
      <c r="AY80" s="142">
        <f t="shared" si="68"/>
        <v>0</v>
      </c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</row>
    <row r="81" spans="1:83" s="11" customFormat="1" ht="33" customHeight="1" hidden="1">
      <c r="A81" s="153" t="s">
        <v>127</v>
      </c>
      <c r="B81" s="154" t="s">
        <v>125</v>
      </c>
      <c r="C81" s="154" t="s">
        <v>140</v>
      </c>
      <c r="D81" s="155" t="s">
        <v>122</v>
      </c>
      <c r="E81" s="154" t="s">
        <v>128</v>
      </c>
      <c r="F81" s="142">
        <v>21675</v>
      </c>
      <c r="G81" s="142">
        <f>H81-F81</f>
        <v>-20946</v>
      </c>
      <c r="H81" s="164">
        <v>729</v>
      </c>
      <c r="I81" s="164"/>
      <c r="J81" s="164">
        <v>780</v>
      </c>
      <c r="K81" s="165"/>
      <c r="L81" s="165"/>
      <c r="M81" s="142">
        <v>780</v>
      </c>
      <c r="N81" s="142">
        <f>O81-M81</f>
        <v>-55</v>
      </c>
      <c r="O81" s="142">
        <v>725</v>
      </c>
      <c r="P81" s="142"/>
      <c r="Q81" s="142">
        <v>725</v>
      </c>
      <c r="R81" s="144"/>
      <c r="S81" s="144"/>
      <c r="T81" s="142">
        <f>O81+R81</f>
        <v>725</v>
      </c>
      <c r="U81" s="142">
        <f>Q81+S81</f>
        <v>725</v>
      </c>
      <c r="V81" s="144"/>
      <c r="W81" s="144"/>
      <c r="X81" s="142">
        <f>T81+V81</f>
        <v>725</v>
      </c>
      <c r="Y81" s="142">
        <f>U81+W81</f>
        <v>725</v>
      </c>
      <c r="Z81" s="144"/>
      <c r="AA81" s="142">
        <f>X81+Z81</f>
        <v>725</v>
      </c>
      <c r="AB81" s="142">
        <f>Y81</f>
        <v>725</v>
      </c>
      <c r="AC81" s="144"/>
      <c r="AD81" s="144"/>
      <c r="AE81" s="144"/>
      <c r="AF81" s="142">
        <f>AA81+AC81</f>
        <v>725</v>
      </c>
      <c r="AG81" s="144"/>
      <c r="AH81" s="142">
        <f>AB81</f>
        <v>725</v>
      </c>
      <c r="AI81" s="144"/>
      <c r="AJ81" s="144"/>
      <c r="AK81" s="142">
        <f>AF81+AI81</f>
        <v>725</v>
      </c>
      <c r="AL81" s="142">
        <f>AG81</f>
        <v>0</v>
      </c>
      <c r="AM81" s="142">
        <f>AH81+AJ81</f>
        <v>725</v>
      </c>
      <c r="AN81" s="142">
        <f>AO81-AM81</f>
        <v>-725</v>
      </c>
      <c r="AO81" s="145"/>
      <c r="AP81" s="145"/>
      <c r="AQ81" s="145"/>
      <c r="AR81" s="145"/>
      <c r="AS81" s="144"/>
      <c r="AT81" s="142">
        <f>AO81+AR81</f>
        <v>0</v>
      </c>
      <c r="AU81" s="142">
        <f>AQ81+AS81</f>
        <v>0</v>
      </c>
      <c r="AV81" s="144"/>
      <c r="AW81" s="144"/>
      <c r="AX81" s="142">
        <f>AR81+AU81</f>
        <v>0</v>
      </c>
      <c r="AY81" s="142">
        <f>AT81+AV81</f>
        <v>0</v>
      </c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</row>
    <row r="82" spans="1:83" s="12" customFormat="1" ht="49.5" customHeight="1" hidden="1">
      <c r="A82" s="153" t="s">
        <v>217</v>
      </c>
      <c r="B82" s="154" t="s">
        <v>125</v>
      </c>
      <c r="C82" s="154" t="s">
        <v>140</v>
      </c>
      <c r="D82" s="155" t="s">
        <v>218</v>
      </c>
      <c r="E82" s="154"/>
      <c r="F82" s="142">
        <f aca="true" t="shared" si="69" ref="F82:AY82">F83</f>
        <v>0</v>
      </c>
      <c r="G82" s="142">
        <f t="shared" si="69"/>
        <v>1896</v>
      </c>
      <c r="H82" s="142">
        <f t="shared" si="69"/>
        <v>1896</v>
      </c>
      <c r="I82" s="142">
        <f t="shared" si="69"/>
        <v>0</v>
      </c>
      <c r="J82" s="142">
        <f t="shared" si="69"/>
        <v>2035</v>
      </c>
      <c r="K82" s="142">
        <f t="shared" si="69"/>
        <v>0</v>
      </c>
      <c r="L82" s="142">
        <f t="shared" si="69"/>
        <v>0</v>
      </c>
      <c r="M82" s="142">
        <f t="shared" si="69"/>
        <v>2035</v>
      </c>
      <c r="N82" s="142">
        <f t="shared" si="69"/>
        <v>-320</v>
      </c>
      <c r="O82" s="142">
        <f t="shared" si="69"/>
        <v>1715</v>
      </c>
      <c r="P82" s="142">
        <f t="shared" si="69"/>
        <v>0</v>
      </c>
      <c r="Q82" s="142">
        <f t="shared" si="69"/>
        <v>1715</v>
      </c>
      <c r="R82" s="142">
        <f t="shared" si="69"/>
        <v>0</v>
      </c>
      <c r="S82" s="142">
        <f t="shared" si="69"/>
        <v>0</v>
      </c>
      <c r="T82" s="142">
        <f t="shared" si="69"/>
        <v>1715</v>
      </c>
      <c r="U82" s="142">
        <f t="shared" si="69"/>
        <v>1715</v>
      </c>
      <c r="V82" s="142">
        <f t="shared" si="69"/>
        <v>0</v>
      </c>
      <c r="W82" s="142">
        <f t="shared" si="69"/>
        <v>0</v>
      </c>
      <c r="X82" s="142">
        <f t="shared" si="69"/>
        <v>1715</v>
      </c>
      <c r="Y82" s="142">
        <f t="shared" si="69"/>
        <v>1715</v>
      </c>
      <c r="Z82" s="142">
        <f t="shared" si="69"/>
        <v>1500</v>
      </c>
      <c r="AA82" s="142">
        <f t="shared" si="69"/>
        <v>3215</v>
      </c>
      <c r="AB82" s="142">
        <f t="shared" si="69"/>
        <v>1715</v>
      </c>
      <c r="AC82" s="142">
        <f t="shared" si="69"/>
        <v>0</v>
      </c>
      <c r="AD82" s="142">
        <f t="shared" si="69"/>
        <v>0</v>
      </c>
      <c r="AE82" s="142"/>
      <c r="AF82" s="142">
        <f t="shared" si="69"/>
        <v>3215</v>
      </c>
      <c r="AG82" s="142">
        <f t="shared" si="69"/>
        <v>0</v>
      </c>
      <c r="AH82" s="142">
        <f t="shared" si="69"/>
        <v>1715</v>
      </c>
      <c r="AI82" s="142">
        <f t="shared" si="69"/>
        <v>0</v>
      </c>
      <c r="AJ82" s="142">
        <f t="shared" si="69"/>
        <v>0</v>
      </c>
      <c r="AK82" s="142">
        <f t="shared" si="69"/>
        <v>3215</v>
      </c>
      <c r="AL82" s="142">
        <f t="shared" si="69"/>
        <v>0</v>
      </c>
      <c r="AM82" s="142">
        <f t="shared" si="69"/>
        <v>1715</v>
      </c>
      <c r="AN82" s="142">
        <f t="shared" si="69"/>
        <v>-1715</v>
      </c>
      <c r="AO82" s="142">
        <f t="shared" si="69"/>
        <v>0</v>
      </c>
      <c r="AP82" s="142">
        <f t="shared" si="69"/>
        <v>0</v>
      </c>
      <c r="AQ82" s="142">
        <f t="shared" si="69"/>
        <v>0</v>
      </c>
      <c r="AR82" s="142">
        <f t="shared" si="69"/>
        <v>0</v>
      </c>
      <c r="AS82" s="142">
        <f t="shared" si="69"/>
        <v>0</v>
      </c>
      <c r="AT82" s="142">
        <f t="shared" si="69"/>
        <v>0</v>
      </c>
      <c r="AU82" s="142">
        <f t="shared" si="69"/>
        <v>0</v>
      </c>
      <c r="AV82" s="146"/>
      <c r="AW82" s="146"/>
      <c r="AX82" s="142">
        <f t="shared" si="69"/>
        <v>0</v>
      </c>
      <c r="AY82" s="142">
        <f t="shared" si="69"/>
        <v>0</v>
      </c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</row>
    <row r="83" spans="1:83" s="12" customFormat="1" ht="16.5" customHeight="1" hidden="1">
      <c r="A83" s="153" t="s">
        <v>219</v>
      </c>
      <c r="B83" s="154" t="s">
        <v>125</v>
      </c>
      <c r="C83" s="154" t="s">
        <v>140</v>
      </c>
      <c r="D83" s="155" t="s">
        <v>218</v>
      </c>
      <c r="E83" s="154" t="s">
        <v>220</v>
      </c>
      <c r="F83" s="142"/>
      <c r="G83" s="142">
        <f>H83-F83</f>
        <v>1896</v>
      </c>
      <c r="H83" s="164">
        <v>1896</v>
      </c>
      <c r="I83" s="164"/>
      <c r="J83" s="164">
        <v>2035</v>
      </c>
      <c r="K83" s="164"/>
      <c r="L83" s="164"/>
      <c r="M83" s="142">
        <v>2035</v>
      </c>
      <c r="N83" s="142">
        <f>O83-M83</f>
        <v>-320</v>
      </c>
      <c r="O83" s="142">
        <v>1715</v>
      </c>
      <c r="P83" s="142"/>
      <c r="Q83" s="142">
        <v>1715</v>
      </c>
      <c r="R83" s="146"/>
      <c r="S83" s="146"/>
      <c r="T83" s="142">
        <f>O83+R83</f>
        <v>1715</v>
      </c>
      <c r="U83" s="142">
        <f>Q83+S83</f>
        <v>1715</v>
      </c>
      <c r="V83" s="146"/>
      <c r="W83" s="146"/>
      <c r="X83" s="142">
        <f>T83+V83</f>
        <v>1715</v>
      </c>
      <c r="Y83" s="142">
        <f>U83+W83</f>
        <v>1715</v>
      </c>
      <c r="Z83" s="142">
        <v>1500</v>
      </c>
      <c r="AA83" s="142">
        <f>X83+Z83</f>
        <v>3215</v>
      </c>
      <c r="AB83" s="142">
        <f>Y83</f>
        <v>1715</v>
      </c>
      <c r="AC83" s="142"/>
      <c r="AD83" s="142"/>
      <c r="AE83" s="142"/>
      <c r="AF83" s="142">
        <f>AA83+AC83</f>
        <v>3215</v>
      </c>
      <c r="AG83" s="142"/>
      <c r="AH83" s="142">
        <f>AB83</f>
        <v>1715</v>
      </c>
      <c r="AI83" s="146"/>
      <c r="AJ83" s="146"/>
      <c r="AK83" s="142">
        <f>AF83+AI83</f>
        <v>3215</v>
      </c>
      <c r="AL83" s="142">
        <f>AG83</f>
        <v>0</v>
      </c>
      <c r="AM83" s="142">
        <f>AH83+AJ83</f>
        <v>1715</v>
      </c>
      <c r="AN83" s="142">
        <f>AO83-AM83</f>
        <v>-1715</v>
      </c>
      <c r="AO83" s="142"/>
      <c r="AP83" s="142"/>
      <c r="AQ83" s="142"/>
      <c r="AR83" s="142"/>
      <c r="AS83" s="146"/>
      <c r="AT83" s="142">
        <f>AO83+AR83</f>
        <v>0</v>
      </c>
      <c r="AU83" s="142">
        <f>AQ83+AS83</f>
        <v>0</v>
      </c>
      <c r="AV83" s="146"/>
      <c r="AW83" s="146"/>
      <c r="AX83" s="142">
        <f>AR83+AU83</f>
        <v>0</v>
      </c>
      <c r="AY83" s="142">
        <f>AT83+AV83</f>
        <v>0</v>
      </c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</row>
    <row r="84" spans="1:83" s="9" customFormat="1" ht="33" customHeight="1" hidden="1">
      <c r="A84" s="153" t="s">
        <v>26</v>
      </c>
      <c r="B84" s="154" t="s">
        <v>125</v>
      </c>
      <c r="C84" s="154" t="s">
        <v>140</v>
      </c>
      <c r="D84" s="155" t="s">
        <v>27</v>
      </c>
      <c r="E84" s="154"/>
      <c r="F84" s="142">
        <f>F85+F90</f>
        <v>59454</v>
      </c>
      <c r="G84" s="142">
        <f aca="true" t="shared" si="70" ref="G84:L84">G85+G90+G91</f>
        <v>117306</v>
      </c>
      <c r="H84" s="142">
        <f t="shared" si="70"/>
        <v>176760</v>
      </c>
      <c r="I84" s="142">
        <f t="shared" si="70"/>
        <v>0</v>
      </c>
      <c r="J84" s="142">
        <f t="shared" si="70"/>
        <v>105804</v>
      </c>
      <c r="K84" s="142">
        <f t="shared" si="70"/>
        <v>0</v>
      </c>
      <c r="L84" s="142">
        <f t="shared" si="70"/>
        <v>0</v>
      </c>
      <c r="M84" s="142">
        <f aca="true" t="shared" si="71" ref="M84:Z84">M85+M86+M90+M91</f>
        <v>105804</v>
      </c>
      <c r="N84" s="142">
        <f t="shared" si="71"/>
        <v>193674</v>
      </c>
      <c r="O84" s="142">
        <f t="shared" si="71"/>
        <v>299478</v>
      </c>
      <c r="P84" s="142">
        <f t="shared" si="71"/>
        <v>0</v>
      </c>
      <c r="Q84" s="142">
        <f t="shared" si="71"/>
        <v>299206</v>
      </c>
      <c r="R84" s="142">
        <f t="shared" si="71"/>
        <v>0</v>
      </c>
      <c r="S84" s="142">
        <f t="shared" si="71"/>
        <v>0</v>
      </c>
      <c r="T84" s="142">
        <f t="shared" si="71"/>
        <v>299478</v>
      </c>
      <c r="U84" s="142">
        <f t="shared" si="71"/>
        <v>299206</v>
      </c>
      <c r="V84" s="142">
        <f t="shared" si="71"/>
        <v>0</v>
      </c>
      <c r="W84" s="142">
        <f t="shared" si="71"/>
        <v>0</v>
      </c>
      <c r="X84" s="142">
        <f t="shared" si="71"/>
        <v>299478</v>
      </c>
      <c r="Y84" s="142">
        <f t="shared" si="71"/>
        <v>299206</v>
      </c>
      <c r="Z84" s="142">
        <f t="shared" si="71"/>
        <v>0</v>
      </c>
      <c r="AA84" s="142">
        <f>AA85+AA86+AA90+AA91</f>
        <v>299478</v>
      </c>
      <c r="AB84" s="142">
        <f>AB85+AB86+AB90+AB91</f>
        <v>299206</v>
      </c>
      <c r="AC84" s="142">
        <f>AC85+AC86+AC90+AC91</f>
        <v>0</v>
      </c>
      <c r="AD84" s="142">
        <f>AD85+AD86+AD90+AD91</f>
        <v>0</v>
      </c>
      <c r="AE84" s="142"/>
      <c r="AF84" s="142">
        <f aca="true" t="shared" si="72" ref="AF84:AM84">AF85+AF86+AF90+AF91</f>
        <v>299478</v>
      </c>
      <c r="AG84" s="142">
        <f t="shared" si="72"/>
        <v>0</v>
      </c>
      <c r="AH84" s="142">
        <f t="shared" si="72"/>
        <v>299206</v>
      </c>
      <c r="AI84" s="142">
        <f t="shared" si="72"/>
        <v>0</v>
      </c>
      <c r="AJ84" s="142">
        <f t="shared" si="72"/>
        <v>0</v>
      </c>
      <c r="AK84" s="142">
        <f t="shared" si="72"/>
        <v>299478</v>
      </c>
      <c r="AL84" s="142">
        <f t="shared" si="72"/>
        <v>0</v>
      </c>
      <c r="AM84" s="142">
        <f t="shared" si="72"/>
        <v>299206</v>
      </c>
      <c r="AN84" s="142">
        <f>AN85+AN86+AN90+AN91+AN88</f>
        <v>-299206</v>
      </c>
      <c r="AO84" s="142">
        <f aca="true" t="shared" si="73" ref="AO84:AU84">AO85+AO86+AO90+AO91+AO88</f>
        <v>0</v>
      </c>
      <c r="AP84" s="142">
        <f t="shared" si="73"/>
        <v>0</v>
      </c>
      <c r="AQ84" s="142">
        <f t="shared" si="73"/>
        <v>0</v>
      </c>
      <c r="AR84" s="142">
        <f t="shared" si="73"/>
        <v>0</v>
      </c>
      <c r="AS84" s="142">
        <f t="shared" si="73"/>
        <v>0</v>
      </c>
      <c r="AT84" s="142">
        <f t="shared" si="73"/>
        <v>0</v>
      </c>
      <c r="AU84" s="142">
        <f t="shared" si="73"/>
        <v>0</v>
      </c>
      <c r="AV84" s="132"/>
      <c r="AW84" s="132"/>
      <c r="AX84" s="142">
        <f>AX85+AX86+AX90+AX91+AX88</f>
        <v>0</v>
      </c>
      <c r="AY84" s="142">
        <f>AY85+AY86+AY90+AY91+AY88</f>
        <v>0</v>
      </c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</row>
    <row r="85" spans="1:83" s="14" customFormat="1" ht="66" customHeight="1" hidden="1">
      <c r="A85" s="153" t="s">
        <v>135</v>
      </c>
      <c r="B85" s="154" t="s">
        <v>125</v>
      </c>
      <c r="C85" s="154" t="s">
        <v>140</v>
      </c>
      <c r="D85" s="155" t="s">
        <v>27</v>
      </c>
      <c r="E85" s="154" t="s">
        <v>136</v>
      </c>
      <c r="F85" s="142">
        <v>35454</v>
      </c>
      <c r="G85" s="142">
        <f>H85-F85</f>
        <v>24871</v>
      </c>
      <c r="H85" s="142">
        <f>10338+214+1202+30641+415+17515</f>
        <v>60325</v>
      </c>
      <c r="I85" s="142"/>
      <c r="J85" s="142">
        <f>11072+230+1287+31092+445+18960</f>
        <v>63086</v>
      </c>
      <c r="K85" s="160"/>
      <c r="L85" s="160"/>
      <c r="M85" s="142">
        <v>63086</v>
      </c>
      <c r="N85" s="142">
        <f>O85-M85</f>
        <v>200502</v>
      </c>
      <c r="O85" s="142">
        <f>353+10916+250+5766+246303</f>
        <v>263588</v>
      </c>
      <c r="P85" s="142"/>
      <c r="Q85" s="142">
        <f>353+10916+250+5766+246303</f>
        <v>263588</v>
      </c>
      <c r="R85" s="160"/>
      <c r="S85" s="160"/>
      <c r="T85" s="142">
        <f>O85+R85</f>
        <v>263588</v>
      </c>
      <c r="U85" s="142">
        <f>Q85+S85</f>
        <v>263588</v>
      </c>
      <c r="V85" s="160"/>
      <c r="W85" s="160"/>
      <c r="X85" s="142">
        <f>T85+V85</f>
        <v>263588</v>
      </c>
      <c r="Y85" s="142">
        <f>U85+W85</f>
        <v>263588</v>
      </c>
      <c r="Z85" s="160"/>
      <c r="AA85" s="142">
        <f>X85+Z85</f>
        <v>263588</v>
      </c>
      <c r="AB85" s="142">
        <f>Y85</f>
        <v>263588</v>
      </c>
      <c r="AC85" s="160"/>
      <c r="AD85" s="160"/>
      <c r="AE85" s="160"/>
      <c r="AF85" s="142">
        <f>AA85+AC85</f>
        <v>263588</v>
      </c>
      <c r="AG85" s="160"/>
      <c r="AH85" s="142">
        <f>AB85</f>
        <v>263588</v>
      </c>
      <c r="AI85" s="160"/>
      <c r="AJ85" s="160"/>
      <c r="AK85" s="142">
        <f>AF85+AI85</f>
        <v>263588</v>
      </c>
      <c r="AL85" s="142">
        <f>AG85</f>
        <v>0</v>
      </c>
      <c r="AM85" s="142">
        <f>AH85+AJ85</f>
        <v>263588</v>
      </c>
      <c r="AN85" s="142">
        <f>AO85-AM85</f>
        <v>-263588</v>
      </c>
      <c r="AO85" s="142"/>
      <c r="AP85" s="142"/>
      <c r="AQ85" s="142"/>
      <c r="AR85" s="142"/>
      <c r="AS85" s="160"/>
      <c r="AT85" s="142">
        <f>AO85+AR85</f>
        <v>0</v>
      </c>
      <c r="AU85" s="142">
        <f>AQ85+AS85</f>
        <v>0</v>
      </c>
      <c r="AV85" s="160"/>
      <c r="AW85" s="160"/>
      <c r="AX85" s="142">
        <f>AR85+AU85</f>
        <v>0</v>
      </c>
      <c r="AY85" s="142">
        <f>AT85+AV85</f>
        <v>0</v>
      </c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</row>
    <row r="86" spans="1:83" s="14" customFormat="1" ht="99" customHeight="1" hidden="1">
      <c r="A86" s="153" t="s">
        <v>263</v>
      </c>
      <c r="B86" s="154" t="s">
        <v>125</v>
      </c>
      <c r="C86" s="154" t="s">
        <v>140</v>
      </c>
      <c r="D86" s="155" t="s">
        <v>246</v>
      </c>
      <c r="E86" s="154"/>
      <c r="F86" s="142"/>
      <c r="G86" s="142"/>
      <c r="H86" s="142"/>
      <c r="I86" s="142"/>
      <c r="J86" s="142"/>
      <c r="K86" s="160"/>
      <c r="L86" s="160"/>
      <c r="M86" s="142">
        <f aca="true" t="shared" si="74" ref="M86:AY86">M87</f>
        <v>0</v>
      </c>
      <c r="N86" s="142">
        <f t="shared" si="74"/>
        <v>2200</v>
      </c>
      <c r="O86" s="142">
        <f t="shared" si="74"/>
        <v>2200</v>
      </c>
      <c r="P86" s="142">
        <f t="shared" si="74"/>
        <v>0</v>
      </c>
      <c r="Q86" s="142">
        <f t="shared" si="74"/>
        <v>2380</v>
      </c>
      <c r="R86" s="142">
        <f t="shared" si="74"/>
        <v>0</v>
      </c>
      <c r="S86" s="142">
        <f t="shared" si="74"/>
        <v>0</v>
      </c>
      <c r="T86" s="142">
        <f t="shared" si="74"/>
        <v>2200</v>
      </c>
      <c r="U86" s="142">
        <f t="shared" si="74"/>
        <v>2380</v>
      </c>
      <c r="V86" s="142">
        <f t="shared" si="74"/>
        <v>0</v>
      </c>
      <c r="W86" s="142">
        <f t="shared" si="74"/>
        <v>0</v>
      </c>
      <c r="X86" s="142">
        <f t="shared" si="74"/>
        <v>2200</v>
      </c>
      <c r="Y86" s="142">
        <f t="shared" si="74"/>
        <v>2380</v>
      </c>
      <c r="Z86" s="142">
        <f t="shared" si="74"/>
        <v>0</v>
      </c>
      <c r="AA86" s="142">
        <f t="shared" si="74"/>
        <v>2200</v>
      </c>
      <c r="AB86" s="142">
        <f t="shared" si="74"/>
        <v>2380</v>
      </c>
      <c r="AC86" s="142">
        <f t="shared" si="74"/>
        <v>0</v>
      </c>
      <c r="AD86" s="142">
        <f t="shared" si="74"/>
        <v>0</v>
      </c>
      <c r="AE86" s="142"/>
      <c r="AF86" s="142">
        <f t="shared" si="74"/>
        <v>2200</v>
      </c>
      <c r="AG86" s="142">
        <f t="shared" si="74"/>
        <v>0</v>
      </c>
      <c r="AH86" s="142">
        <f t="shared" si="74"/>
        <v>2380</v>
      </c>
      <c r="AI86" s="142">
        <f t="shared" si="74"/>
        <v>0</v>
      </c>
      <c r="AJ86" s="142">
        <f t="shared" si="74"/>
        <v>0</v>
      </c>
      <c r="AK86" s="142">
        <f t="shared" si="74"/>
        <v>2200</v>
      </c>
      <c r="AL86" s="142">
        <f t="shared" si="74"/>
        <v>0</v>
      </c>
      <c r="AM86" s="142">
        <f t="shared" si="74"/>
        <v>2380</v>
      </c>
      <c r="AN86" s="142">
        <f t="shared" si="74"/>
        <v>-2380</v>
      </c>
      <c r="AO86" s="142">
        <f t="shared" si="74"/>
        <v>0</v>
      </c>
      <c r="AP86" s="142">
        <f t="shared" si="74"/>
        <v>0</v>
      </c>
      <c r="AQ86" s="142">
        <f t="shared" si="74"/>
        <v>0</v>
      </c>
      <c r="AR86" s="142">
        <f t="shared" si="74"/>
        <v>0</v>
      </c>
      <c r="AS86" s="142">
        <f t="shared" si="74"/>
        <v>0</v>
      </c>
      <c r="AT86" s="142">
        <f t="shared" si="74"/>
        <v>0</v>
      </c>
      <c r="AU86" s="142">
        <f t="shared" si="74"/>
        <v>0</v>
      </c>
      <c r="AV86" s="160"/>
      <c r="AW86" s="160"/>
      <c r="AX86" s="142">
        <f t="shared" si="74"/>
        <v>0</v>
      </c>
      <c r="AY86" s="142">
        <f t="shared" si="74"/>
        <v>0</v>
      </c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</row>
    <row r="87" spans="1:83" s="14" customFormat="1" ht="82.5" customHeight="1" hidden="1">
      <c r="A87" s="153" t="s">
        <v>242</v>
      </c>
      <c r="B87" s="154" t="s">
        <v>125</v>
      </c>
      <c r="C87" s="154" t="s">
        <v>140</v>
      </c>
      <c r="D87" s="155" t="s">
        <v>246</v>
      </c>
      <c r="E87" s="154" t="s">
        <v>141</v>
      </c>
      <c r="F87" s="142"/>
      <c r="G87" s="142"/>
      <c r="H87" s="142"/>
      <c r="I87" s="142"/>
      <c r="J87" s="142"/>
      <c r="K87" s="160"/>
      <c r="L87" s="160"/>
      <c r="M87" s="142"/>
      <c r="N87" s="142">
        <f>O87-M87</f>
        <v>2200</v>
      </c>
      <c r="O87" s="142">
        <v>2200</v>
      </c>
      <c r="P87" s="142"/>
      <c r="Q87" s="142">
        <v>2380</v>
      </c>
      <c r="R87" s="160"/>
      <c r="S87" s="160"/>
      <c r="T87" s="142">
        <f>O87+R87</f>
        <v>2200</v>
      </c>
      <c r="U87" s="142">
        <f>Q87+S87</f>
        <v>2380</v>
      </c>
      <c r="V87" s="160"/>
      <c r="W87" s="160"/>
      <c r="X87" s="142">
        <f>T87+V87</f>
        <v>2200</v>
      </c>
      <c r="Y87" s="142">
        <f>U87+W87</f>
        <v>2380</v>
      </c>
      <c r="Z87" s="160"/>
      <c r="AA87" s="142">
        <f>X87+Z87</f>
        <v>2200</v>
      </c>
      <c r="AB87" s="142">
        <f>Y87</f>
        <v>2380</v>
      </c>
      <c r="AC87" s="160"/>
      <c r="AD87" s="160"/>
      <c r="AE87" s="160"/>
      <c r="AF87" s="142">
        <f>AA87+AC87</f>
        <v>2200</v>
      </c>
      <c r="AG87" s="160"/>
      <c r="AH87" s="142">
        <f>AB87</f>
        <v>2380</v>
      </c>
      <c r="AI87" s="160"/>
      <c r="AJ87" s="160"/>
      <c r="AK87" s="142">
        <f>AF87+AI87</f>
        <v>2200</v>
      </c>
      <c r="AL87" s="142">
        <f>AG87</f>
        <v>0</v>
      </c>
      <c r="AM87" s="142">
        <f>AH87+AJ87</f>
        <v>2380</v>
      </c>
      <c r="AN87" s="142">
        <f>AO87-AM87</f>
        <v>-2380</v>
      </c>
      <c r="AO87" s="142"/>
      <c r="AP87" s="142"/>
      <c r="AQ87" s="142"/>
      <c r="AR87" s="142"/>
      <c r="AS87" s="160"/>
      <c r="AT87" s="142">
        <f>AO87+AR87</f>
        <v>0</v>
      </c>
      <c r="AU87" s="142">
        <f>AQ87+AS87</f>
        <v>0</v>
      </c>
      <c r="AV87" s="160"/>
      <c r="AW87" s="160"/>
      <c r="AX87" s="142">
        <f>AR87+AU87</f>
        <v>0</v>
      </c>
      <c r="AY87" s="142">
        <f>AT87+AV87</f>
        <v>0</v>
      </c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</row>
    <row r="88" spans="1:83" s="14" customFormat="1" ht="165" customHeight="1" hidden="1">
      <c r="A88" s="174" t="s">
        <v>322</v>
      </c>
      <c r="B88" s="175" t="s">
        <v>125</v>
      </c>
      <c r="C88" s="175" t="s">
        <v>140</v>
      </c>
      <c r="D88" s="176" t="s">
        <v>323</v>
      </c>
      <c r="E88" s="175"/>
      <c r="F88" s="177"/>
      <c r="G88" s="177"/>
      <c r="H88" s="177"/>
      <c r="I88" s="177"/>
      <c r="J88" s="177"/>
      <c r="K88" s="178"/>
      <c r="L88" s="178"/>
      <c r="M88" s="177"/>
      <c r="N88" s="177"/>
      <c r="O88" s="177"/>
      <c r="P88" s="177"/>
      <c r="Q88" s="177"/>
      <c r="R88" s="178"/>
      <c r="S88" s="178"/>
      <c r="T88" s="177"/>
      <c r="U88" s="177"/>
      <c r="V88" s="178"/>
      <c r="W88" s="178"/>
      <c r="X88" s="177"/>
      <c r="Y88" s="177"/>
      <c r="Z88" s="178"/>
      <c r="AA88" s="177"/>
      <c r="AB88" s="177"/>
      <c r="AC88" s="178"/>
      <c r="AD88" s="178"/>
      <c r="AE88" s="178"/>
      <c r="AF88" s="177"/>
      <c r="AG88" s="178"/>
      <c r="AH88" s="177"/>
      <c r="AI88" s="178"/>
      <c r="AJ88" s="178"/>
      <c r="AK88" s="177"/>
      <c r="AL88" s="177"/>
      <c r="AM88" s="177"/>
      <c r="AN88" s="177">
        <f>AN89</f>
        <v>0</v>
      </c>
      <c r="AO88" s="177">
        <f>AO89</f>
        <v>0</v>
      </c>
      <c r="AP88" s="177">
        <f>AP89</f>
        <v>0</v>
      </c>
      <c r="AQ88" s="177">
        <f>AQ89</f>
        <v>0</v>
      </c>
      <c r="AR88" s="177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</row>
    <row r="89" spans="1:83" s="14" customFormat="1" ht="82.5" customHeight="1" hidden="1">
      <c r="A89" s="174" t="s">
        <v>242</v>
      </c>
      <c r="B89" s="175" t="s">
        <v>125</v>
      </c>
      <c r="C89" s="175" t="s">
        <v>140</v>
      </c>
      <c r="D89" s="176" t="s">
        <v>323</v>
      </c>
      <c r="E89" s="175" t="s">
        <v>141</v>
      </c>
      <c r="F89" s="177"/>
      <c r="G89" s="177"/>
      <c r="H89" s="177"/>
      <c r="I89" s="177"/>
      <c r="J89" s="177"/>
      <c r="K89" s="178"/>
      <c r="L89" s="178"/>
      <c r="M89" s="177"/>
      <c r="N89" s="177"/>
      <c r="O89" s="177"/>
      <c r="P89" s="177"/>
      <c r="Q89" s="177"/>
      <c r="R89" s="178"/>
      <c r="S89" s="178"/>
      <c r="T89" s="177"/>
      <c r="U89" s="177"/>
      <c r="V89" s="178"/>
      <c r="W89" s="178"/>
      <c r="X89" s="177"/>
      <c r="Y89" s="177"/>
      <c r="Z89" s="178"/>
      <c r="AA89" s="177"/>
      <c r="AB89" s="177"/>
      <c r="AC89" s="178"/>
      <c r="AD89" s="178"/>
      <c r="AE89" s="178"/>
      <c r="AF89" s="177"/>
      <c r="AG89" s="178"/>
      <c r="AH89" s="177"/>
      <c r="AI89" s="178"/>
      <c r="AJ89" s="178"/>
      <c r="AK89" s="177"/>
      <c r="AL89" s="177"/>
      <c r="AM89" s="177"/>
      <c r="AN89" s="177">
        <f>AO89-AM89</f>
        <v>0</v>
      </c>
      <c r="AO89" s="177"/>
      <c r="AP89" s="177"/>
      <c r="AQ89" s="177"/>
      <c r="AR89" s="177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</row>
    <row r="90" spans="1:83" s="14" customFormat="1" ht="82.5" customHeight="1" hidden="1">
      <c r="A90" s="153" t="s">
        <v>142</v>
      </c>
      <c r="B90" s="154" t="s">
        <v>125</v>
      </c>
      <c r="C90" s="154" t="s">
        <v>140</v>
      </c>
      <c r="D90" s="155" t="s">
        <v>27</v>
      </c>
      <c r="E90" s="154" t="s">
        <v>143</v>
      </c>
      <c r="F90" s="142">
        <v>24000</v>
      </c>
      <c r="G90" s="142">
        <f>H90-F90</f>
        <v>30000</v>
      </c>
      <c r="H90" s="142">
        <v>54000</v>
      </c>
      <c r="I90" s="142"/>
      <c r="J90" s="142">
        <v>24000</v>
      </c>
      <c r="K90" s="160"/>
      <c r="L90" s="160"/>
      <c r="M90" s="142">
        <v>24000</v>
      </c>
      <c r="N90" s="142">
        <f>O90-M90</f>
        <v>9690</v>
      </c>
      <c r="O90" s="142">
        <f>24000+9690</f>
        <v>33690</v>
      </c>
      <c r="P90" s="142"/>
      <c r="Q90" s="142">
        <f>23548+9690</f>
        <v>33238</v>
      </c>
      <c r="R90" s="160"/>
      <c r="S90" s="160"/>
      <c r="T90" s="142">
        <f>O90+R90</f>
        <v>33690</v>
      </c>
      <c r="U90" s="142">
        <f>Q90+S90</f>
        <v>33238</v>
      </c>
      <c r="V90" s="160"/>
      <c r="W90" s="160"/>
      <c r="X90" s="142">
        <f>T90+V90</f>
        <v>33690</v>
      </c>
      <c r="Y90" s="142">
        <f>U90+W90</f>
        <v>33238</v>
      </c>
      <c r="Z90" s="160"/>
      <c r="AA90" s="142">
        <f>X90+Z90</f>
        <v>33690</v>
      </c>
      <c r="AB90" s="142">
        <f>Y90</f>
        <v>33238</v>
      </c>
      <c r="AC90" s="160"/>
      <c r="AD90" s="160"/>
      <c r="AE90" s="160"/>
      <c r="AF90" s="142">
        <f>AA90+AC90</f>
        <v>33690</v>
      </c>
      <c r="AG90" s="160"/>
      <c r="AH90" s="142">
        <f>AB90</f>
        <v>33238</v>
      </c>
      <c r="AI90" s="160"/>
      <c r="AJ90" s="160"/>
      <c r="AK90" s="142">
        <f>AF90+AI90</f>
        <v>33690</v>
      </c>
      <c r="AL90" s="142">
        <f>AG90</f>
        <v>0</v>
      </c>
      <c r="AM90" s="142">
        <f>AH90+AJ90</f>
        <v>33238</v>
      </c>
      <c r="AN90" s="142">
        <f>AO90-AM90</f>
        <v>-33238</v>
      </c>
      <c r="AO90" s="142"/>
      <c r="AP90" s="160"/>
      <c r="AQ90" s="142"/>
      <c r="AR90" s="142"/>
      <c r="AS90" s="160"/>
      <c r="AT90" s="142">
        <f>AO90+AR90</f>
        <v>0</v>
      </c>
      <c r="AU90" s="142">
        <f>AQ90+AS90</f>
        <v>0</v>
      </c>
      <c r="AV90" s="160"/>
      <c r="AW90" s="160"/>
      <c r="AX90" s="142">
        <f>AR90+AU90</f>
        <v>0</v>
      </c>
      <c r="AY90" s="142">
        <f>AT90+AV90</f>
        <v>0</v>
      </c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</row>
    <row r="91" spans="1:83" s="14" customFormat="1" ht="16.5" customHeight="1" hidden="1">
      <c r="A91" s="153" t="s">
        <v>219</v>
      </c>
      <c r="B91" s="154" t="s">
        <v>125</v>
      </c>
      <c r="C91" s="154" t="s">
        <v>140</v>
      </c>
      <c r="D91" s="155" t="s">
        <v>27</v>
      </c>
      <c r="E91" s="154" t="s">
        <v>220</v>
      </c>
      <c r="F91" s="142"/>
      <c r="G91" s="142">
        <f>H91-F91</f>
        <v>62435</v>
      </c>
      <c r="H91" s="142">
        <v>62435</v>
      </c>
      <c r="I91" s="142"/>
      <c r="J91" s="142">
        <v>18718</v>
      </c>
      <c r="K91" s="160"/>
      <c r="L91" s="160"/>
      <c r="M91" s="142">
        <v>18718</v>
      </c>
      <c r="N91" s="142">
        <f>O91-M91</f>
        <v>-18718</v>
      </c>
      <c r="O91" s="142"/>
      <c r="P91" s="142"/>
      <c r="Q91" s="142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3"/>
      <c r="AL91" s="163"/>
      <c r="AM91" s="163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</row>
    <row r="92" spans="1:83" s="14" customFormat="1" ht="33" customHeight="1" hidden="1">
      <c r="A92" s="153" t="s">
        <v>119</v>
      </c>
      <c r="B92" s="154" t="s">
        <v>125</v>
      </c>
      <c r="C92" s="154" t="s">
        <v>140</v>
      </c>
      <c r="D92" s="155" t="s">
        <v>120</v>
      </c>
      <c r="E92" s="154"/>
      <c r="F92" s="142">
        <f aca="true" t="shared" si="75" ref="F92:M92">F93</f>
        <v>7458</v>
      </c>
      <c r="G92" s="142">
        <f t="shared" si="75"/>
        <v>16639</v>
      </c>
      <c r="H92" s="142">
        <f t="shared" si="75"/>
        <v>24097</v>
      </c>
      <c r="I92" s="142">
        <f t="shared" si="75"/>
        <v>0</v>
      </c>
      <c r="J92" s="142">
        <f t="shared" si="75"/>
        <v>22421</v>
      </c>
      <c r="K92" s="142">
        <f t="shared" si="75"/>
        <v>0</v>
      </c>
      <c r="L92" s="142">
        <f t="shared" si="75"/>
        <v>0</v>
      </c>
      <c r="M92" s="142">
        <f t="shared" si="75"/>
        <v>22421</v>
      </c>
      <c r="N92" s="142">
        <f aca="true" t="shared" si="76" ref="N92:U92">N93+N94+N97</f>
        <v>-15232</v>
      </c>
      <c r="O92" s="142">
        <f t="shared" si="76"/>
        <v>7189</v>
      </c>
      <c r="P92" s="142">
        <f t="shared" si="76"/>
        <v>0</v>
      </c>
      <c r="Q92" s="142">
        <f t="shared" si="76"/>
        <v>7179</v>
      </c>
      <c r="R92" s="142">
        <f t="shared" si="76"/>
        <v>0</v>
      </c>
      <c r="S92" s="142">
        <f t="shared" si="76"/>
        <v>0</v>
      </c>
      <c r="T92" s="142">
        <f t="shared" si="76"/>
        <v>7189</v>
      </c>
      <c r="U92" s="142">
        <f t="shared" si="76"/>
        <v>7179</v>
      </c>
      <c r="V92" s="142">
        <f aca="true" t="shared" si="77" ref="V92:AB92">V93+V94+V97</f>
        <v>0</v>
      </c>
      <c r="W92" s="142">
        <f t="shared" si="77"/>
        <v>0</v>
      </c>
      <c r="X92" s="142">
        <f t="shared" si="77"/>
        <v>7189</v>
      </c>
      <c r="Y92" s="142">
        <f t="shared" si="77"/>
        <v>7179</v>
      </c>
      <c r="Z92" s="142">
        <f t="shared" si="77"/>
        <v>0</v>
      </c>
      <c r="AA92" s="142">
        <f t="shared" si="77"/>
        <v>7189</v>
      </c>
      <c r="AB92" s="142">
        <f t="shared" si="77"/>
        <v>7179</v>
      </c>
      <c r="AC92" s="142">
        <f>AC93+AC94+AC97</f>
        <v>0</v>
      </c>
      <c r="AD92" s="142">
        <f>AD93+AD94+AD97</f>
        <v>0</v>
      </c>
      <c r="AE92" s="142"/>
      <c r="AF92" s="142">
        <f aca="true" t="shared" si="78" ref="AF92:AU92">AF93+AF94+AF97</f>
        <v>7189</v>
      </c>
      <c r="AG92" s="142">
        <f t="shared" si="78"/>
        <v>0</v>
      </c>
      <c r="AH92" s="142">
        <f t="shared" si="78"/>
        <v>7179</v>
      </c>
      <c r="AI92" s="142">
        <f t="shared" si="78"/>
        <v>0</v>
      </c>
      <c r="AJ92" s="142">
        <f t="shared" si="78"/>
        <v>0</v>
      </c>
      <c r="AK92" s="142">
        <f t="shared" si="78"/>
        <v>7189</v>
      </c>
      <c r="AL92" s="142">
        <f t="shared" si="78"/>
        <v>0</v>
      </c>
      <c r="AM92" s="142">
        <f t="shared" si="78"/>
        <v>7179</v>
      </c>
      <c r="AN92" s="142">
        <f t="shared" si="78"/>
        <v>-7179</v>
      </c>
      <c r="AO92" s="142">
        <f t="shared" si="78"/>
        <v>0</v>
      </c>
      <c r="AP92" s="142">
        <f t="shared" si="78"/>
        <v>0</v>
      </c>
      <c r="AQ92" s="142">
        <f t="shared" si="78"/>
        <v>0</v>
      </c>
      <c r="AR92" s="142">
        <f t="shared" si="78"/>
        <v>0</v>
      </c>
      <c r="AS92" s="142">
        <f t="shared" si="78"/>
        <v>0</v>
      </c>
      <c r="AT92" s="142">
        <f t="shared" si="78"/>
        <v>0</v>
      </c>
      <c r="AU92" s="142">
        <f t="shared" si="78"/>
        <v>0</v>
      </c>
      <c r="AV92" s="160"/>
      <c r="AW92" s="160"/>
      <c r="AX92" s="142">
        <f>AX93+AX94+AX97</f>
        <v>0</v>
      </c>
      <c r="AY92" s="142">
        <f>AY93+AY94+AY97</f>
        <v>0</v>
      </c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</row>
    <row r="93" spans="1:83" s="14" customFormat="1" ht="66" customHeight="1" hidden="1">
      <c r="A93" s="153" t="s">
        <v>135</v>
      </c>
      <c r="B93" s="154" t="s">
        <v>125</v>
      </c>
      <c r="C93" s="154" t="s">
        <v>140</v>
      </c>
      <c r="D93" s="155" t="s">
        <v>120</v>
      </c>
      <c r="E93" s="154" t="s">
        <v>136</v>
      </c>
      <c r="F93" s="142">
        <v>7458</v>
      </c>
      <c r="G93" s="142">
        <f>H93-F93</f>
        <v>16639</v>
      </c>
      <c r="H93" s="142">
        <f>4179+19918</f>
        <v>24097</v>
      </c>
      <c r="I93" s="142"/>
      <c r="J93" s="142">
        <f>4179+18242</f>
        <v>22421</v>
      </c>
      <c r="K93" s="160"/>
      <c r="L93" s="160"/>
      <c r="M93" s="142">
        <v>22421</v>
      </c>
      <c r="N93" s="142">
        <f>O93-M93</f>
        <v>-22421</v>
      </c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60"/>
      <c r="AJ93" s="160"/>
      <c r="AK93" s="163"/>
      <c r="AL93" s="163"/>
      <c r="AM93" s="163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</row>
    <row r="94" spans="1:83" s="14" customFormat="1" ht="66" customHeight="1" hidden="1">
      <c r="A94" s="183" t="s">
        <v>290</v>
      </c>
      <c r="B94" s="154" t="s">
        <v>125</v>
      </c>
      <c r="C94" s="154" t="s">
        <v>140</v>
      </c>
      <c r="D94" s="155" t="s">
        <v>273</v>
      </c>
      <c r="E94" s="154"/>
      <c r="F94" s="142"/>
      <c r="G94" s="142"/>
      <c r="H94" s="142"/>
      <c r="I94" s="142"/>
      <c r="J94" s="142"/>
      <c r="K94" s="160"/>
      <c r="L94" s="160"/>
      <c r="M94" s="142"/>
      <c r="N94" s="142">
        <f aca="true" t="shared" si="79" ref="N94:AD95">N95</f>
        <v>7179</v>
      </c>
      <c r="O94" s="142">
        <f t="shared" si="79"/>
        <v>7179</v>
      </c>
      <c r="P94" s="142">
        <f t="shared" si="79"/>
        <v>0</v>
      </c>
      <c r="Q94" s="142">
        <f t="shared" si="79"/>
        <v>7179</v>
      </c>
      <c r="R94" s="142">
        <f t="shared" si="79"/>
        <v>0</v>
      </c>
      <c r="S94" s="142">
        <f t="shared" si="79"/>
        <v>0</v>
      </c>
      <c r="T94" s="142">
        <f t="shared" si="79"/>
        <v>7179</v>
      </c>
      <c r="U94" s="142">
        <f t="shared" si="79"/>
        <v>7179</v>
      </c>
      <c r="V94" s="142">
        <f t="shared" si="79"/>
        <v>0</v>
      </c>
      <c r="W94" s="142">
        <f t="shared" si="79"/>
        <v>0</v>
      </c>
      <c r="X94" s="142">
        <f t="shared" si="79"/>
        <v>7179</v>
      </c>
      <c r="Y94" s="142">
        <f t="shared" si="79"/>
        <v>7179</v>
      </c>
      <c r="Z94" s="142">
        <f t="shared" si="79"/>
        <v>0</v>
      </c>
      <c r="AA94" s="142">
        <f t="shared" si="79"/>
        <v>7179</v>
      </c>
      <c r="AB94" s="142">
        <f t="shared" si="79"/>
        <v>7179</v>
      </c>
      <c r="AC94" s="142">
        <f t="shared" si="79"/>
        <v>0</v>
      </c>
      <c r="AD94" s="142">
        <f t="shared" si="79"/>
        <v>0</v>
      </c>
      <c r="AE94" s="142"/>
      <c r="AF94" s="142">
        <f aca="true" t="shared" si="80" ref="AC94:AR95">AF95</f>
        <v>7179</v>
      </c>
      <c r="AG94" s="142">
        <f t="shared" si="80"/>
        <v>0</v>
      </c>
      <c r="AH94" s="142">
        <f t="shared" si="80"/>
        <v>7179</v>
      </c>
      <c r="AI94" s="142">
        <f t="shared" si="80"/>
        <v>0</v>
      </c>
      <c r="AJ94" s="142">
        <f t="shared" si="80"/>
        <v>0</v>
      </c>
      <c r="AK94" s="142">
        <f t="shared" si="80"/>
        <v>7179</v>
      </c>
      <c r="AL94" s="142">
        <f t="shared" si="80"/>
        <v>0</v>
      </c>
      <c r="AM94" s="142">
        <f t="shared" si="80"/>
        <v>7179</v>
      </c>
      <c r="AN94" s="142">
        <f t="shared" si="80"/>
        <v>-7179</v>
      </c>
      <c r="AO94" s="142">
        <f t="shared" si="80"/>
        <v>0</v>
      </c>
      <c r="AP94" s="142">
        <f t="shared" si="80"/>
        <v>0</v>
      </c>
      <c r="AQ94" s="142">
        <f t="shared" si="80"/>
        <v>0</v>
      </c>
      <c r="AR94" s="142">
        <f t="shared" si="80"/>
        <v>0</v>
      </c>
      <c r="AS94" s="142">
        <f aca="true" t="shared" si="81" ref="AS94:AY95">AS95</f>
        <v>0</v>
      </c>
      <c r="AT94" s="142">
        <f t="shared" si="81"/>
        <v>0</v>
      </c>
      <c r="AU94" s="142">
        <f t="shared" si="81"/>
        <v>0</v>
      </c>
      <c r="AV94" s="160"/>
      <c r="AW94" s="160"/>
      <c r="AX94" s="142">
        <f t="shared" si="81"/>
        <v>0</v>
      </c>
      <c r="AY94" s="142">
        <f t="shared" si="81"/>
        <v>0</v>
      </c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</row>
    <row r="95" spans="1:83" s="14" customFormat="1" ht="82.5" customHeight="1" hidden="1">
      <c r="A95" s="183" t="s">
        <v>291</v>
      </c>
      <c r="B95" s="154" t="s">
        <v>125</v>
      </c>
      <c r="C95" s="154" t="s">
        <v>140</v>
      </c>
      <c r="D95" s="155" t="s">
        <v>274</v>
      </c>
      <c r="E95" s="154"/>
      <c r="F95" s="142"/>
      <c r="G95" s="142"/>
      <c r="H95" s="142"/>
      <c r="I95" s="142"/>
      <c r="J95" s="142"/>
      <c r="K95" s="160"/>
      <c r="L95" s="160"/>
      <c r="M95" s="142"/>
      <c r="N95" s="142">
        <f t="shared" si="79"/>
        <v>7179</v>
      </c>
      <c r="O95" s="142">
        <f t="shared" si="79"/>
        <v>7179</v>
      </c>
      <c r="P95" s="142">
        <f t="shared" si="79"/>
        <v>0</v>
      </c>
      <c r="Q95" s="142">
        <f t="shared" si="79"/>
        <v>7179</v>
      </c>
      <c r="R95" s="142">
        <f t="shared" si="79"/>
        <v>0</v>
      </c>
      <c r="S95" s="142">
        <f t="shared" si="79"/>
        <v>0</v>
      </c>
      <c r="T95" s="142">
        <f t="shared" si="79"/>
        <v>7179</v>
      </c>
      <c r="U95" s="142">
        <f t="shared" si="79"/>
        <v>7179</v>
      </c>
      <c r="V95" s="142">
        <f t="shared" si="79"/>
        <v>0</v>
      </c>
      <c r="W95" s="142">
        <f t="shared" si="79"/>
        <v>0</v>
      </c>
      <c r="X95" s="142">
        <f t="shared" si="79"/>
        <v>7179</v>
      </c>
      <c r="Y95" s="142">
        <f t="shared" si="79"/>
        <v>7179</v>
      </c>
      <c r="Z95" s="142">
        <f t="shared" si="79"/>
        <v>0</v>
      </c>
      <c r="AA95" s="142">
        <f t="shared" si="79"/>
        <v>7179</v>
      </c>
      <c r="AB95" s="142">
        <f t="shared" si="79"/>
        <v>7179</v>
      </c>
      <c r="AC95" s="142">
        <f t="shared" si="80"/>
        <v>0</v>
      </c>
      <c r="AD95" s="142">
        <f t="shared" si="80"/>
        <v>0</v>
      </c>
      <c r="AE95" s="142"/>
      <c r="AF95" s="142">
        <f t="shared" si="80"/>
        <v>7179</v>
      </c>
      <c r="AG95" s="142">
        <f t="shared" si="80"/>
        <v>0</v>
      </c>
      <c r="AH95" s="142">
        <f t="shared" si="80"/>
        <v>7179</v>
      </c>
      <c r="AI95" s="142">
        <f t="shared" si="80"/>
        <v>0</v>
      </c>
      <c r="AJ95" s="142">
        <f t="shared" si="80"/>
        <v>0</v>
      </c>
      <c r="AK95" s="142">
        <f t="shared" si="80"/>
        <v>7179</v>
      </c>
      <c r="AL95" s="142">
        <f t="shared" si="80"/>
        <v>0</v>
      </c>
      <c r="AM95" s="142">
        <f t="shared" si="80"/>
        <v>7179</v>
      </c>
      <c r="AN95" s="142">
        <f t="shared" si="80"/>
        <v>-7179</v>
      </c>
      <c r="AO95" s="142">
        <f t="shared" si="80"/>
        <v>0</v>
      </c>
      <c r="AP95" s="142">
        <f t="shared" si="80"/>
        <v>0</v>
      </c>
      <c r="AQ95" s="142">
        <f t="shared" si="80"/>
        <v>0</v>
      </c>
      <c r="AR95" s="142">
        <f t="shared" si="80"/>
        <v>0</v>
      </c>
      <c r="AS95" s="142">
        <f t="shared" si="81"/>
        <v>0</v>
      </c>
      <c r="AT95" s="142">
        <f t="shared" si="81"/>
        <v>0</v>
      </c>
      <c r="AU95" s="142">
        <f t="shared" si="81"/>
        <v>0</v>
      </c>
      <c r="AV95" s="160"/>
      <c r="AW95" s="160"/>
      <c r="AX95" s="142">
        <f t="shared" si="81"/>
        <v>0</v>
      </c>
      <c r="AY95" s="142">
        <f t="shared" si="81"/>
        <v>0</v>
      </c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</row>
    <row r="96" spans="1:83" s="14" customFormat="1" ht="66" customHeight="1" hidden="1">
      <c r="A96" s="153" t="s">
        <v>135</v>
      </c>
      <c r="B96" s="154" t="s">
        <v>125</v>
      </c>
      <c r="C96" s="154" t="s">
        <v>140</v>
      </c>
      <c r="D96" s="155" t="s">
        <v>274</v>
      </c>
      <c r="E96" s="154" t="s">
        <v>136</v>
      </c>
      <c r="F96" s="142"/>
      <c r="G96" s="142"/>
      <c r="H96" s="142"/>
      <c r="I96" s="142"/>
      <c r="J96" s="142"/>
      <c r="K96" s="160"/>
      <c r="L96" s="160"/>
      <c r="M96" s="142"/>
      <c r="N96" s="142">
        <f>O96-M96</f>
        <v>7179</v>
      </c>
      <c r="O96" s="142">
        <v>7179</v>
      </c>
      <c r="P96" s="142"/>
      <c r="Q96" s="142">
        <v>7179</v>
      </c>
      <c r="R96" s="160"/>
      <c r="S96" s="160"/>
      <c r="T96" s="142">
        <f>O96+R96</f>
        <v>7179</v>
      </c>
      <c r="U96" s="142">
        <f>Q96+S96</f>
        <v>7179</v>
      </c>
      <c r="V96" s="160"/>
      <c r="W96" s="160"/>
      <c r="X96" s="142">
        <f>T96+V96</f>
        <v>7179</v>
      </c>
      <c r="Y96" s="142">
        <f>U96+W96</f>
        <v>7179</v>
      </c>
      <c r="Z96" s="160"/>
      <c r="AA96" s="142">
        <f>X96+Z96</f>
        <v>7179</v>
      </c>
      <c r="AB96" s="142">
        <f>Y96</f>
        <v>7179</v>
      </c>
      <c r="AC96" s="160"/>
      <c r="AD96" s="160"/>
      <c r="AE96" s="160"/>
      <c r="AF96" s="142">
        <f>AA96+AC96</f>
        <v>7179</v>
      </c>
      <c r="AG96" s="160"/>
      <c r="AH96" s="142">
        <f>AB96</f>
        <v>7179</v>
      </c>
      <c r="AI96" s="160"/>
      <c r="AJ96" s="160"/>
      <c r="AK96" s="142">
        <f>AF96+AI96</f>
        <v>7179</v>
      </c>
      <c r="AL96" s="142">
        <f>AG96</f>
        <v>0</v>
      </c>
      <c r="AM96" s="142">
        <f>AH96+AJ96</f>
        <v>7179</v>
      </c>
      <c r="AN96" s="142">
        <f>AO96-AM96</f>
        <v>-7179</v>
      </c>
      <c r="AO96" s="160"/>
      <c r="AP96" s="160"/>
      <c r="AQ96" s="160"/>
      <c r="AR96" s="160"/>
      <c r="AS96" s="160"/>
      <c r="AT96" s="142">
        <f>AO96+AR96</f>
        <v>0</v>
      </c>
      <c r="AU96" s="142">
        <f>AQ96+AS96</f>
        <v>0</v>
      </c>
      <c r="AV96" s="160"/>
      <c r="AW96" s="160"/>
      <c r="AX96" s="142">
        <f>AR96+AU96</f>
        <v>0</v>
      </c>
      <c r="AY96" s="142">
        <f>AT96+AV96</f>
        <v>0</v>
      </c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</row>
    <row r="97" spans="1:83" s="14" customFormat="1" ht="33" customHeight="1" hidden="1">
      <c r="A97" s="153" t="s">
        <v>292</v>
      </c>
      <c r="B97" s="154" t="s">
        <v>125</v>
      </c>
      <c r="C97" s="154" t="s">
        <v>140</v>
      </c>
      <c r="D97" s="155" t="s">
        <v>271</v>
      </c>
      <c r="E97" s="154"/>
      <c r="F97" s="142"/>
      <c r="G97" s="142"/>
      <c r="H97" s="142"/>
      <c r="I97" s="142"/>
      <c r="J97" s="142"/>
      <c r="K97" s="160"/>
      <c r="L97" s="160"/>
      <c r="M97" s="142"/>
      <c r="N97" s="142">
        <f aca="true" t="shared" si="82" ref="N97:AF98">N98</f>
        <v>10</v>
      </c>
      <c r="O97" s="142">
        <f t="shared" si="82"/>
        <v>10</v>
      </c>
      <c r="P97" s="142">
        <f t="shared" si="82"/>
        <v>0</v>
      </c>
      <c r="Q97" s="142">
        <f t="shared" si="82"/>
        <v>0</v>
      </c>
      <c r="R97" s="142">
        <f t="shared" si="82"/>
        <v>0</v>
      </c>
      <c r="S97" s="142">
        <f t="shared" si="82"/>
        <v>0</v>
      </c>
      <c r="T97" s="142">
        <f t="shared" si="82"/>
        <v>10</v>
      </c>
      <c r="U97" s="142">
        <f t="shared" si="82"/>
        <v>0</v>
      </c>
      <c r="V97" s="142">
        <f t="shared" si="82"/>
        <v>0</v>
      </c>
      <c r="W97" s="142">
        <f t="shared" si="82"/>
        <v>0</v>
      </c>
      <c r="X97" s="142">
        <f t="shared" si="82"/>
        <v>10</v>
      </c>
      <c r="Y97" s="142">
        <f t="shared" si="82"/>
        <v>0</v>
      </c>
      <c r="Z97" s="160">
        <f>Z98</f>
        <v>0</v>
      </c>
      <c r="AA97" s="143">
        <f t="shared" si="82"/>
        <v>10</v>
      </c>
      <c r="AB97" s="143">
        <f t="shared" si="82"/>
        <v>0</v>
      </c>
      <c r="AC97" s="161">
        <f>AC98</f>
        <v>0</v>
      </c>
      <c r="AD97" s="161">
        <f>AD98</f>
        <v>0</v>
      </c>
      <c r="AE97" s="161"/>
      <c r="AF97" s="142">
        <f t="shared" si="82"/>
        <v>10</v>
      </c>
      <c r="AG97" s="160">
        <f>AG98</f>
        <v>0</v>
      </c>
      <c r="AH97" s="142">
        <f>AH98</f>
        <v>0</v>
      </c>
      <c r="AI97" s="142">
        <f aca="true" t="shared" si="83" ref="AI97:AQ98">AI98</f>
        <v>0</v>
      </c>
      <c r="AJ97" s="142">
        <f t="shared" si="83"/>
        <v>0</v>
      </c>
      <c r="AK97" s="142">
        <f t="shared" si="83"/>
        <v>10</v>
      </c>
      <c r="AL97" s="142">
        <f t="shared" si="83"/>
        <v>0</v>
      </c>
      <c r="AM97" s="142">
        <f t="shared" si="83"/>
        <v>0</v>
      </c>
      <c r="AN97" s="142">
        <f t="shared" si="83"/>
        <v>0</v>
      </c>
      <c r="AO97" s="142">
        <f t="shared" si="83"/>
        <v>0</v>
      </c>
      <c r="AP97" s="142">
        <f t="shared" si="83"/>
        <v>0</v>
      </c>
      <c r="AQ97" s="142">
        <f t="shared" si="83"/>
        <v>0</v>
      </c>
      <c r="AR97" s="142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</row>
    <row r="98" spans="1:83" s="14" customFormat="1" ht="49.5" customHeight="1" hidden="1">
      <c r="A98" s="153" t="s">
        <v>293</v>
      </c>
      <c r="B98" s="154" t="s">
        <v>125</v>
      </c>
      <c r="C98" s="154" t="s">
        <v>140</v>
      </c>
      <c r="D98" s="155" t="s">
        <v>272</v>
      </c>
      <c r="E98" s="154"/>
      <c r="F98" s="142"/>
      <c r="G98" s="142"/>
      <c r="H98" s="142"/>
      <c r="I98" s="142"/>
      <c r="J98" s="142"/>
      <c r="K98" s="160"/>
      <c r="L98" s="160"/>
      <c r="M98" s="142"/>
      <c r="N98" s="142">
        <f t="shared" si="82"/>
        <v>10</v>
      </c>
      <c r="O98" s="142">
        <f t="shared" si="82"/>
        <v>10</v>
      </c>
      <c r="P98" s="142">
        <f t="shared" si="82"/>
        <v>0</v>
      </c>
      <c r="Q98" s="142">
        <f t="shared" si="82"/>
        <v>0</v>
      </c>
      <c r="R98" s="142">
        <f t="shared" si="82"/>
        <v>0</v>
      </c>
      <c r="S98" s="142">
        <f t="shared" si="82"/>
        <v>0</v>
      </c>
      <c r="T98" s="142">
        <f t="shared" si="82"/>
        <v>10</v>
      </c>
      <c r="U98" s="142">
        <f t="shared" si="82"/>
        <v>0</v>
      </c>
      <c r="V98" s="142">
        <f t="shared" si="82"/>
        <v>0</v>
      </c>
      <c r="W98" s="142">
        <f t="shared" si="82"/>
        <v>0</v>
      </c>
      <c r="X98" s="142">
        <f t="shared" si="82"/>
        <v>10</v>
      </c>
      <c r="Y98" s="142">
        <f t="shared" si="82"/>
        <v>0</v>
      </c>
      <c r="Z98" s="160">
        <f>Z99</f>
        <v>0</v>
      </c>
      <c r="AA98" s="143">
        <f t="shared" si="82"/>
        <v>10</v>
      </c>
      <c r="AB98" s="143">
        <f t="shared" si="82"/>
        <v>0</v>
      </c>
      <c r="AC98" s="161">
        <f>AC99</f>
        <v>0</v>
      </c>
      <c r="AD98" s="161">
        <f>AD99</f>
        <v>0</v>
      </c>
      <c r="AE98" s="161"/>
      <c r="AF98" s="142">
        <f>AF99</f>
        <v>10</v>
      </c>
      <c r="AG98" s="160">
        <f>AG99</f>
        <v>0</v>
      </c>
      <c r="AH98" s="142">
        <f>AH99</f>
        <v>0</v>
      </c>
      <c r="AI98" s="142">
        <f t="shared" si="83"/>
        <v>0</v>
      </c>
      <c r="AJ98" s="142">
        <f t="shared" si="83"/>
        <v>0</v>
      </c>
      <c r="AK98" s="142">
        <f t="shared" si="83"/>
        <v>10</v>
      </c>
      <c r="AL98" s="142">
        <f t="shared" si="83"/>
        <v>0</v>
      </c>
      <c r="AM98" s="142">
        <f t="shared" si="83"/>
        <v>0</v>
      </c>
      <c r="AN98" s="142">
        <f t="shared" si="83"/>
        <v>0</v>
      </c>
      <c r="AO98" s="142">
        <f t="shared" si="83"/>
        <v>0</v>
      </c>
      <c r="AP98" s="142">
        <f t="shared" si="83"/>
        <v>0</v>
      </c>
      <c r="AQ98" s="142">
        <f t="shared" si="83"/>
        <v>0</v>
      </c>
      <c r="AR98" s="142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</row>
    <row r="99" spans="1:83" s="14" customFormat="1" ht="66" hidden="1">
      <c r="A99" s="153" t="s">
        <v>135</v>
      </c>
      <c r="B99" s="154" t="s">
        <v>125</v>
      </c>
      <c r="C99" s="154" t="s">
        <v>140</v>
      </c>
      <c r="D99" s="155" t="s">
        <v>272</v>
      </c>
      <c r="E99" s="154" t="s">
        <v>136</v>
      </c>
      <c r="F99" s="142"/>
      <c r="G99" s="142"/>
      <c r="H99" s="142"/>
      <c r="I99" s="142"/>
      <c r="J99" s="142"/>
      <c r="K99" s="160"/>
      <c r="L99" s="160"/>
      <c r="M99" s="142"/>
      <c r="N99" s="142">
        <f>O99-M99</f>
        <v>10</v>
      </c>
      <c r="O99" s="142">
        <v>10</v>
      </c>
      <c r="P99" s="142"/>
      <c r="Q99" s="142"/>
      <c r="R99" s="160"/>
      <c r="S99" s="160"/>
      <c r="T99" s="142">
        <f>O99+R99</f>
        <v>10</v>
      </c>
      <c r="U99" s="142">
        <f>Q99+S99</f>
        <v>0</v>
      </c>
      <c r="V99" s="160"/>
      <c r="W99" s="160"/>
      <c r="X99" s="142">
        <f>T99+V99</f>
        <v>10</v>
      </c>
      <c r="Y99" s="142">
        <f>U99+W99</f>
        <v>0</v>
      </c>
      <c r="Z99" s="160"/>
      <c r="AA99" s="143">
        <f>X99+Z99</f>
        <v>10</v>
      </c>
      <c r="AB99" s="143">
        <f>Y99</f>
        <v>0</v>
      </c>
      <c r="AC99" s="161"/>
      <c r="AD99" s="161"/>
      <c r="AE99" s="161"/>
      <c r="AF99" s="142">
        <f>AA99+AC99</f>
        <v>10</v>
      </c>
      <c r="AG99" s="160"/>
      <c r="AH99" s="142">
        <f>AB99</f>
        <v>0</v>
      </c>
      <c r="AI99" s="160"/>
      <c r="AJ99" s="160"/>
      <c r="AK99" s="142">
        <f>AF99+AI99</f>
        <v>10</v>
      </c>
      <c r="AL99" s="142">
        <f>AG99</f>
        <v>0</v>
      </c>
      <c r="AM99" s="142">
        <f>AH99+AJ99</f>
        <v>0</v>
      </c>
      <c r="AN99" s="142">
        <f>AO99-AM99</f>
        <v>0</v>
      </c>
      <c r="AO99" s="145"/>
      <c r="AP99" s="145"/>
      <c r="AQ99" s="145"/>
      <c r="AR99" s="145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</row>
    <row r="100" spans="1:83" ht="15" hidden="1">
      <c r="A100" s="171"/>
      <c r="B100" s="172"/>
      <c r="C100" s="172"/>
      <c r="D100" s="173"/>
      <c r="E100" s="172"/>
      <c r="F100" s="120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3"/>
      <c r="AB100" s="123"/>
      <c r="AC100" s="123"/>
      <c r="AD100" s="123"/>
      <c r="AE100" s="123"/>
      <c r="AF100" s="122"/>
      <c r="AG100" s="122"/>
      <c r="AH100" s="122"/>
      <c r="AI100" s="122"/>
      <c r="AJ100" s="122"/>
      <c r="AK100" s="124"/>
      <c r="AL100" s="124"/>
      <c r="AM100" s="124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</row>
    <row r="101" spans="1:83" s="8" customFormat="1" ht="81.75" customHeight="1">
      <c r="A101" s="125" t="s">
        <v>28</v>
      </c>
      <c r="B101" s="126" t="s">
        <v>29</v>
      </c>
      <c r="C101" s="126"/>
      <c r="D101" s="127"/>
      <c r="E101" s="126"/>
      <c r="F101" s="184">
        <f aca="true" t="shared" si="84" ref="F101:O101">F103+F107</f>
        <v>67236</v>
      </c>
      <c r="G101" s="184">
        <f t="shared" si="84"/>
        <v>30520</v>
      </c>
      <c r="H101" s="184">
        <f t="shared" si="84"/>
        <v>97756</v>
      </c>
      <c r="I101" s="184">
        <f t="shared" si="84"/>
        <v>0</v>
      </c>
      <c r="J101" s="184">
        <f t="shared" si="84"/>
        <v>104920</v>
      </c>
      <c r="K101" s="184">
        <f t="shared" si="84"/>
        <v>0</v>
      </c>
      <c r="L101" s="184">
        <f t="shared" si="84"/>
        <v>0</v>
      </c>
      <c r="M101" s="184">
        <f t="shared" si="84"/>
        <v>104920</v>
      </c>
      <c r="N101" s="184">
        <f t="shared" si="84"/>
        <v>-38961</v>
      </c>
      <c r="O101" s="184">
        <f t="shared" si="84"/>
        <v>65959</v>
      </c>
      <c r="P101" s="184">
        <f aca="true" t="shared" si="85" ref="P101:U101">P103+P107</f>
        <v>0</v>
      </c>
      <c r="Q101" s="184">
        <f t="shared" si="85"/>
        <v>65959</v>
      </c>
      <c r="R101" s="184">
        <f t="shared" si="85"/>
        <v>0</v>
      </c>
      <c r="S101" s="184">
        <f t="shared" si="85"/>
        <v>0</v>
      </c>
      <c r="T101" s="184">
        <f t="shared" si="85"/>
        <v>65959</v>
      </c>
      <c r="U101" s="184">
        <f t="shared" si="85"/>
        <v>65959</v>
      </c>
      <c r="V101" s="184">
        <f aca="true" t="shared" si="86" ref="V101:AB101">V103+V107</f>
        <v>0</v>
      </c>
      <c r="W101" s="184">
        <f t="shared" si="86"/>
        <v>0</v>
      </c>
      <c r="X101" s="184">
        <f t="shared" si="86"/>
        <v>65959</v>
      </c>
      <c r="Y101" s="184">
        <f t="shared" si="86"/>
        <v>65959</v>
      </c>
      <c r="Z101" s="184">
        <f t="shared" si="86"/>
        <v>0</v>
      </c>
      <c r="AA101" s="185">
        <f t="shared" si="86"/>
        <v>65959</v>
      </c>
      <c r="AB101" s="185">
        <f t="shared" si="86"/>
        <v>65959</v>
      </c>
      <c r="AC101" s="185">
        <f>AC103+AC107</f>
        <v>0</v>
      </c>
      <c r="AD101" s="185">
        <f>AD103+AD107</f>
        <v>0</v>
      </c>
      <c r="AE101" s="185"/>
      <c r="AF101" s="184">
        <f aca="true" t="shared" si="87" ref="AF101:AQ101">AF103+AF107</f>
        <v>65959</v>
      </c>
      <c r="AG101" s="184">
        <f t="shared" si="87"/>
        <v>0</v>
      </c>
      <c r="AH101" s="184">
        <f t="shared" si="87"/>
        <v>65959</v>
      </c>
      <c r="AI101" s="184">
        <f t="shared" si="87"/>
        <v>0</v>
      </c>
      <c r="AJ101" s="184">
        <f t="shared" si="87"/>
        <v>0</v>
      </c>
      <c r="AK101" s="184">
        <f t="shared" si="87"/>
        <v>65959</v>
      </c>
      <c r="AL101" s="184">
        <f t="shared" si="87"/>
        <v>0</v>
      </c>
      <c r="AM101" s="184">
        <f t="shared" si="87"/>
        <v>65959</v>
      </c>
      <c r="AN101" s="184">
        <f t="shared" si="87"/>
        <v>16439</v>
      </c>
      <c r="AO101" s="184">
        <f t="shared" si="87"/>
        <v>82398</v>
      </c>
      <c r="AP101" s="184">
        <f t="shared" si="87"/>
        <v>0</v>
      </c>
      <c r="AQ101" s="184">
        <f t="shared" si="87"/>
        <v>82398</v>
      </c>
      <c r="AR101" s="184">
        <f aca="true" t="shared" si="88" ref="AR101:AY101">AR103+AR107</f>
        <v>0</v>
      </c>
      <c r="AS101" s="184">
        <f t="shared" si="88"/>
        <v>0</v>
      </c>
      <c r="AT101" s="184">
        <f t="shared" si="88"/>
        <v>82398</v>
      </c>
      <c r="AU101" s="184">
        <f t="shared" si="88"/>
        <v>82398</v>
      </c>
      <c r="AV101" s="184">
        <f t="shared" si="88"/>
        <v>0</v>
      </c>
      <c r="AW101" s="184">
        <f>AW103+AW107</f>
        <v>0</v>
      </c>
      <c r="AX101" s="184">
        <f t="shared" si="88"/>
        <v>82398</v>
      </c>
      <c r="AY101" s="184">
        <f t="shared" si="88"/>
        <v>82398</v>
      </c>
      <c r="AZ101" s="184">
        <f>AZ103+AZ107</f>
        <v>0</v>
      </c>
      <c r="BA101" s="184">
        <f>BA103+BA107</f>
        <v>0</v>
      </c>
      <c r="BB101" s="184">
        <f>BB103+BB107</f>
        <v>82398</v>
      </c>
      <c r="BC101" s="184">
        <f>BC103+BC107</f>
        <v>82398</v>
      </c>
      <c r="BD101" s="130"/>
      <c r="BE101" s="130"/>
      <c r="BF101" s="184">
        <f aca="true" t="shared" si="89" ref="BF101:BP101">BF103+BF107</f>
        <v>82398</v>
      </c>
      <c r="BG101" s="184">
        <f t="shared" si="89"/>
        <v>82398</v>
      </c>
      <c r="BH101" s="184">
        <f>BH103+BH107</f>
        <v>0</v>
      </c>
      <c r="BI101" s="184">
        <f>BI103+BI107</f>
        <v>0</v>
      </c>
      <c r="BJ101" s="184">
        <f>BJ103+BJ107</f>
        <v>82398</v>
      </c>
      <c r="BK101" s="184">
        <f>BK103+BK107</f>
        <v>82398</v>
      </c>
      <c r="BL101" s="184">
        <f t="shared" si="89"/>
        <v>0</v>
      </c>
      <c r="BM101" s="184">
        <f t="shared" si="89"/>
        <v>0</v>
      </c>
      <c r="BN101" s="184">
        <f t="shared" si="89"/>
        <v>82398</v>
      </c>
      <c r="BO101" s="184"/>
      <c r="BP101" s="184">
        <f t="shared" si="89"/>
        <v>82398</v>
      </c>
      <c r="BQ101" s="184">
        <f aca="true" t="shared" si="90" ref="BQ101:BZ101">BQ103+BQ107</f>
        <v>0</v>
      </c>
      <c r="BR101" s="184">
        <f t="shared" si="90"/>
        <v>0</v>
      </c>
      <c r="BS101" s="184">
        <f t="shared" si="90"/>
        <v>82398</v>
      </c>
      <c r="BT101" s="184">
        <f t="shared" si="90"/>
        <v>0</v>
      </c>
      <c r="BU101" s="184">
        <f t="shared" si="90"/>
        <v>82398</v>
      </c>
      <c r="BV101" s="184">
        <f t="shared" si="90"/>
        <v>0</v>
      </c>
      <c r="BW101" s="184">
        <f t="shared" si="90"/>
        <v>0</v>
      </c>
      <c r="BX101" s="184">
        <f t="shared" si="90"/>
        <v>82398</v>
      </c>
      <c r="BY101" s="184">
        <f t="shared" si="90"/>
        <v>0</v>
      </c>
      <c r="BZ101" s="184">
        <f t="shared" si="90"/>
        <v>82398</v>
      </c>
      <c r="CA101" s="184">
        <f>CA103+CA107</f>
        <v>0</v>
      </c>
      <c r="CB101" s="184">
        <f>CB103+CB107</f>
        <v>0</v>
      </c>
      <c r="CC101" s="184">
        <f>CC103+CC107</f>
        <v>82398</v>
      </c>
      <c r="CD101" s="184">
        <f>CD103+CD107</f>
        <v>0</v>
      </c>
      <c r="CE101" s="184">
        <f>CE103+CE107</f>
        <v>82398</v>
      </c>
    </row>
    <row r="102" spans="1:83" s="8" customFormat="1" ht="15.75" customHeight="1">
      <c r="A102" s="125"/>
      <c r="B102" s="126"/>
      <c r="C102" s="126"/>
      <c r="D102" s="127"/>
      <c r="E102" s="126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5"/>
      <c r="AB102" s="185"/>
      <c r="AC102" s="185"/>
      <c r="AD102" s="185"/>
      <c r="AE102" s="185"/>
      <c r="AF102" s="184"/>
      <c r="AG102" s="184"/>
      <c r="AH102" s="184"/>
      <c r="AI102" s="184"/>
      <c r="AJ102" s="184"/>
      <c r="AK102" s="184"/>
      <c r="AL102" s="184"/>
      <c r="AM102" s="184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</row>
    <row r="103" spans="1:83" s="10" customFormat="1" ht="18.75">
      <c r="A103" s="134" t="s">
        <v>30</v>
      </c>
      <c r="B103" s="135" t="s">
        <v>130</v>
      </c>
      <c r="C103" s="135" t="s">
        <v>126</v>
      </c>
      <c r="D103" s="150"/>
      <c r="E103" s="135"/>
      <c r="F103" s="137">
        <f aca="true" t="shared" si="91" ref="F103:V104">F104</f>
        <v>28197</v>
      </c>
      <c r="G103" s="137">
        <f t="shared" si="91"/>
        <v>22120</v>
      </c>
      <c r="H103" s="137">
        <f t="shared" si="91"/>
        <v>50317</v>
      </c>
      <c r="I103" s="137">
        <f t="shared" si="91"/>
        <v>0</v>
      </c>
      <c r="J103" s="137">
        <f t="shared" si="91"/>
        <v>53980</v>
      </c>
      <c r="K103" s="137">
        <f t="shared" si="91"/>
        <v>0</v>
      </c>
      <c r="L103" s="137">
        <f t="shared" si="91"/>
        <v>0</v>
      </c>
      <c r="M103" s="137">
        <f t="shared" si="91"/>
        <v>53980</v>
      </c>
      <c r="N103" s="137">
        <f t="shared" si="91"/>
        <v>-29313</v>
      </c>
      <c r="O103" s="137">
        <f t="shared" si="91"/>
        <v>24667</v>
      </c>
      <c r="P103" s="137">
        <f t="shared" si="91"/>
        <v>0</v>
      </c>
      <c r="Q103" s="137">
        <f t="shared" si="91"/>
        <v>24667</v>
      </c>
      <c r="R103" s="137">
        <f t="shared" si="91"/>
        <v>0</v>
      </c>
      <c r="S103" s="137">
        <f t="shared" si="91"/>
        <v>0</v>
      </c>
      <c r="T103" s="137">
        <f t="shared" si="91"/>
        <v>24667</v>
      </c>
      <c r="U103" s="137">
        <f t="shared" si="91"/>
        <v>24667</v>
      </c>
      <c r="V103" s="137">
        <f t="shared" si="91"/>
        <v>0</v>
      </c>
      <c r="W103" s="137">
        <f aca="true" t="shared" si="92" ref="V103:AK104">W104</f>
        <v>0</v>
      </c>
      <c r="X103" s="137">
        <f t="shared" si="92"/>
        <v>24667</v>
      </c>
      <c r="Y103" s="137">
        <f t="shared" si="92"/>
        <v>24667</v>
      </c>
      <c r="Z103" s="137">
        <f t="shared" si="92"/>
        <v>0</v>
      </c>
      <c r="AA103" s="138">
        <f t="shared" si="92"/>
        <v>24667</v>
      </c>
      <c r="AB103" s="138">
        <f t="shared" si="92"/>
        <v>24667</v>
      </c>
      <c r="AC103" s="138">
        <f t="shared" si="92"/>
        <v>0</v>
      </c>
      <c r="AD103" s="138">
        <f t="shared" si="92"/>
        <v>0</v>
      </c>
      <c r="AE103" s="138"/>
      <c r="AF103" s="137">
        <f t="shared" si="92"/>
        <v>24667</v>
      </c>
      <c r="AG103" s="137">
        <f t="shared" si="92"/>
        <v>0</v>
      </c>
      <c r="AH103" s="137">
        <f t="shared" si="92"/>
        <v>24667</v>
      </c>
      <c r="AI103" s="137">
        <f t="shared" si="92"/>
        <v>0</v>
      </c>
      <c r="AJ103" s="137">
        <f t="shared" si="92"/>
        <v>0</v>
      </c>
      <c r="AK103" s="137">
        <f t="shared" si="92"/>
        <v>24667</v>
      </c>
      <c r="AL103" s="137">
        <f aca="true" t="shared" si="93" ref="AI103:AZ104">AL104</f>
        <v>0</v>
      </c>
      <c r="AM103" s="137">
        <f t="shared" si="93"/>
        <v>24667</v>
      </c>
      <c r="AN103" s="137">
        <f t="shared" si="93"/>
        <v>5112</v>
      </c>
      <c r="AO103" s="137">
        <f t="shared" si="93"/>
        <v>29779</v>
      </c>
      <c r="AP103" s="137">
        <f t="shared" si="93"/>
        <v>0</v>
      </c>
      <c r="AQ103" s="137">
        <f t="shared" si="93"/>
        <v>29779</v>
      </c>
      <c r="AR103" s="137">
        <f t="shared" si="93"/>
        <v>0</v>
      </c>
      <c r="AS103" s="137">
        <f t="shared" si="93"/>
        <v>0</v>
      </c>
      <c r="AT103" s="137">
        <f t="shared" si="93"/>
        <v>29779</v>
      </c>
      <c r="AU103" s="137">
        <f t="shared" si="93"/>
        <v>29779</v>
      </c>
      <c r="AV103" s="137">
        <f t="shared" si="93"/>
        <v>0</v>
      </c>
      <c r="AW103" s="137">
        <f t="shared" si="93"/>
        <v>0</v>
      </c>
      <c r="AX103" s="137">
        <f t="shared" si="93"/>
        <v>29779</v>
      </c>
      <c r="AY103" s="137">
        <f t="shared" si="93"/>
        <v>29779</v>
      </c>
      <c r="AZ103" s="137">
        <f t="shared" si="93"/>
        <v>0</v>
      </c>
      <c r="BA103" s="137">
        <f aca="true" t="shared" si="94" ref="AZ103:BC104">BA104</f>
        <v>0</v>
      </c>
      <c r="BB103" s="137">
        <f t="shared" si="94"/>
        <v>29779</v>
      </c>
      <c r="BC103" s="137">
        <f t="shared" si="94"/>
        <v>29779</v>
      </c>
      <c r="BD103" s="139"/>
      <c r="BE103" s="139"/>
      <c r="BF103" s="137">
        <f aca="true" t="shared" si="95" ref="BF103:BV104">BF104</f>
        <v>29779</v>
      </c>
      <c r="BG103" s="137">
        <f t="shared" si="95"/>
        <v>29779</v>
      </c>
      <c r="BH103" s="137">
        <f t="shared" si="95"/>
        <v>0</v>
      </c>
      <c r="BI103" s="137">
        <f t="shared" si="95"/>
        <v>0</v>
      </c>
      <c r="BJ103" s="137">
        <f t="shared" si="95"/>
        <v>29779</v>
      </c>
      <c r="BK103" s="137">
        <f t="shared" si="95"/>
        <v>29779</v>
      </c>
      <c r="BL103" s="137">
        <f t="shared" si="95"/>
        <v>0</v>
      </c>
      <c r="BM103" s="137">
        <f t="shared" si="95"/>
        <v>0</v>
      </c>
      <c r="BN103" s="137">
        <f t="shared" si="95"/>
        <v>29779</v>
      </c>
      <c r="BO103" s="137"/>
      <c r="BP103" s="137">
        <f t="shared" si="95"/>
        <v>29779</v>
      </c>
      <c r="BQ103" s="137">
        <f t="shared" si="95"/>
        <v>0</v>
      </c>
      <c r="BR103" s="137">
        <f t="shared" si="95"/>
        <v>0</v>
      </c>
      <c r="BS103" s="137">
        <f t="shared" si="95"/>
        <v>29779</v>
      </c>
      <c r="BT103" s="137">
        <f t="shared" si="95"/>
        <v>0</v>
      </c>
      <c r="BU103" s="137">
        <f t="shared" si="95"/>
        <v>29779</v>
      </c>
      <c r="BV103" s="137">
        <f t="shared" si="95"/>
        <v>0</v>
      </c>
      <c r="BW103" s="137">
        <f aca="true" t="shared" si="96" ref="BV103:CB104">BW104</f>
        <v>0</v>
      </c>
      <c r="BX103" s="137">
        <f t="shared" si="96"/>
        <v>29779</v>
      </c>
      <c r="BY103" s="137">
        <f t="shared" si="96"/>
        <v>0</v>
      </c>
      <c r="BZ103" s="137">
        <f t="shared" si="96"/>
        <v>29779</v>
      </c>
      <c r="CA103" s="137">
        <f t="shared" si="96"/>
        <v>0</v>
      </c>
      <c r="CB103" s="137">
        <f t="shared" si="96"/>
        <v>0</v>
      </c>
      <c r="CC103" s="137">
        <f aca="true" t="shared" si="97" ref="CC103:CE104">CC104</f>
        <v>29779</v>
      </c>
      <c r="CD103" s="137">
        <f t="shared" si="97"/>
        <v>0</v>
      </c>
      <c r="CE103" s="137">
        <f t="shared" si="97"/>
        <v>29779</v>
      </c>
    </row>
    <row r="104" spans="1:83" s="11" customFormat="1" ht="22.5" customHeight="1">
      <c r="A104" s="153" t="s">
        <v>31</v>
      </c>
      <c r="B104" s="154" t="s">
        <v>130</v>
      </c>
      <c r="C104" s="154" t="s">
        <v>126</v>
      </c>
      <c r="D104" s="155" t="s">
        <v>32</v>
      </c>
      <c r="E104" s="154"/>
      <c r="F104" s="142">
        <f t="shared" si="91"/>
        <v>28197</v>
      </c>
      <c r="G104" s="142">
        <f t="shared" si="91"/>
        <v>22120</v>
      </c>
      <c r="H104" s="142">
        <f t="shared" si="91"/>
        <v>50317</v>
      </c>
      <c r="I104" s="142">
        <f t="shared" si="91"/>
        <v>0</v>
      </c>
      <c r="J104" s="142">
        <f t="shared" si="91"/>
        <v>53980</v>
      </c>
      <c r="K104" s="142">
        <f t="shared" si="91"/>
        <v>0</v>
      </c>
      <c r="L104" s="142">
        <f t="shared" si="91"/>
        <v>0</v>
      </c>
      <c r="M104" s="142">
        <f t="shared" si="91"/>
        <v>53980</v>
      </c>
      <c r="N104" s="142">
        <f t="shared" si="91"/>
        <v>-29313</v>
      </c>
      <c r="O104" s="142">
        <f t="shared" si="91"/>
        <v>24667</v>
      </c>
      <c r="P104" s="142">
        <f t="shared" si="91"/>
        <v>0</v>
      </c>
      <c r="Q104" s="142">
        <f t="shared" si="91"/>
        <v>24667</v>
      </c>
      <c r="R104" s="142">
        <f t="shared" si="91"/>
        <v>0</v>
      </c>
      <c r="S104" s="142">
        <f t="shared" si="91"/>
        <v>0</v>
      </c>
      <c r="T104" s="142">
        <f t="shared" si="91"/>
        <v>24667</v>
      </c>
      <c r="U104" s="142">
        <f t="shared" si="91"/>
        <v>24667</v>
      </c>
      <c r="V104" s="142">
        <f t="shared" si="92"/>
        <v>0</v>
      </c>
      <c r="W104" s="142">
        <f t="shared" si="92"/>
        <v>0</v>
      </c>
      <c r="X104" s="142">
        <f t="shared" si="92"/>
        <v>24667</v>
      </c>
      <c r="Y104" s="142">
        <f t="shared" si="92"/>
        <v>24667</v>
      </c>
      <c r="Z104" s="142">
        <f t="shared" si="92"/>
        <v>0</v>
      </c>
      <c r="AA104" s="143">
        <f t="shared" si="92"/>
        <v>24667</v>
      </c>
      <c r="AB104" s="143">
        <f t="shared" si="92"/>
        <v>24667</v>
      </c>
      <c r="AC104" s="143">
        <f t="shared" si="92"/>
        <v>0</v>
      </c>
      <c r="AD104" s="143">
        <f t="shared" si="92"/>
        <v>0</v>
      </c>
      <c r="AE104" s="143"/>
      <c r="AF104" s="142">
        <f t="shared" si="92"/>
        <v>24667</v>
      </c>
      <c r="AG104" s="142">
        <f t="shared" si="92"/>
        <v>0</v>
      </c>
      <c r="AH104" s="142">
        <f t="shared" si="92"/>
        <v>24667</v>
      </c>
      <c r="AI104" s="142">
        <f t="shared" si="93"/>
        <v>0</v>
      </c>
      <c r="AJ104" s="142">
        <f t="shared" si="93"/>
        <v>0</v>
      </c>
      <c r="AK104" s="142">
        <f t="shared" si="93"/>
        <v>24667</v>
      </c>
      <c r="AL104" s="142">
        <f t="shared" si="93"/>
        <v>0</v>
      </c>
      <c r="AM104" s="142">
        <f t="shared" si="93"/>
        <v>24667</v>
      </c>
      <c r="AN104" s="142">
        <f t="shared" si="93"/>
        <v>5112</v>
      </c>
      <c r="AO104" s="142">
        <f t="shared" si="93"/>
        <v>29779</v>
      </c>
      <c r="AP104" s="142">
        <f t="shared" si="93"/>
        <v>0</v>
      </c>
      <c r="AQ104" s="142">
        <f t="shared" si="93"/>
        <v>29779</v>
      </c>
      <c r="AR104" s="142">
        <f t="shared" si="93"/>
        <v>0</v>
      </c>
      <c r="AS104" s="142">
        <f t="shared" si="93"/>
        <v>0</v>
      </c>
      <c r="AT104" s="142">
        <f t="shared" si="93"/>
        <v>29779</v>
      </c>
      <c r="AU104" s="142">
        <f t="shared" si="93"/>
        <v>29779</v>
      </c>
      <c r="AV104" s="142">
        <f t="shared" si="93"/>
        <v>0</v>
      </c>
      <c r="AW104" s="142">
        <f t="shared" si="93"/>
        <v>0</v>
      </c>
      <c r="AX104" s="142">
        <f t="shared" si="93"/>
        <v>29779</v>
      </c>
      <c r="AY104" s="142">
        <f t="shared" si="93"/>
        <v>29779</v>
      </c>
      <c r="AZ104" s="142">
        <f t="shared" si="94"/>
        <v>0</v>
      </c>
      <c r="BA104" s="142">
        <f t="shared" si="94"/>
        <v>0</v>
      </c>
      <c r="BB104" s="142">
        <f t="shared" si="94"/>
        <v>29779</v>
      </c>
      <c r="BC104" s="142">
        <f t="shared" si="94"/>
        <v>29779</v>
      </c>
      <c r="BD104" s="144"/>
      <c r="BE104" s="144"/>
      <c r="BF104" s="142">
        <f t="shared" si="95"/>
        <v>29779</v>
      </c>
      <c r="BG104" s="142">
        <f t="shared" si="95"/>
        <v>29779</v>
      </c>
      <c r="BH104" s="142">
        <f t="shared" si="95"/>
        <v>0</v>
      </c>
      <c r="BI104" s="142">
        <f t="shared" si="95"/>
        <v>0</v>
      </c>
      <c r="BJ104" s="142">
        <f t="shared" si="95"/>
        <v>29779</v>
      </c>
      <c r="BK104" s="142">
        <f t="shared" si="95"/>
        <v>29779</v>
      </c>
      <c r="BL104" s="142">
        <f t="shared" si="95"/>
        <v>0</v>
      </c>
      <c r="BM104" s="142">
        <f t="shared" si="95"/>
        <v>0</v>
      </c>
      <c r="BN104" s="142">
        <f t="shared" si="95"/>
        <v>29779</v>
      </c>
      <c r="BO104" s="142"/>
      <c r="BP104" s="142">
        <f t="shared" si="95"/>
        <v>29779</v>
      </c>
      <c r="BQ104" s="142">
        <f t="shared" si="95"/>
        <v>0</v>
      </c>
      <c r="BR104" s="142">
        <f t="shared" si="95"/>
        <v>0</v>
      </c>
      <c r="BS104" s="142">
        <f t="shared" si="95"/>
        <v>29779</v>
      </c>
      <c r="BT104" s="142">
        <f t="shared" si="95"/>
        <v>0</v>
      </c>
      <c r="BU104" s="142">
        <f t="shared" si="95"/>
        <v>29779</v>
      </c>
      <c r="BV104" s="142">
        <f t="shared" si="96"/>
        <v>0</v>
      </c>
      <c r="BW104" s="142">
        <f t="shared" si="96"/>
        <v>0</v>
      </c>
      <c r="BX104" s="142">
        <f t="shared" si="96"/>
        <v>29779</v>
      </c>
      <c r="BY104" s="142">
        <f t="shared" si="96"/>
        <v>0</v>
      </c>
      <c r="BZ104" s="142">
        <f t="shared" si="96"/>
        <v>29779</v>
      </c>
      <c r="CA104" s="142">
        <f t="shared" si="96"/>
        <v>0</v>
      </c>
      <c r="CB104" s="142">
        <f t="shared" si="96"/>
        <v>0</v>
      </c>
      <c r="CC104" s="142">
        <f t="shared" si="97"/>
        <v>29779</v>
      </c>
      <c r="CD104" s="142">
        <f t="shared" si="97"/>
        <v>0</v>
      </c>
      <c r="CE104" s="142">
        <f t="shared" si="97"/>
        <v>29779</v>
      </c>
    </row>
    <row r="105" spans="1:83" s="12" customFormat="1" ht="34.5" customHeight="1">
      <c r="A105" s="153" t="s">
        <v>127</v>
      </c>
      <c r="B105" s="154" t="s">
        <v>130</v>
      </c>
      <c r="C105" s="154" t="s">
        <v>126</v>
      </c>
      <c r="D105" s="155" t="s">
        <v>32</v>
      </c>
      <c r="E105" s="154" t="s">
        <v>128</v>
      </c>
      <c r="F105" s="142">
        <v>28197</v>
      </c>
      <c r="G105" s="142">
        <f>H105-F105</f>
        <v>22120</v>
      </c>
      <c r="H105" s="142">
        <v>50317</v>
      </c>
      <c r="I105" s="142"/>
      <c r="J105" s="142">
        <v>53980</v>
      </c>
      <c r="K105" s="146"/>
      <c r="L105" s="146"/>
      <c r="M105" s="142">
        <v>53980</v>
      </c>
      <c r="N105" s="142">
        <f>O105-M105</f>
        <v>-29313</v>
      </c>
      <c r="O105" s="142">
        <v>24667</v>
      </c>
      <c r="P105" s="142"/>
      <c r="Q105" s="142">
        <v>24667</v>
      </c>
      <c r="R105" s="146"/>
      <c r="S105" s="146"/>
      <c r="T105" s="142">
        <f>O105+R105</f>
        <v>24667</v>
      </c>
      <c r="U105" s="142">
        <f>Q105+S105</f>
        <v>24667</v>
      </c>
      <c r="V105" s="146"/>
      <c r="W105" s="146"/>
      <c r="X105" s="142">
        <f>T105+V105</f>
        <v>24667</v>
      </c>
      <c r="Y105" s="142">
        <f>U105+W105</f>
        <v>24667</v>
      </c>
      <c r="Z105" s="146"/>
      <c r="AA105" s="143">
        <f>X105+Z105</f>
        <v>24667</v>
      </c>
      <c r="AB105" s="143">
        <f>Y105</f>
        <v>24667</v>
      </c>
      <c r="AC105" s="147"/>
      <c r="AD105" s="147"/>
      <c r="AE105" s="147"/>
      <c r="AF105" s="142">
        <f>AA105+AC105</f>
        <v>24667</v>
      </c>
      <c r="AG105" s="146"/>
      <c r="AH105" s="142">
        <f>AB105</f>
        <v>24667</v>
      </c>
      <c r="AI105" s="146"/>
      <c r="AJ105" s="146"/>
      <c r="AK105" s="142">
        <f>AF105+AI105</f>
        <v>24667</v>
      </c>
      <c r="AL105" s="142">
        <f>AG105</f>
        <v>0</v>
      </c>
      <c r="AM105" s="142">
        <f>AH105+AJ105</f>
        <v>24667</v>
      </c>
      <c r="AN105" s="142">
        <f>AO105-AM105</f>
        <v>5112</v>
      </c>
      <c r="AO105" s="142">
        <v>29779</v>
      </c>
      <c r="AP105" s="142"/>
      <c r="AQ105" s="142">
        <v>29779</v>
      </c>
      <c r="AR105" s="142"/>
      <c r="AS105" s="146"/>
      <c r="AT105" s="142">
        <f>AO105+AR105</f>
        <v>29779</v>
      </c>
      <c r="AU105" s="142">
        <f>AQ105+AS105</f>
        <v>29779</v>
      </c>
      <c r="AV105" s="146"/>
      <c r="AW105" s="146"/>
      <c r="AX105" s="142">
        <f>AT105+AV105</f>
        <v>29779</v>
      </c>
      <c r="AY105" s="142">
        <f>AU105</f>
        <v>29779</v>
      </c>
      <c r="AZ105" s="146"/>
      <c r="BA105" s="146"/>
      <c r="BB105" s="142">
        <f>AX105+AZ105</f>
        <v>29779</v>
      </c>
      <c r="BC105" s="142">
        <f>AY105+BA105</f>
        <v>29779</v>
      </c>
      <c r="BD105" s="146"/>
      <c r="BE105" s="146"/>
      <c r="BF105" s="142">
        <f>BB105+BD105</f>
        <v>29779</v>
      </c>
      <c r="BG105" s="142">
        <f>BC105+BE105</f>
        <v>29779</v>
      </c>
      <c r="BH105" s="146"/>
      <c r="BI105" s="146"/>
      <c r="BJ105" s="142">
        <f>BB105+BH105</f>
        <v>29779</v>
      </c>
      <c r="BK105" s="142">
        <f>BC105+BI105</f>
        <v>29779</v>
      </c>
      <c r="BL105" s="146"/>
      <c r="BM105" s="146"/>
      <c r="BN105" s="142">
        <f>BJ105+BL105</f>
        <v>29779</v>
      </c>
      <c r="BO105" s="142"/>
      <c r="BP105" s="142">
        <f>BK105+BM105</f>
        <v>29779</v>
      </c>
      <c r="BQ105" s="142"/>
      <c r="BR105" s="146"/>
      <c r="BS105" s="142">
        <f>BN105+BQ105</f>
        <v>29779</v>
      </c>
      <c r="BT105" s="142">
        <f>BO105</f>
        <v>0</v>
      </c>
      <c r="BU105" s="142">
        <f>BP105+BR105</f>
        <v>29779</v>
      </c>
      <c r="BV105" s="142"/>
      <c r="BW105" s="146"/>
      <c r="BX105" s="142">
        <f>BS105+BV105</f>
        <v>29779</v>
      </c>
      <c r="BY105" s="142">
        <f>BT105</f>
        <v>0</v>
      </c>
      <c r="BZ105" s="142">
        <f>BU105+BW105</f>
        <v>29779</v>
      </c>
      <c r="CA105" s="142"/>
      <c r="CB105" s="146"/>
      <c r="CC105" s="142">
        <f>BX105+CA105</f>
        <v>29779</v>
      </c>
      <c r="CD105" s="142">
        <f>BY105</f>
        <v>0</v>
      </c>
      <c r="CE105" s="142">
        <f>BZ105+CB105</f>
        <v>29779</v>
      </c>
    </row>
    <row r="106" spans="1:83" s="12" customFormat="1" ht="16.5">
      <c r="A106" s="153"/>
      <c r="B106" s="154"/>
      <c r="C106" s="154"/>
      <c r="D106" s="155"/>
      <c r="E106" s="154"/>
      <c r="F106" s="180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7"/>
      <c r="AB106" s="147"/>
      <c r="AC106" s="147"/>
      <c r="AD106" s="147"/>
      <c r="AE106" s="147"/>
      <c r="AF106" s="146"/>
      <c r="AG106" s="146"/>
      <c r="AH106" s="146"/>
      <c r="AI106" s="146"/>
      <c r="AJ106" s="146"/>
      <c r="AK106" s="142"/>
      <c r="AL106" s="142"/>
      <c r="AM106" s="142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</row>
    <row r="107" spans="1:83" ht="74.25" customHeight="1">
      <c r="A107" s="134" t="s">
        <v>170</v>
      </c>
      <c r="B107" s="135" t="s">
        <v>130</v>
      </c>
      <c r="C107" s="135" t="s">
        <v>144</v>
      </c>
      <c r="D107" s="150"/>
      <c r="E107" s="135"/>
      <c r="F107" s="137">
        <f aca="true" t="shared" si="98" ref="F107:V108">F108</f>
        <v>39039</v>
      </c>
      <c r="G107" s="137">
        <f aca="true" t="shared" si="99" ref="G107:O107">G108+G110</f>
        <v>8400</v>
      </c>
      <c r="H107" s="137">
        <f t="shared" si="99"/>
        <v>47439</v>
      </c>
      <c r="I107" s="137">
        <f t="shared" si="99"/>
        <v>0</v>
      </c>
      <c r="J107" s="137">
        <f t="shared" si="99"/>
        <v>50940</v>
      </c>
      <c r="K107" s="137">
        <f t="shared" si="99"/>
        <v>0</v>
      </c>
      <c r="L107" s="137">
        <f t="shared" si="99"/>
        <v>0</v>
      </c>
      <c r="M107" s="137">
        <f t="shared" si="99"/>
        <v>50940</v>
      </c>
      <c r="N107" s="137">
        <f t="shared" si="99"/>
        <v>-9648</v>
      </c>
      <c r="O107" s="137">
        <f t="shared" si="99"/>
        <v>41292</v>
      </c>
      <c r="P107" s="137">
        <f aca="true" t="shared" si="100" ref="P107:U107">P108+P110</f>
        <v>0</v>
      </c>
      <c r="Q107" s="137">
        <f t="shared" si="100"/>
        <v>41292</v>
      </c>
      <c r="R107" s="137">
        <f t="shared" si="100"/>
        <v>0</v>
      </c>
      <c r="S107" s="137">
        <f t="shared" si="100"/>
        <v>0</v>
      </c>
      <c r="T107" s="137">
        <f t="shared" si="100"/>
        <v>41292</v>
      </c>
      <c r="U107" s="137">
        <f t="shared" si="100"/>
        <v>41292</v>
      </c>
      <c r="V107" s="137">
        <f aca="true" t="shared" si="101" ref="V107:AB107">V108+V110</f>
        <v>0</v>
      </c>
      <c r="W107" s="137">
        <f t="shared" si="101"/>
        <v>0</v>
      </c>
      <c r="X107" s="137">
        <f t="shared" si="101"/>
        <v>41292</v>
      </c>
      <c r="Y107" s="137">
        <f t="shared" si="101"/>
        <v>41292</v>
      </c>
      <c r="Z107" s="137">
        <f t="shared" si="101"/>
        <v>0</v>
      </c>
      <c r="AA107" s="138">
        <f t="shared" si="101"/>
        <v>41292</v>
      </c>
      <c r="AB107" s="138">
        <f t="shared" si="101"/>
        <v>41292</v>
      </c>
      <c r="AC107" s="138">
        <f>AC108+AC110</f>
        <v>0</v>
      </c>
      <c r="AD107" s="138">
        <f>AD108+AD110</f>
        <v>0</v>
      </c>
      <c r="AE107" s="138"/>
      <c r="AF107" s="137">
        <f aca="true" t="shared" si="102" ref="AF107:AM107">AF108+AF110</f>
        <v>41292</v>
      </c>
      <c r="AG107" s="137">
        <f t="shared" si="102"/>
        <v>0</v>
      </c>
      <c r="AH107" s="137">
        <f t="shared" si="102"/>
        <v>41292</v>
      </c>
      <c r="AI107" s="137">
        <f t="shared" si="102"/>
        <v>0</v>
      </c>
      <c r="AJ107" s="137">
        <f t="shared" si="102"/>
        <v>0</v>
      </c>
      <c r="AK107" s="137">
        <f t="shared" si="102"/>
        <v>41292</v>
      </c>
      <c r="AL107" s="137">
        <f t="shared" si="102"/>
        <v>0</v>
      </c>
      <c r="AM107" s="137">
        <f t="shared" si="102"/>
        <v>41292</v>
      </c>
      <c r="AN107" s="137">
        <f aca="true" t="shared" si="103" ref="AN107:AV107">AN108+AN110</f>
        <v>11327</v>
      </c>
      <c r="AO107" s="137">
        <f t="shared" si="103"/>
        <v>52619</v>
      </c>
      <c r="AP107" s="137">
        <f t="shared" si="103"/>
        <v>0</v>
      </c>
      <c r="AQ107" s="137">
        <f t="shared" si="103"/>
        <v>52619</v>
      </c>
      <c r="AR107" s="137">
        <f t="shared" si="103"/>
        <v>0</v>
      </c>
      <c r="AS107" s="137">
        <f t="shared" si="103"/>
        <v>0</v>
      </c>
      <c r="AT107" s="137">
        <f t="shared" si="103"/>
        <v>52619</v>
      </c>
      <c r="AU107" s="137">
        <f t="shared" si="103"/>
        <v>52619</v>
      </c>
      <c r="AV107" s="137">
        <f t="shared" si="103"/>
        <v>0</v>
      </c>
      <c r="AW107" s="137">
        <f aca="true" t="shared" si="104" ref="AW107:BC107">AW108+AW110</f>
        <v>0</v>
      </c>
      <c r="AX107" s="137">
        <f t="shared" si="104"/>
        <v>52619</v>
      </c>
      <c r="AY107" s="137">
        <f t="shared" si="104"/>
        <v>52619</v>
      </c>
      <c r="AZ107" s="137">
        <f t="shared" si="104"/>
        <v>0</v>
      </c>
      <c r="BA107" s="137">
        <f t="shared" si="104"/>
        <v>0</v>
      </c>
      <c r="BB107" s="137">
        <f t="shared" si="104"/>
        <v>52619</v>
      </c>
      <c r="BC107" s="137">
        <f t="shared" si="104"/>
        <v>52619</v>
      </c>
      <c r="BD107" s="122"/>
      <c r="BE107" s="122"/>
      <c r="BF107" s="137">
        <f aca="true" t="shared" si="105" ref="BF107:BP107">BF108+BF110</f>
        <v>52619</v>
      </c>
      <c r="BG107" s="137">
        <f t="shared" si="105"/>
        <v>52619</v>
      </c>
      <c r="BH107" s="137">
        <f>BH108+BH110</f>
        <v>0</v>
      </c>
      <c r="BI107" s="137">
        <f>BI108+BI110</f>
        <v>0</v>
      </c>
      <c r="BJ107" s="137">
        <f>BJ108+BJ110</f>
        <v>52619</v>
      </c>
      <c r="BK107" s="137">
        <f>BK108+BK110</f>
        <v>52619</v>
      </c>
      <c r="BL107" s="137">
        <f t="shared" si="105"/>
        <v>0</v>
      </c>
      <c r="BM107" s="137">
        <f t="shared" si="105"/>
        <v>0</v>
      </c>
      <c r="BN107" s="137">
        <f t="shared" si="105"/>
        <v>52619</v>
      </c>
      <c r="BO107" s="137"/>
      <c r="BP107" s="137">
        <f t="shared" si="105"/>
        <v>52619</v>
      </c>
      <c r="BQ107" s="137">
        <f aca="true" t="shared" si="106" ref="BQ107:BZ107">BQ108+BQ110</f>
        <v>0</v>
      </c>
      <c r="BR107" s="137">
        <f t="shared" si="106"/>
        <v>0</v>
      </c>
      <c r="BS107" s="137">
        <f t="shared" si="106"/>
        <v>52619</v>
      </c>
      <c r="BT107" s="137">
        <f t="shared" si="106"/>
        <v>0</v>
      </c>
      <c r="BU107" s="137">
        <f t="shared" si="106"/>
        <v>52619</v>
      </c>
      <c r="BV107" s="137">
        <f t="shared" si="106"/>
        <v>0</v>
      </c>
      <c r="BW107" s="137">
        <f t="shared" si="106"/>
        <v>0</v>
      </c>
      <c r="BX107" s="137">
        <f t="shared" si="106"/>
        <v>52619</v>
      </c>
      <c r="BY107" s="137">
        <f t="shared" si="106"/>
        <v>0</v>
      </c>
      <c r="BZ107" s="137">
        <f t="shared" si="106"/>
        <v>52619</v>
      </c>
      <c r="CA107" s="137">
        <f>CA108+CA110</f>
        <v>0</v>
      </c>
      <c r="CB107" s="137">
        <f>CB108+CB110</f>
        <v>0</v>
      </c>
      <c r="CC107" s="137">
        <f>CC108+CC110</f>
        <v>52619</v>
      </c>
      <c r="CD107" s="137">
        <f>CD108+CD110</f>
        <v>0</v>
      </c>
      <c r="CE107" s="137">
        <f>CE108+CE110</f>
        <v>52619</v>
      </c>
    </row>
    <row r="108" spans="1:83" ht="22.5" customHeight="1">
      <c r="A108" s="153" t="s">
        <v>33</v>
      </c>
      <c r="B108" s="154" t="s">
        <v>130</v>
      </c>
      <c r="C108" s="154" t="s">
        <v>144</v>
      </c>
      <c r="D108" s="155" t="s">
        <v>34</v>
      </c>
      <c r="E108" s="154"/>
      <c r="F108" s="142">
        <f t="shared" si="98"/>
        <v>39039</v>
      </c>
      <c r="G108" s="142">
        <f t="shared" si="98"/>
        <v>8286</v>
      </c>
      <c r="H108" s="142">
        <f t="shared" si="98"/>
        <v>47325</v>
      </c>
      <c r="I108" s="142">
        <f t="shared" si="98"/>
        <v>0</v>
      </c>
      <c r="J108" s="142">
        <f t="shared" si="98"/>
        <v>50839</v>
      </c>
      <c r="K108" s="142">
        <f t="shared" si="98"/>
        <v>0</v>
      </c>
      <c r="L108" s="142">
        <f t="shared" si="98"/>
        <v>0</v>
      </c>
      <c r="M108" s="142">
        <f t="shared" si="98"/>
        <v>50839</v>
      </c>
      <c r="N108" s="142">
        <f t="shared" si="98"/>
        <v>-9648</v>
      </c>
      <c r="O108" s="142">
        <f t="shared" si="98"/>
        <v>41191</v>
      </c>
      <c r="P108" s="142">
        <f t="shared" si="98"/>
        <v>0</v>
      </c>
      <c r="Q108" s="142">
        <f t="shared" si="98"/>
        <v>41292</v>
      </c>
      <c r="R108" s="142">
        <f t="shared" si="98"/>
        <v>0</v>
      </c>
      <c r="S108" s="142">
        <f t="shared" si="98"/>
        <v>0</v>
      </c>
      <c r="T108" s="142">
        <f t="shared" si="98"/>
        <v>41191</v>
      </c>
      <c r="U108" s="142">
        <f t="shared" si="98"/>
        <v>41292</v>
      </c>
      <c r="V108" s="142">
        <f t="shared" si="98"/>
        <v>0</v>
      </c>
      <c r="W108" s="142">
        <f aca="true" t="shared" si="107" ref="W108:BC108">W109</f>
        <v>0</v>
      </c>
      <c r="X108" s="142">
        <f t="shared" si="107"/>
        <v>41191</v>
      </c>
      <c r="Y108" s="142">
        <f t="shared" si="107"/>
        <v>41292</v>
      </c>
      <c r="Z108" s="142">
        <f t="shared" si="107"/>
        <v>0</v>
      </c>
      <c r="AA108" s="143">
        <f t="shared" si="107"/>
        <v>41191</v>
      </c>
      <c r="AB108" s="143">
        <f t="shared" si="107"/>
        <v>41292</v>
      </c>
      <c r="AC108" s="143">
        <f t="shared" si="107"/>
        <v>0</v>
      </c>
      <c r="AD108" s="143">
        <f t="shared" si="107"/>
        <v>0</v>
      </c>
      <c r="AE108" s="143"/>
      <c r="AF108" s="142">
        <f t="shared" si="107"/>
        <v>41191</v>
      </c>
      <c r="AG108" s="142">
        <f t="shared" si="107"/>
        <v>0</v>
      </c>
      <c r="AH108" s="142">
        <f t="shared" si="107"/>
        <v>41292</v>
      </c>
      <c r="AI108" s="142">
        <f t="shared" si="107"/>
        <v>0</v>
      </c>
      <c r="AJ108" s="142">
        <f t="shared" si="107"/>
        <v>0</v>
      </c>
      <c r="AK108" s="142">
        <f t="shared" si="107"/>
        <v>41191</v>
      </c>
      <c r="AL108" s="142">
        <f t="shared" si="107"/>
        <v>0</v>
      </c>
      <c r="AM108" s="142">
        <f t="shared" si="107"/>
        <v>41292</v>
      </c>
      <c r="AN108" s="142">
        <f t="shared" si="107"/>
        <v>11327</v>
      </c>
      <c r="AO108" s="142">
        <f t="shared" si="107"/>
        <v>52619</v>
      </c>
      <c r="AP108" s="142">
        <f t="shared" si="107"/>
        <v>0</v>
      </c>
      <c r="AQ108" s="142">
        <f t="shared" si="107"/>
        <v>52619</v>
      </c>
      <c r="AR108" s="142">
        <f t="shared" si="107"/>
        <v>0</v>
      </c>
      <c r="AS108" s="142">
        <f t="shared" si="107"/>
        <v>0</v>
      </c>
      <c r="AT108" s="142">
        <f t="shared" si="107"/>
        <v>52619</v>
      </c>
      <c r="AU108" s="142">
        <f t="shared" si="107"/>
        <v>52619</v>
      </c>
      <c r="AV108" s="142">
        <f t="shared" si="107"/>
        <v>0</v>
      </c>
      <c r="AW108" s="142">
        <f t="shared" si="107"/>
        <v>0</v>
      </c>
      <c r="AX108" s="142">
        <f t="shared" si="107"/>
        <v>52619</v>
      </c>
      <c r="AY108" s="142">
        <f t="shared" si="107"/>
        <v>52619</v>
      </c>
      <c r="AZ108" s="142">
        <f t="shared" si="107"/>
        <v>0</v>
      </c>
      <c r="BA108" s="142">
        <f t="shared" si="107"/>
        <v>0</v>
      </c>
      <c r="BB108" s="142">
        <f t="shared" si="107"/>
        <v>52619</v>
      </c>
      <c r="BC108" s="142">
        <f t="shared" si="107"/>
        <v>52619</v>
      </c>
      <c r="BD108" s="122"/>
      <c r="BE108" s="122"/>
      <c r="BF108" s="142">
        <f aca="true" t="shared" si="108" ref="BF108:CB108">BF109</f>
        <v>52619</v>
      </c>
      <c r="BG108" s="142">
        <f t="shared" si="108"/>
        <v>52619</v>
      </c>
      <c r="BH108" s="142">
        <f t="shared" si="108"/>
        <v>0</v>
      </c>
      <c r="BI108" s="142">
        <f t="shared" si="108"/>
        <v>0</v>
      </c>
      <c r="BJ108" s="142">
        <f t="shared" si="108"/>
        <v>52619</v>
      </c>
      <c r="BK108" s="142">
        <f t="shared" si="108"/>
        <v>52619</v>
      </c>
      <c r="BL108" s="142">
        <f t="shared" si="108"/>
        <v>0</v>
      </c>
      <c r="BM108" s="142">
        <f t="shared" si="108"/>
        <v>0</v>
      </c>
      <c r="BN108" s="142">
        <f t="shared" si="108"/>
        <v>52619</v>
      </c>
      <c r="BO108" s="142"/>
      <c r="BP108" s="142">
        <f t="shared" si="108"/>
        <v>52619</v>
      </c>
      <c r="BQ108" s="142">
        <f t="shared" si="108"/>
        <v>0</v>
      </c>
      <c r="BR108" s="142">
        <f t="shared" si="108"/>
        <v>0</v>
      </c>
      <c r="BS108" s="142">
        <f t="shared" si="108"/>
        <v>52619</v>
      </c>
      <c r="BT108" s="142">
        <f t="shared" si="108"/>
        <v>0</v>
      </c>
      <c r="BU108" s="142">
        <f t="shared" si="108"/>
        <v>52619</v>
      </c>
      <c r="BV108" s="142">
        <f t="shared" si="108"/>
        <v>0</v>
      </c>
      <c r="BW108" s="142">
        <f t="shared" si="108"/>
        <v>0</v>
      </c>
      <c r="BX108" s="142">
        <f t="shared" si="108"/>
        <v>52619</v>
      </c>
      <c r="BY108" s="142">
        <f t="shared" si="108"/>
        <v>0</v>
      </c>
      <c r="BZ108" s="142">
        <f t="shared" si="108"/>
        <v>52619</v>
      </c>
      <c r="CA108" s="142">
        <f t="shared" si="108"/>
        <v>0</v>
      </c>
      <c r="CB108" s="142">
        <f t="shared" si="108"/>
        <v>0</v>
      </c>
      <c r="CC108" s="142">
        <f>CC109</f>
        <v>52619</v>
      </c>
      <c r="CD108" s="142">
        <f>CD109</f>
        <v>0</v>
      </c>
      <c r="CE108" s="142">
        <f>CE109</f>
        <v>52619</v>
      </c>
    </row>
    <row r="109" spans="1:83" ht="35.25" customHeight="1">
      <c r="A109" s="153" t="s">
        <v>127</v>
      </c>
      <c r="B109" s="154" t="s">
        <v>130</v>
      </c>
      <c r="C109" s="154" t="s">
        <v>144</v>
      </c>
      <c r="D109" s="155" t="s">
        <v>34</v>
      </c>
      <c r="E109" s="154" t="s">
        <v>128</v>
      </c>
      <c r="F109" s="142">
        <v>39039</v>
      </c>
      <c r="G109" s="142">
        <f>H109-F109</f>
        <v>8286</v>
      </c>
      <c r="H109" s="142">
        <f>47439-114</f>
        <v>47325</v>
      </c>
      <c r="I109" s="142"/>
      <c r="J109" s="142">
        <v>50839</v>
      </c>
      <c r="K109" s="122"/>
      <c r="L109" s="122"/>
      <c r="M109" s="142">
        <v>50839</v>
      </c>
      <c r="N109" s="142">
        <f>O109-M109</f>
        <v>-9648</v>
      </c>
      <c r="O109" s="142">
        <v>41191</v>
      </c>
      <c r="P109" s="142"/>
      <c r="Q109" s="142">
        <v>41292</v>
      </c>
      <c r="R109" s="122"/>
      <c r="S109" s="122"/>
      <c r="T109" s="142">
        <f>O109+R109</f>
        <v>41191</v>
      </c>
      <c r="U109" s="142">
        <f>Q109+S109</f>
        <v>41292</v>
      </c>
      <c r="V109" s="122"/>
      <c r="W109" s="122"/>
      <c r="X109" s="142">
        <f>T109+V109</f>
        <v>41191</v>
      </c>
      <c r="Y109" s="142">
        <f>U109+W109</f>
        <v>41292</v>
      </c>
      <c r="Z109" s="122"/>
      <c r="AA109" s="143">
        <f>X109+Z109</f>
        <v>41191</v>
      </c>
      <c r="AB109" s="143">
        <f>Y109</f>
        <v>41292</v>
      </c>
      <c r="AC109" s="123"/>
      <c r="AD109" s="123"/>
      <c r="AE109" s="123"/>
      <c r="AF109" s="142">
        <f>AA109+AC109</f>
        <v>41191</v>
      </c>
      <c r="AG109" s="122"/>
      <c r="AH109" s="142">
        <f>AB109</f>
        <v>41292</v>
      </c>
      <c r="AI109" s="122"/>
      <c r="AJ109" s="122"/>
      <c r="AK109" s="142">
        <f>AF109+AI109</f>
        <v>41191</v>
      </c>
      <c r="AL109" s="142">
        <f>AG109</f>
        <v>0</v>
      </c>
      <c r="AM109" s="142">
        <f>AH109+AJ109</f>
        <v>41292</v>
      </c>
      <c r="AN109" s="142">
        <f>AO109-AM109</f>
        <v>11327</v>
      </c>
      <c r="AO109" s="142">
        <v>52619</v>
      </c>
      <c r="AP109" s="142"/>
      <c r="AQ109" s="142">
        <v>52619</v>
      </c>
      <c r="AR109" s="142"/>
      <c r="AS109" s="122"/>
      <c r="AT109" s="142">
        <f>AO109+AR109</f>
        <v>52619</v>
      </c>
      <c r="AU109" s="142">
        <f>AQ109+AS109</f>
        <v>52619</v>
      </c>
      <c r="AV109" s="122"/>
      <c r="AW109" s="122"/>
      <c r="AX109" s="142">
        <f>AT109+AV109</f>
        <v>52619</v>
      </c>
      <c r="AY109" s="142">
        <f>AU109</f>
        <v>52619</v>
      </c>
      <c r="AZ109" s="122"/>
      <c r="BA109" s="122"/>
      <c r="BB109" s="142">
        <f>AX109+AZ109</f>
        <v>52619</v>
      </c>
      <c r="BC109" s="142">
        <f>AY109+BA109</f>
        <v>52619</v>
      </c>
      <c r="BD109" s="122"/>
      <c r="BE109" s="122"/>
      <c r="BF109" s="142">
        <f>BB109+BD109</f>
        <v>52619</v>
      </c>
      <c r="BG109" s="142">
        <f>BC109+BE109</f>
        <v>52619</v>
      </c>
      <c r="BH109" s="122"/>
      <c r="BI109" s="122"/>
      <c r="BJ109" s="142">
        <f>BB109+BH109</f>
        <v>52619</v>
      </c>
      <c r="BK109" s="142">
        <f>BC109+BI109</f>
        <v>52619</v>
      </c>
      <c r="BL109" s="122"/>
      <c r="BM109" s="122"/>
      <c r="BN109" s="142">
        <f>BJ109+BL109</f>
        <v>52619</v>
      </c>
      <c r="BO109" s="142"/>
      <c r="BP109" s="142">
        <f>BK109+BM109</f>
        <v>52619</v>
      </c>
      <c r="BQ109" s="142"/>
      <c r="BR109" s="122"/>
      <c r="BS109" s="142">
        <f>BN109+BQ109</f>
        <v>52619</v>
      </c>
      <c r="BT109" s="142">
        <f>BO109</f>
        <v>0</v>
      </c>
      <c r="BU109" s="142">
        <f>BP109+BR109</f>
        <v>52619</v>
      </c>
      <c r="BV109" s="142"/>
      <c r="BW109" s="122"/>
      <c r="BX109" s="142">
        <f>BS109+BV109</f>
        <v>52619</v>
      </c>
      <c r="BY109" s="142">
        <f>BT109</f>
        <v>0</v>
      </c>
      <c r="BZ109" s="142">
        <f>BU109+BW109</f>
        <v>52619</v>
      </c>
      <c r="CA109" s="142"/>
      <c r="CB109" s="122"/>
      <c r="CC109" s="142">
        <f>BX109+CA109</f>
        <v>52619</v>
      </c>
      <c r="CD109" s="142">
        <f>BY109</f>
        <v>0</v>
      </c>
      <c r="CE109" s="142">
        <f>BZ109+CB109</f>
        <v>52619</v>
      </c>
    </row>
    <row r="110" spans="1:83" ht="33" customHeight="1" hidden="1">
      <c r="A110" s="153" t="s">
        <v>119</v>
      </c>
      <c r="B110" s="154" t="s">
        <v>130</v>
      </c>
      <c r="C110" s="154" t="s">
        <v>144</v>
      </c>
      <c r="D110" s="155" t="s">
        <v>120</v>
      </c>
      <c r="E110" s="154"/>
      <c r="F110" s="142"/>
      <c r="G110" s="142">
        <f aca="true" t="shared" si="109" ref="G110:M110">G111</f>
        <v>114</v>
      </c>
      <c r="H110" s="142">
        <f t="shared" si="109"/>
        <v>114</v>
      </c>
      <c r="I110" s="142">
        <f t="shared" si="109"/>
        <v>0</v>
      </c>
      <c r="J110" s="142">
        <f t="shared" si="109"/>
        <v>101</v>
      </c>
      <c r="K110" s="142">
        <f t="shared" si="109"/>
        <v>0</v>
      </c>
      <c r="L110" s="142">
        <f t="shared" si="109"/>
        <v>0</v>
      </c>
      <c r="M110" s="142">
        <f t="shared" si="109"/>
        <v>101</v>
      </c>
      <c r="N110" s="142">
        <f aca="true" t="shared" si="110" ref="N110:Y110">N111+N112</f>
        <v>0</v>
      </c>
      <c r="O110" s="142">
        <f t="shared" si="110"/>
        <v>101</v>
      </c>
      <c r="P110" s="142">
        <f t="shared" si="110"/>
        <v>0</v>
      </c>
      <c r="Q110" s="142">
        <f t="shared" si="110"/>
        <v>0</v>
      </c>
      <c r="R110" s="142">
        <f t="shared" si="110"/>
        <v>0</v>
      </c>
      <c r="S110" s="142">
        <f t="shared" si="110"/>
        <v>0</v>
      </c>
      <c r="T110" s="142">
        <f t="shared" si="110"/>
        <v>101</v>
      </c>
      <c r="U110" s="142">
        <f t="shared" si="110"/>
        <v>0</v>
      </c>
      <c r="V110" s="142">
        <f t="shared" si="110"/>
        <v>0</v>
      </c>
      <c r="W110" s="142">
        <f t="shared" si="110"/>
        <v>0</v>
      </c>
      <c r="X110" s="142">
        <f t="shared" si="110"/>
        <v>101</v>
      </c>
      <c r="Y110" s="142">
        <f t="shared" si="110"/>
        <v>0</v>
      </c>
      <c r="Z110" s="122">
        <f>Z112</f>
        <v>0</v>
      </c>
      <c r="AA110" s="143">
        <f>AA111+AA112</f>
        <v>101</v>
      </c>
      <c r="AB110" s="143">
        <f>AB111+AB112</f>
        <v>0</v>
      </c>
      <c r="AC110" s="123">
        <f>AC112</f>
        <v>0</v>
      </c>
      <c r="AD110" s="123">
        <f>AD112</f>
        <v>0</v>
      </c>
      <c r="AE110" s="123"/>
      <c r="AF110" s="142">
        <f>AF111+AF112</f>
        <v>101</v>
      </c>
      <c r="AG110" s="122">
        <f>AG112</f>
        <v>0</v>
      </c>
      <c r="AH110" s="142">
        <f aca="true" t="shared" si="111" ref="AH110:AQ110">AH111+AH112</f>
        <v>0</v>
      </c>
      <c r="AI110" s="142">
        <f t="shared" si="111"/>
        <v>0</v>
      </c>
      <c r="AJ110" s="142">
        <f t="shared" si="111"/>
        <v>0</v>
      </c>
      <c r="AK110" s="142">
        <f t="shared" si="111"/>
        <v>101</v>
      </c>
      <c r="AL110" s="142">
        <f t="shared" si="111"/>
        <v>0</v>
      </c>
      <c r="AM110" s="142">
        <f t="shared" si="111"/>
        <v>0</v>
      </c>
      <c r="AN110" s="142">
        <f t="shared" si="111"/>
        <v>0</v>
      </c>
      <c r="AO110" s="142">
        <f t="shared" si="111"/>
        <v>0</v>
      </c>
      <c r="AP110" s="142">
        <f t="shared" si="111"/>
        <v>0</v>
      </c>
      <c r="AQ110" s="142">
        <f t="shared" si="111"/>
        <v>0</v>
      </c>
      <c r="AR110" s="14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</row>
    <row r="111" spans="1:83" ht="66" customHeight="1" hidden="1">
      <c r="A111" s="153" t="s">
        <v>135</v>
      </c>
      <c r="B111" s="154" t="s">
        <v>130</v>
      </c>
      <c r="C111" s="154" t="s">
        <v>144</v>
      </c>
      <c r="D111" s="155" t="s">
        <v>120</v>
      </c>
      <c r="E111" s="154" t="s">
        <v>136</v>
      </c>
      <c r="F111" s="142"/>
      <c r="G111" s="142">
        <f>H111-F111</f>
        <v>114</v>
      </c>
      <c r="H111" s="142">
        <v>114</v>
      </c>
      <c r="I111" s="142"/>
      <c r="J111" s="142">
        <v>101</v>
      </c>
      <c r="K111" s="122"/>
      <c r="L111" s="122"/>
      <c r="M111" s="142">
        <v>101</v>
      </c>
      <c r="N111" s="142">
        <f>O111-M111</f>
        <v>-101</v>
      </c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22"/>
      <c r="AA111" s="143"/>
      <c r="AB111" s="143"/>
      <c r="AC111" s="123"/>
      <c r="AD111" s="123"/>
      <c r="AE111" s="123"/>
      <c r="AF111" s="142"/>
      <c r="AG111" s="122"/>
      <c r="AH111" s="142"/>
      <c r="AI111" s="122"/>
      <c r="AJ111" s="122"/>
      <c r="AK111" s="124"/>
      <c r="AL111" s="124"/>
      <c r="AM111" s="124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</row>
    <row r="112" spans="1:83" ht="33" customHeight="1" hidden="1">
      <c r="A112" s="153" t="s">
        <v>292</v>
      </c>
      <c r="B112" s="154" t="s">
        <v>130</v>
      </c>
      <c r="C112" s="154" t="s">
        <v>144</v>
      </c>
      <c r="D112" s="155" t="s">
        <v>271</v>
      </c>
      <c r="E112" s="154"/>
      <c r="F112" s="142"/>
      <c r="G112" s="142"/>
      <c r="H112" s="142"/>
      <c r="I112" s="142"/>
      <c r="J112" s="142"/>
      <c r="K112" s="122"/>
      <c r="L112" s="122"/>
      <c r="M112" s="142"/>
      <c r="N112" s="142">
        <f aca="true" t="shared" si="112" ref="N112:AF113">N113</f>
        <v>101</v>
      </c>
      <c r="O112" s="142">
        <f t="shared" si="112"/>
        <v>101</v>
      </c>
      <c r="P112" s="142">
        <f t="shared" si="112"/>
        <v>0</v>
      </c>
      <c r="Q112" s="142">
        <f t="shared" si="112"/>
        <v>0</v>
      </c>
      <c r="R112" s="142">
        <f t="shared" si="112"/>
        <v>0</v>
      </c>
      <c r="S112" s="142">
        <f t="shared" si="112"/>
        <v>0</v>
      </c>
      <c r="T112" s="142">
        <f t="shared" si="112"/>
        <v>101</v>
      </c>
      <c r="U112" s="142">
        <f t="shared" si="112"/>
        <v>0</v>
      </c>
      <c r="V112" s="142">
        <f t="shared" si="112"/>
        <v>0</v>
      </c>
      <c r="W112" s="142">
        <f t="shared" si="112"/>
        <v>0</v>
      </c>
      <c r="X112" s="142">
        <f t="shared" si="112"/>
        <v>101</v>
      </c>
      <c r="Y112" s="142">
        <f t="shared" si="112"/>
        <v>0</v>
      </c>
      <c r="Z112" s="122"/>
      <c r="AA112" s="143">
        <f t="shared" si="112"/>
        <v>101</v>
      </c>
      <c r="AB112" s="143">
        <f t="shared" si="112"/>
        <v>0</v>
      </c>
      <c r="AC112" s="123"/>
      <c r="AD112" s="123"/>
      <c r="AE112" s="123"/>
      <c r="AF112" s="142">
        <f t="shared" si="112"/>
        <v>101</v>
      </c>
      <c r="AG112" s="122"/>
      <c r="AH112" s="142">
        <f>AH113</f>
        <v>0</v>
      </c>
      <c r="AI112" s="142">
        <f aca="true" t="shared" si="113" ref="AI112:AQ113">AI113</f>
        <v>0</v>
      </c>
      <c r="AJ112" s="142">
        <f t="shared" si="113"/>
        <v>0</v>
      </c>
      <c r="AK112" s="142">
        <f t="shared" si="113"/>
        <v>101</v>
      </c>
      <c r="AL112" s="142">
        <f t="shared" si="113"/>
        <v>0</v>
      </c>
      <c r="AM112" s="142">
        <f t="shared" si="113"/>
        <v>0</v>
      </c>
      <c r="AN112" s="142">
        <f t="shared" si="113"/>
        <v>0</v>
      </c>
      <c r="AO112" s="142">
        <f t="shared" si="113"/>
        <v>0</v>
      </c>
      <c r="AP112" s="142">
        <f t="shared" si="113"/>
        <v>0</v>
      </c>
      <c r="AQ112" s="142">
        <f t="shared" si="113"/>
        <v>0</v>
      </c>
      <c r="AR112" s="14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</row>
    <row r="113" spans="1:83" ht="49.5" customHeight="1" hidden="1">
      <c r="A113" s="153" t="s">
        <v>293</v>
      </c>
      <c r="B113" s="154" t="s">
        <v>130</v>
      </c>
      <c r="C113" s="154" t="s">
        <v>144</v>
      </c>
      <c r="D113" s="155" t="s">
        <v>272</v>
      </c>
      <c r="E113" s="154"/>
      <c r="F113" s="142"/>
      <c r="G113" s="142"/>
      <c r="H113" s="142"/>
      <c r="I113" s="142"/>
      <c r="J113" s="142"/>
      <c r="K113" s="122"/>
      <c r="L113" s="122"/>
      <c r="M113" s="142"/>
      <c r="N113" s="142">
        <f t="shared" si="112"/>
        <v>101</v>
      </c>
      <c r="O113" s="142">
        <f t="shared" si="112"/>
        <v>101</v>
      </c>
      <c r="P113" s="142">
        <f t="shared" si="112"/>
        <v>0</v>
      </c>
      <c r="Q113" s="142">
        <f t="shared" si="112"/>
        <v>0</v>
      </c>
      <c r="R113" s="142">
        <f t="shared" si="112"/>
        <v>0</v>
      </c>
      <c r="S113" s="142">
        <f t="shared" si="112"/>
        <v>0</v>
      </c>
      <c r="T113" s="142">
        <f t="shared" si="112"/>
        <v>101</v>
      </c>
      <c r="U113" s="142">
        <f t="shared" si="112"/>
        <v>0</v>
      </c>
      <c r="V113" s="142">
        <f t="shared" si="112"/>
        <v>0</v>
      </c>
      <c r="W113" s="142">
        <f t="shared" si="112"/>
        <v>0</v>
      </c>
      <c r="X113" s="142">
        <f t="shared" si="112"/>
        <v>101</v>
      </c>
      <c r="Y113" s="142">
        <f t="shared" si="112"/>
        <v>0</v>
      </c>
      <c r="Z113" s="122">
        <f>Z114</f>
        <v>0</v>
      </c>
      <c r="AA113" s="143">
        <f t="shared" si="112"/>
        <v>101</v>
      </c>
      <c r="AB113" s="143">
        <f t="shared" si="112"/>
        <v>0</v>
      </c>
      <c r="AC113" s="123">
        <f>AC114</f>
        <v>0</v>
      </c>
      <c r="AD113" s="123">
        <f>AD114</f>
        <v>0</v>
      </c>
      <c r="AE113" s="123"/>
      <c r="AF113" s="142">
        <f>AF114</f>
        <v>101</v>
      </c>
      <c r="AG113" s="122">
        <f>AG114</f>
        <v>0</v>
      </c>
      <c r="AH113" s="142">
        <f>AH114</f>
        <v>0</v>
      </c>
      <c r="AI113" s="142">
        <f t="shared" si="113"/>
        <v>0</v>
      </c>
      <c r="AJ113" s="142">
        <f t="shared" si="113"/>
        <v>0</v>
      </c>
      <c r="AK113" s="142">
        <f t="shared" si="113"/>
        <v>101</v>
      </c>
      <c r="AL113" s="142">
        <f t="shared" si="113"/>
        <v>0</v>
      </c>
      <c r="AM113" s="142">
        <f t="shared" si="113"/>
        <v>0</v>
      </c>
      <c r="AN113" s="142">
        <f t="shared" si="113"/>
        <v>0</v>
      </c>
      <c r="AO113" s="142">
        <f t="shared" si="113"/>
        <v>0</v>
      </c>
      <c r="AP113" s="142">
        <f t="shared" si="113"/>
        <v>0</v>
      </c>
      <c r="AQ113" s="142">
        <f t="shared" si="113"/>
        <v>0</v>
      </c>
      <c r="AR113" s="14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</row>
    <row r="114" spans="1:83" ht="66" customHeight="1" hidden="1">
      <c r="A114" s="153" t="s">
        <v>135</v>
      </c>
      <c r="B114" s="154" t="s">
        <v>130</v>
      </c>
      <c r="C114" s="154" t="s">
        <v>144</v>
      </c>
      <c r="D114" s="155" t="s">
        <v>272</v>
      </c>
      <c r="E114" s="154" t="s">
        <v>136</v>
      </c>
      <c r="F114" s="142"/>
      <c r="G114" s="142"/>
      <c r="H114" s="142"/>
      <c r="I114" s="142"/>
      <c r="J114" s="142"/>
      <c r="K114" s="122"/>
      <c r="L114" s="122"/>
      <c r="M114" s="142"/>
      <c r="N114" s="142">
        <f>O114-M114</f>
        <v>101</v>
      </c>
      <c r="O114" s="142">
        <v>101</v>
      </c>
      <c r="P114" s="142"/>
      <c r="Q114" s="142"/>
      <c r="R114" s="122"/>
      <c r="S114" s="122"/>
      <c r="T114" s="142">
        <f>O114+R114</f>
        <v>101</v>
      </c>
      <c r="U114" s="142">
        <f>Q114+S114</f>
        <v>0</v>
      </c>
      <c r="V114" s="122"/>
      <c r="W114" s="122"/>
      <c r="X114" s="142">
        <f>T114+V114</f>
        <v>101</v>
      </c>
      <c r="Y114" s="142">
        <f>U114+W114</f>
        <v>0</v>
      </c>
      <c r="Z114" s="122"/>
      <c r="AA114" s="143">
        <f>X114+Z114</f>
        <v>101</v>
      </c>
      <c r="AB114" s="143">
        <f>Y114</f>
        <v>0</v>
      </c>
      <c r="AC114" s="123"/>
      <c r="AD114" s="123"/>
      <c r="AE114" s="123"/>
      <c r="AF114" s="142">
        <f>AA114+AC114</f>
        <v>101</v>
      </c>
      <c r="AG114" s="122"/>
      <c r="AH114" s="142">
        <f>AB114</f>
        <v>0</v>
      </c>
      <c r="AI114" s="122"/>
      <c r="AJ114" s="122"/>
      <c r="AK114" s="142">
        <f>AF114+AI114</f>
        <v>101</v>
      </c>
      <c r="AL114" s="142">
        <f>AG114</f>
        <v>0</v>
      </c>
      <c r="AM114" s="142">
        <f>AH114+AJ114</f>
        <v>0</v>
      </c>
      <c r="AN114" s="142">
        <f>AO114-AM114</f>
        <v>0</v>
      </c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</row>
    <row r="115" spans="1:83" ht="15">
      <c r="A115" s="186"/>
      <c r="B115" s="172"/>
      <c r="C115" s="172"/>
      <c r="D115" s="173"/>
      <c r="E115" s="172"/>
      <c r="F115" s="120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3"/>
      <c r="AB115" s="123"/>
      <c r="AC115" s="123"/>
      <c r="AD115" s="123"/>
      <c r="AE115" s="123"/>
      <c r="AF115" s="122"/>
      <c r="AG115" s="122"/>
      <c r="AH115" s="122"/>
      <c r="AI115" s="122"/>
      <c r="AJ115" s="122"/>
      <c r="AK115" s="124"/>
      <c r="AL115" s="124"/>
      <c r="AM115" s="124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</row>
    <row r="116" spans="1:83" s="8" customFormat="1" ht="22.5" customHeight="1">
      <c r="A116" s="125" t="s">
        <v>35</v>
      </c>
      <c r="B116" s="126" t="s">
        <v>36</v>
      </c>
      <c r="C116" s="126"/>
      <c r="D116" s="127"/>
      <c r="E116" s="126"/>
      <c r="F116" s="184">
        <f aca="true" t="shared" si="114" ref="F116:AD116">F118+F122+F126+F143+F150+F156</f>
        <v>414584</v>
      </c>
      <c r="G116" s="184">
        <f t="shared" si="114"/>
        <v>93477</v>
      </c>
      <c r="H116" s="184">
        <f t="shared" si="114"/>
        <v>508061</v>
      </c>
      <c r="I116" s="184">
        <f t="shared" si="114"/>
        <v>0</v>
      </c>
      <c r="J116" s="184">
        <f t="shared" si="114"/>
        <v>576852</v>
      </c>
      <c r="K116" s="184">
        <f t="shared" si="114"/>
        <v>0</v>
      </c>
      <c r="L116" s="184">
        <f t="shared" si="114"/>
        <v>0</v>
      </c>
      <c r="M116" s="184">
        <f t="shared" si="114"/>
        <v>576852</v>
      </c>
      <c r="N116" s="184">
        <f t="shared" si="114"/>
        <v>-341394</v>
      </c>
      <c r="O116" s="184">
        <f t="shared" si="114"/>
        <v>235458</v>
      </c>
      <c r="P116" s="184">
        <f t="shared" si="114"/>
        <v>0</v>
      </c>
      <c r="Q116" s="184">
        <f t="shared" si="114"/>
        <v>234839</v>
      </c>
      <c r="R116" s="184">
        <f t="shared" si="114"/>
        <v>-200</v>
      </c>
      <c r="S116" s="184">
        <f t="shared" si="114"/>
        <v>0</v>
      </c>
      <c r="T116" s="184">
        <f t="shared" si="114"/>
        <v>235258</v>
      </c>
      <c r="U116" s="184">
        <f t="shared" si="114"/>
        <v>234839</v>
      </c>
      <c r="V116" s="184">
        <f t="shared" si="114"/>
        <v>0</v>
      </c>
      <c r="W116" s="184">
        <f t="shared" si="114"/>
        <v>0</v>
      </c>
      <c r="X116" s="184">
        <f t="shared" si="114"/>
        <v>235258</v>
      </c>
      <c r="Y116" s="184">
        <f t="shared" si="114"/>
        <v>234839</v>
      </c>
      <c r="Z116" s="184">
        <f t="shared" si="114"/>
        <v>7021</v>
      </c>
      <c r="AA116" s="185">
        <f t="shared" si="114"/>
        <v>242279</v>
      </c>
      <c r="AB116" s="185">
        <f t="shared" si="114"/>
        <v>234839</v>
      </c>
      <c r="AC116" s="185">
        <f t="shared" si="114"/>
        <v>0</v>
      </c>
      <c r="AD116" s="185">
        <f t="shared" si="114"/>
        <v>0</v>
      </c>
      <c r="AE116" s="185"/>
      <c r="AF116" s="184">
        <f aca="true" t="shared" si="115" ref="AF116:BC116">AF118+AF122+AF126+AF143+AF150+AF156</f>
        <v>242279</v>
      </c>
      <c r="AG116" s="184">
        <f t="shared" si="115"/>
        <v>0</v>
      </c>
      <c r="AH116" s="184">
        <f t="shared" si="115"/>
        <v>234839</v>
      </c>
      <c r="AI116" s="184">
        <f t="shared" si="115"/>
        <v>0</v>
      </c>
      <c r="AJ116" s="184">
        <f t="shared" si="115"/>
        <v>0</v>
      </c>
      <c r="AK116" s="184">
        <f t="shared" si="115"/>
        <v>242279</v>
      </c>
      <c r="AL116" s="184">
        <f t="shared" si="115"/>
        <v>0</v>
      </c>
      <c r="AM116" s="184">
        <f t="shared" si="115"/>
        <v>234839</v>
      </c>
      <c r="AN116" s="184">
        <f t="shared" si="115"/>
        <v>26664</v>
      </c>
      <c r="AO116" s="184">
        <f t="shared" si="115"/>
        <v>261503</v>
      </c>
      <c r="AP116" s="184">
        <f t="shared" si="115"/>
        <v>0</v>
      </c>
      <c r="AQ116" s="184">
        <f t="shared" si="115"/>
        <v>264064</v>
      </c>
      <c r="AR116" s="184">
        <f t="shared" si="115"/>
        <v>0</v>
      </c>
      <c r="AS116" s="184">
        <f t="shared" si="115"/>
        <v>0</v>
      </c>
      <c r="AT116" s="184">
        <f t="shared" si="115"/>
        <v>261503</v>
      </c>
      <c r="AU116" s="184">
        <f t="shared" si="115"/>
        <v>264064</v>
      </c>
      <c r="AV116" s="184">
        <f t="shared" si="115"/>
        <v>1850</v>
      </c>
      <c r="AW116" s="184">
        <f t="shared" si="115"/>
        <v>1850</v>
      </c>
      <c r="AX116" s="184">
        <f t="shared" si="115"/>
        <v>263353</v>
      </c>
      <c r="AY116" s="184">
        <f t="shared" si="115"/>
        <v>265914</v>
      </c>
      <c r="AZ116" s="184">
        <f t="shared" si="115"/>
        <v>0</v>
      </c>
      <c r="BA116" s="184">
        <f t="shared" si="115"/>
        <v>0</v>
      </c>
      <c r="BB116" s="184">
        <f t="shared" si="115"/>
        <v>263353</v>
      </c>
      <c r="BC116" s="184">
        <f t="shared" si="115"/>
        <v>265914</v>
      </c>
      <c r="BD116" s="130"/>
      <c r="BE116" s="130"/>
      <c r="BF116" s="184">
        <f aca="true" t="shared" si="116" ref="BF116:BN116">BF118+BF122+BF126+BF143+BF150+BF156</f>
        <v>263353</v>
      </c>
      <c r="BG116" s="184">
        <f t="shared" si="116"/>
        <v>265914</v>
      </c>
      <c r="BH116" s="184">
        <f t="shared" si="116"/>
        <v>64548</v>
      </c>
      <c r="BI116" s="184">
        <f t="shared" si="116"/>
        <v>52866</v>
      </c>
      <c r="BJ116" s="184">
        <f t="shared" si="116"/>
        <v>327901</v>
      </c>
      <c r="BK116" s="184">
        <f t="shared" si="116"/>
        <v>318780</v>
      </c>
      <c r="BL116" s="184">
        <f t="shared" si="116"/>
        <v>0</v>
      </c>
      <c r="BM116" s="184">
        <f t="shared" si="116"/>
        <v>0</v>
      </c>
      <c r="BN116" s="184">
        <f t="shared" si="116"/>
        <v>327901</v>
      </c>
      <c r="BO116" s="184"/>
      <c r="BP116" s="184">
        <f aca="true" t="shared" si="117" ref="BP116:BZ116">BP118+BP122+BP126+BP143+BP150+BP156</f>
        <v>318780</v>
      </c>
      <c r="BQ116" s="184">
        <f t="shared" si="117"/>
        <v>0</v>
      </c>
      <c r="BR116" s="184">
        <f t="shared" si="117"/>
        <v>0</v>
      </c>
      <c r="BS116" s="184">
        <f t="shared" si="117"/>
        <v>327901</v>
      </c>
      <c r="BT116" s="184">
        <f t="shared" si="117"/>
        <v>0</v>
      </c>
      <c r="BU116" s="184">
        <f t="shared" si="117"/>
        <v>318780</v>
      </c>
      <c r="BV116" s="184">
        <f t="shared" si="117"/>
        <v>0</v>
      </c>
      <c r="BW116" s="184">
        <f t="shared" si="117"/>
        <v>0</v>
      </c>
      <c r="BX116" s="184">
        <f t="shared" si="117"/>
        <v>327901</v>
      </c>
      <c r="BY116" s="184">
        <f t="shared" si="117"/>
        <v>0</v>
      </c>
      <c r="BZ116" s="184">
        <f t="shared" si="117"/>
        <v>318780</v>
      </c>
      <c r="CA116" s="184">
        <f>CA118+CA122+CA126+CA143+CA150+CA156</f>
        <v>0</v>
      </c>
      <c r="CB116" s="184">
        <f>CB118+CB122+CB126+CB143+CB150+CB156</f>
        <v>0</v>
      </c>
      <c r="CC116" s="184">
        <f>CC118+CC122+CC126+CC143+CC150+CC156</f>
        <v>327901</v>
      </c>
      <c r="CD116" s="184">
        <f>CD118+CD122+CD126+CD143+CD150+CD156</f>
        <v>0</v>
      </c>
      <c r="CE116" s="184">
        <f>CE118+CE122+CE126+CE143+CE150+CE156</f>
        <v>318780</v>
      </c>
    </row>
    <row r="117" spans="1:83" ht="16.5">
      <c r="A117" s="187"/>
      <c r="B117" s="118"/>
      <c r="C117" s="118"/>
      <c r="D117" s="119"/>
      <c r="E117" s="118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3"/>
      <c r="AB117" s="143"/>
      <c r="AC117" s="143"/>
      <c r="AD117" s="143"/>
      <c r="AE117" s="143"/>
      <c r="AF117" s="142"/>
      <c r="AG117" s="142"/>
      <c r="AH117" s="142"/>
      <c r="AI117" s="142"/>
      <c r="AJ117" s="142"/>
      <c r="AK117" s="142"/>
      <c r="AL117" s="142"/>
      <c r="AM117" s="14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</row>
    <row r="118" spans="1:83" s="10" customFormat="1" ht="18.75" hidden="1">
      <c r="A118" s="134" t="s">
        <v>37</v>
      </c>
      <c r="B118" s="135" t="s">
        <v>133</v>
      </c>
      <c r="C118" s="135" t="s">
        <v>147</v>
      </c>
      <c r="D118" s="150"/>
      <c r="E118" s="135"/>
      <c r="F118" s="151">
        <f aca="true" t="shared" si="118" ref="F118:V119">F119</f>
        <v>6711</v>
      </c>
      <c r="G118" s="151">
        <f t="shared" si="118"/>
        <v>-1070</v>
      </c>
      <c r="H118" s="151">
        <f t="shared" si="118"/>
        <v>5641</v>
      </c>
      <c r="I118" s="151">
        <f t="shared" si="118"/>
        <v>0</v>
      </c>
      <c r="J118" s="151">
        <f t="shared" si="118"/>
        <v>0</v>
      </c>
      <c r="K118" s="151">
        <f t="shared" si="118"/>
        <v>0</v>
      </c>
      <c r="L118" s="151">
        <f t="shared" si="118"/>
        <v>0</v>
      </c>
      <c r="M118" s="151">
        <f t="shared" si="118"/>
        <v>0</v>
      </c>
      <c r="N118" s="151">
        <f t="shared" si="118"/>
        <v>0</v>
      </c>
      <c r="O118" s="151">
        <f t="shared" si="118"/>
        <v>0</v>
      </c>
      <c r="P118" s="151">
        <f t="shared" si="118"/>
        <v>0</v>
      </c>
      <c r="Q118" s="151">
        <f t="shared" si="118"/>
        <v>0</v>
      </c>
      <c r="R118" s="151">
        <f t="shared" si="118"/>
        <v>0</v>
      </c>
      <c r="S118" s="151">
        <f t="shared" si="118"/>
        <v>0</v>
      </c>
      <c r="T118" s="151">
        <f t="shared" si="118"/>
        <v>0</v>
      </c>
      <c r="U118" s="151">
        <f t="shared" si="118"/>
        <v>0</v>
      </c>
      <c r="V118" s="151">
        <f t="shared" si="118"/>
        <v>0</v>
      </c>
      <c r="W118" s="151">
        <f aca="true" t="shared" si="119" ref="V118:AK119">W119</f>
        <v>0</v>
      </c>
      <c r="X118" s="151">
        <f t="shared" si="119"/>
        <v>0</v>
      </c>
      <c r="Y118" s="151">
        <f t="shared" si="119"/>
        <v>0</v>
      </c>
      <c r="Z118" s="151">
        <f t="shared" si="119"/>
        <v>0</v>
      </c>
      <c r="AA118" s="152">
        <f t="shared" si="119"/>
        <v>0</v>
      </c>
      <c r="AB118" s="152">
        <f t="shared" si="119"/>
        <v>0</v>
      </c>
      <c r="AC118" s="152">
        <f t="shared" si="119"/>
        <v>0</v>
      </c>
      <c r="AD118" s="152">
        <f t="shared" si="119"/>
        <v>0</v>
      </c>
      <c r="AE118" s="152"/>
      <c r="AF118" s="151">
        <f t="shared" si="119"/>
        <v>0</v>
      </c>
      <c r="AG118" s="151">
        <f t="shared" si="119"/>
        <v>0</v>
      </c>
      <c r="AH118" s="151">
        <f t="shared" si="119"/>
        <v>0</v>
      </c>
      <c r="AI118" s="151">
        <f t="shared" si="119"/>
        <v>0</v>
      </c>
      <c r="AJ118" s="151">
        <f t="shared" si="119"/>
        <v>0</v>
      </c>
      <c r="AK118" s="151">
        <f t="shared" si="119"/>
        <v>0</v>
      </c>
      <c r="AL118" s="151">
        <f aca="true" t="shared" si="120" ref="AI118:AM119">AL119</f>
        <v>0</v>
      </c>
      <c r="AM118" s="151">
        <f t="shared" si="120"/>
        <v>0</v>
      </c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</row>
    <row r="119" spans="1:83" s="11" customFormat="1" ht="49.5" customHeight="1" hidden="1">
      <c r="A119" s="153" t="s">
        <v>148</v>
      </c>
      <c r="B119" s="154" t="s">
        <v>133</v>
      </c>
      <c r="C119" s="154" t="s">
        <v>147</v>
      </c>
      <c r="D119" s="155" t="s">
        <v>38</v>
      </c>
      <c r="E119" s="154"/>
      <c r="F119" s="156">
        <f t="shared" si="118"/>
        <v>6711</v>
      </c>
      <c r="G119" s="156">
        <f t="shared" si="118"/>
        <v>-1070</v>
      </c>
      <c r="H119" s="156">
        <f t="shared" si="118"/>
        <v>5641</v>
      </c>
      <c r="I119" s="156">
        <f t="shared" si="118"/>
        <v>0</v>
      </c>
      <c r="J119" s="156">
        <f t="shared" si="118"/>
        <v>0</v>
      </c>
      <c r="K119" s="156">
        <f t="shared" si="118"/>
        <v>0</v>
      </c>
      <c r="L119" s="156">
        <f t="shared" si="118"/>
        <v>0</v>
      </c>
      <c r="M119" s="156">
        <f t="shared" si="118"/>
        <v>0</v>
      </c>
      <c r="N119" s="156">
        <f t="shared" si="118"/>
        <v>0</v>
      </c>
      <c r="O119" s="156">
        <f t="shared" si="118"/>
        <v>0</v>
      </c>
      <c r="P119" s="156">
        <f t="shared" si="118"/>
        <v>0</v>
      </c>
      <c r="Q119" s="156">
        <f t="shared" si="118"/>
        <v>0</v>
      </c>
      <c r="R119" s="156">
        <f t="shared" si="118"/>
        <v>0</v>
      </c>
      <c r="S119" s="156">
        <f t="shared" si="118"/>
        <v>0</v>
      </c>
      <c r="T119" s="156">
        <f t="shared" si="118"/>
        <v>0</v>
      </c>
      <c r="U119" s="156">
        <f t="shared" si="118"/>
        <v>0</v>
      </c>
      <c r="V119" s="156">
        <f t="shared" si="119"/>
        <v>0</v>
      </c>
      <c r="W119" s="156">
        <f t="shared" si="119"/>
        <v>0</v>
      </c>
      <c r="X119" s="156">
        <f t="shared" si="119"/>
        <v>0</v>
      </c>
      <c r="Y119" s="156">
        <f t="shared" si="119"/>
        <v>0</v>
      </c>
      <c r="Z119" s="156">
        <f t="shared" si="119"/>
        <v>0</v>
      </c>
      <c r="AA119" s="157">
        <f t="shared" si="119"/>
        <v>0</v>
      </c>
      <c r="AB119" s="157">
        <f t="shared" si="119"/>
        <v>0</v>
      </c>
      <c r="AC119" s="157">
        <f t="shared" si="119"/>
        <v>0</v>
      </c>
      <c r="AD119" s="157">
        <f t="shared" si="119"/>
        <v>0</v>
      </c>
      <c r="AE119" s="157"/>
      <c r="AF119" s="156">
        <f t="shared" si="119"/>
        <v>0</v>
      </c>
      <c r="AG119" s="156">
        <f t="shared" si="119"/>
        <v>0</v>
      </c>
      <c r="AH119" s="156">
        <f t="shared" si="119"/>
        <v>0</v>
      </c>
      <c r="AI119" s="156">
        <f t="shared" si="120"/>
        <v>0</v>
      </c>
      <c r="AJ119" s="156">
        <f t="shared" si="120"/>
        <v>0</v>
      </c>
      <c r="AK119" s="156">
        <f t="shared" si="120"/>
        <v>0</v>
      </c>
      <c r="AL119" s="156">
        <f t="shared" si="120"/>
        <v>0</v>
      </c>
      <c r="AM119" s="156">
        <f t="shared" si="120"/>
        <v>0</v>
      </c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</row>
    <row r="120" spans="1:83" s="12" customFormat="1" ht="82.5" customHeight="1" hidden="1">
      <c r="A120" s="153" t="s">
        <v>241</v>
      </c>
      <c r="B120" s="154" t="s">
        <v>133</v>
      </c>
      <c r="C120" s="154" t="s">
        <v>147</v>
      </c>
      <c r="D120" s="155" t="s">
        <v>38</v>
      </c>
      <c r="E120" s="154" t="s">
        <v>149</v>
      </c>
      <c r="F120" s="142">
        <v>6711</v>
      </c>
      <c r="G120" s="142">
        <f>H120-F120</f>
        <v>-1070</v>
      </c>
      <c r="H120" s="142">
        <v>5641</v>
      </c>
      <c r="I120" s="145"/>
      <c r="J120" s="145"/>
      <c r="K120" s="145"/>
      <c r="L120" s="145"/>
      <c r="M120" s="142"/>
      <c r="N120" s="142">
        <f>O120-M120</f>
        <v>0</v>
      </c>
      <c r="O120" s="142">
        <f aca="true" t="shared" si="121" ref="O120:U120">J120+L120</f>
        <v>0</v>
      </c>
      <c r="P120" s="142">
        <f t="shared" si="121"/>
        <v>0</v>
      </c>
      <c r="Q120" s="142">
        <f t="shared" si="121"/>
        <v>0</v>
      </c>
      <c r="R120" s="142">
        <f t="shared" si="121"/>
        <v>0</v>
      </c>
      <c r="S120" s="142">
        <f t="shared" si="121"/>
        <v>0</v>
      </c>
      <c r="T120" s="142">
        <f t="shared" si="121"/>
        <v>0</v>
      </c>
      <c r="U120" s="142">
        <f t="shared" si="121"/>
        <v>0</v>
      </c>
      <c r="V120" s="142">
        <f aca="true" t="shared" si="122" ref="V120:AB120">Q120+S120</f>
        <v>0</v>
      </c>
      <c r="W120" s="142">
        <f t="shared" si="122"/>
        <v>0</v>
      </c>
      <c r="X120" s="142">
        <f t="shared" si="122"/>
        <v>0</v>
      </c>
      <c r="Y120" s="142">
        <f t="shared" si="122"/>
        <v>0</v>
      </c>
      <c r="Z120" s="142">
        <f t="shared" si="122"/>
        <v>0</v>
      </c>
      <c r="AA120" s="143">
        <f t="shared" si="122"/>
        <v>0</v>
      </c>
      <c r="AB120" s="143">
        <f t="shared" si="122"/>
        <v>0</v>
      </c>
      <c r="AC120" s="143">
        <f>X120+Z120</f>
        <v>0</v>
      </c>
      <c r="AD120" s="143">
        <f>Y120+AA120</f>
        <v>0</v>
      </c>
      <c r="AE120" s="143"/>
      <c r="AF120" s="142">
        <f>Y120+AA120</f>
        <v>0</v>
      </c>
      <c r="AG120" s="142">
        <f>AB120+AD120</f>
        <v>0</v>
      </c>
      <c r="AH120" s="142">
        <f aca="true" t="shared" si="123" ref="AH120:AM120">Z120+AB120</f>
        <v>0</v>
      </c>
      <c r="AI120" s="142">
        <f t="shared" si="123"/>
        <v>0</v>
      </c>
      <c r="AJ120" s="142">
        <f t="shared" si="123"/>
        <v>0</v>
      </c>
      <c r="AK120" s="142">
        <f t="shared" si="123"/>
        <v>0</v>
      </c>
      <c r="AL120" s="142">
        <f t="shared" si="123"/>
        <v>0</v>
      </c>
      <c r="AM120" s="142">
        <f t="shared" si="123"/>
        <v>0</v>
      </c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</row>
    <row r="121" spans="1:83" ht="14.25" hidden="1">
      <c r="A121" s="187"/>
      <c r="B121" s="118"/>
      <c r="C121" s="118"/>
      <c r="D121" s="119"/>
      <c r="E121" s="118"/>
      <c r="F121" s="124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9"/>
      <c r="AB121" s="189"/>
      <c r="AC121" s="189"/>
      <c r="AD121" s="189"/>
      <c r="AE121" s="189"/>
      <c r="AF121" s="188"/>
      <c r="AG121" s="188"/>
      <c r="AH121" s="188"/>
      <c r="AI121" s="188"/>
      <c r="AJ121" s="188"/>
      <c r="AK121" s="124"/>
      <c r="AL121" s="124"/>
      <c r="AM121" s="124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</row>
    <row r="122" spans="1:83" s="10" customFormat="1" ht="18.75">
      <c r="A122" s="134" t="s">
        <v>39</v>
      </c>
      <c r="B122" s="135" t="s">
        <v>133</v>
      </c>
      <c r="C122" s="135" t="s">
        <v>134</v>
      </c>
      <c r="D122" s="150"/>
      <c r="E122" s="135"/>
      <c r="F122" s="137">
        <f aca="true" t="shared" si="124" ref="F122:V123">F123</f>
        <v>3270</v>
      </c>
      <c r="G122" s="137">
        <f t="shared" si="124"/>
        <v>199</v>
      </c>
      <c r="H122" s="137">
        <f t="shared" si="124"/>
        <v>3469</v>
      </c>
      <c r="I122" s="137">
        <f t="shared" si="124"/>
        <v>0</v>
      </c>
      <c r="J122" s="137">
        <f t="shared" si="124"/>
        <v>3715</v>
      </c>
      <c r="K122" s="137">
        <f t="shared" si="124"/>
        <v>0</v>
      </c>
      <c r="L122" s="137">
        <f t="shared" si="124"/>
        <v>0</v>
      </c>
      <c r="M122" s="137">
        <f t="shared" si="124"/>
        <v>3715</v>
      </c>
      <c r="N122" s="137">
        <f t="shared" si="124"/>
        <v>-408</v>
      </c>
      <c r="O122" s="137">
        <f t="shared" si="124"/>
        <v>3307</v>
      </c>
      <c r="P122" s="137">
        <f t="shared" si="124"/>
        <v>0</v>
      </c>
      <c r="Q122" s="137">
        <f t="shared" si="124"/>
        <v>3307</v>
      </c>
      <c r="R122" s="137">
        <f t="shared" si="124"/>
        <v>0</v>
      </c>
      <c r="S122" s="137">
        <f t="shared" si="124"/>
        <v>0</v>
      </c>
      <c r="T122" s="137">
        <f t="shared" si="124"/>
        <v>3307</v>
      </c>
      <c r="U122" s="137">
        <f t="shared" si="124"/>
        <v>3307</v>
      </c>
      <c r="V122" s="137">
        <f t="shared" si="124"/>
        <v>0</v>
      </c>
      <c r="W122" s="137">
        <f aca="true" t="shared" si="125" ref="V122:AK123">W123</f>
        <v>0</v>
      </c>
      <c r="X122" s="137">
        <f t="shared" si="125"/>
        <v>3307</v>
      </c>
      <c r="Y122" s="137">
        <f t="shared" si="125"/>
        <v>3307</v>
      </c>
      <c r="Z122" s="137">
        <f t="shared" si="125"/>
        <v>0</v>
      </c>
      <c r="AA122" s="138">
        <f t="shared" si="125"/>
        <v>3307</v>
      </c>
      <c r="AB122" s="138">
        <f t="shared" si="125"/>
        <v>3307</v>
      </c>
      <c r="AC122" s="138">
        <f t="shared" si="125"/>
        <v>0</v>
      </c>
      <c r="AD122" s="138">
        <f t="shared" si="125"/>
        <v>0</v>
      </c>
      <c r="AE122" s="138"/>
      <c r="AF122" s="137">
        <f t="shared" si="125"/>
        <v>3307</v>
      </c>
      <c r="AG122" s="137">
        <f t="shared" si="125"/>
        <v>0</v>
      </c>
      <c r="AH122" s="137">
        <f t="shared" si="125"/>
        <v>3307</v>
      </c>
      <c r="AI122" s="137">
        <f t="shared" si="125"/>
        <v>0</v>
      </c>
      <c r="AJ122" s="137">
        <f t="shared" si="125"/>
        <v>0</v>
      </c>
      <c r="AK122" s="137">
        <f t="shared" si="125"/>
        <v>3307</v>
      </c>
      <c r="AL122" s="137">
        <f aca="true" t="shared" si="126" ref="AI122:AZ123">AL123</f>
        <v>0</v>
      </c>
      <c r="AM122" s="137">
        <f t="shared" si="126"/>
        <v>3307</v>
      </c>
      <c r="AN122" s="137">
        <f t="shared" si="126"/>
        <v>0</v>
      </c>
      <c r="AO122" s="137">
        <f t="shared" si="126"/>
        <v>3307</v>
      </c>
      <c r="AP122" s="137">
        <f t="shared" si="126"/>
        <v>0</v>
      </c>
      <c r="AQ122" s="137">
        <f t="shared" si="126"/>
        <v>3307</v>
      </c>
      <c r="AR122" s="137">
        <f t="shared" si="126"/>
        <v>0</v>
      </c>
      <c r="AS122" s="137">
        <f t="shared" si="126"/>
        <v>0</v>
      </c>
      <c r="AT122" s="137">
        <f t="shared" si="126"/>
        <v>3307</v>
      </c>
      <c r="AU122" s="137">
        <f t="shared" si="126"/>
        <v>3307</v>
      </c>
      <c r="AV122" s="137">
        <f t="shared" si="126"/>
        <v>0</v>
      </c>
      <c r="AW122" s="137">
        <f t="shared" si="126"/>
        <v>0</v>
      </c>
      <c r="AX122" s="137">
        <f t="shared" si="126"/>
        <v>3307</v>
      </c>
      <c r="AY122" s="137">
        <f t="shared" si="126"/>
        <v>3307</v>
      </c>
      <c r="AZ122" s="137">
        <f t="shared" si="126"/>
        <v>0</v>
      </c>
      <c r="BA122" s="137">
        <f aca="true" t="shared" si="127" ref="AZ122:BC123">BA123</f>
        <v>0</v>
      </c>
      <c r="BB122" s="137">
        <f t="shared" si="127"/>
        <v>3307</v>
      </c>
      <c r="BC122" s="137">
        <f t="shared" si="127"/>
        <v>3307</v>
      </c>
      <c r="BD122" s="139"/>
      <c r="BE122" s="139"/>
      <c r="BF122" s="137">
        <f aca="true" t="shared" si="128" ref="BF122:BV123">BF123</f>
        <v>3307</v>
      </c>
      <c r="BG122" s="137">
        <f t="shared" si="128"/>
        <v>3307</v>
      </c>
      <c r="BH122" s="137">
        <f t="shared" si="128"/>
        <v>0</v>
      </c>
      <c r="BI122" s="137">
        <f t="shared" si="128"/>
        <v>0</v>
      </c>
      <c r="BJ122" s="137">
        <f t="shared" si="128"/>
        <v>3307</v>
      </c>
      <c r="BK122" s="137">
        <f t="shared" si="128"/>
        <v>3307</v>
      </c>
      <c r="BL122" s="137">
        <f t="shared" si="128"/>
        <v>0</v>
      </c>
      <c r="BM122" s="137">
        <f t="shared" si="128"/>
        <v>0</v>
      </c>
      <c r="BN122" s="137">
        <f t="shared" si="128"/>
        <v>3307</v>
      </c>
      <c r="BO122" s="137"/>
      <c r="BP122" s="137">
        <f t="shared" si="128"/>
        <v>3307</v>
      </c>
      <c r="BQ122" s="137">
        <f t="shared" si="128"/>
        <v>0</v>
      </c>
      <c r="BR122" s="137">
        <f t="shared" si="128"/>
        <v>0</v>
      </c>
      <c r="BS122" s="137">
        <f t="shared" si="128"/>
        <v>3307</v>
      </c>
      <c r="BT122" s="137">
        <f t="shared" si="128"/>
        <v>0</v>
      </c>
      <c r="BU122" s="137">
        <f t="shared" si="128"/>
        <v>3307</v>
      </c>
      <c r="BV122" s="137">
        <f t="shared" si="128"/>
        <v>0</v>
      </c>
      <c r="BW122" s="137">
        <f aca="true" t="shared" si="129" ref="BV122:CB123">BW123</f>
        <v>0</v>
      </c>
      <c r="BX122" s="137">
        <f t="shared" si="129"/>
        <v>3307</v>
      </c>
      <c r="BY122" s="137">
        <f t="shared" si="129"/>
        <v>0</v>
      </c>
      <c r="BZ122" s="137">
        <f t="shared" si="129"/>
        <v>3307</v>
      </c>
      <c r="CA122" s="137">
        <f t="shared" si="129"/>
        <v>0</v>
      </c>
      <c r="CB122" s="137">
        <f t="shared" si="129"/>
        <v>0</v>
      </c>
      <c r="CC122" s="137">
        <f aca="true" t="shared" si="130" ref="CC122:CE123">CC123</f>
        <v>3307</v>
      </c>
      <c r="CD122" s="137">
        <f t="shared" si="130"/>
        <v>0</v>
      </c>
      <c r="CE122" s="137">
        <f t="shared" si="130"/>
        <v>3307</v>
      </c>
    </row>
    <row r="123" spans="1:83" s="11" customFormat="1" ht="18" customHeight="1">
      <c r="A123" s="153" t="s">
        <v>145</v>
      </c>
      <c r="B123" s="154" t="s">
        <v>133</v>
      </c>
      <c r="C123" s="154" t="s">
        <v>134</v>
      </c>
      <c r="D123" s="155" t="s">
        <v>146</v>
      </c>
      <c r="E123" s="154"/>
      <c r="F123" s="142">
        <f t="shared" si="124"/>
        <v>3270</v>
      </c>
      <c r="G123" s="142">
        <f t="shared" si="124"/>
        <v>199</v>
      </c>
      <c r="H123" s="142">
        <f t="shared" si="124"/>
        <v>3469</v>
      </c>
      <c r="I123" s="142">
        <f t="shared" si="124"/>
        <v>0</v>
      </c>
      <c r="J123" s="142">
        <f t="shared" si="124"/>
        <v>3715</v>
      </c>
      <c r="K123" s="142">
        <f t="shared" si="124"/>
        <v>0</v>
      </c>
      <c r="L123" s="142">
        <f t="shared" si="124"/>
        <v>0</v>
      </c>
      <c r="M123" s="142">
        <f t="shared" si="124"/>
        <v>3715</v>
      </c>
      <c r="N123" s="142">
        <f t="shared" si="124"/>
        <v>-408</v>
      </c>
      <c r="O123" s="142">
        <f t="shared" si="124"/>
        <v>3307</v>
      </c>
      <c r="P123" s="142">
        <f t="shared" si="124"/>
        <v>0</v>
      </c>
      <c r="Q123" s="142">
        <f t="shared" si="124"/>
        <v>3307</v>
      </c>
      <c r="R123" s="142">
        <f t="shared" si="124"/>
        <v>0</v>
      </c>
      <c r="S123" s="142">
        <f t="shared" si="124"/>
        <v>0</v>
      </c>
      <c r="T123" s="142">
        <f t="shared" si="124"/>
        <v>3307</v>
      </c>
      <c r="U123" s="142">
        <f t="shared" si="124"/>
        <v>3307</v>
      </c>
      <c r="V123" s="142">
        <f t="shared" si="125"/>
        <v>0</v>
      </c>
      <c r="W123" s="142">
        <f t="shared" si="125"/>
        <v>0</v>
      </c>
      <c r="X123" s="142">
        <f t="shared" si="125"/>
        <v>3307</v>
      </c>
      <c r="Y123" s="142">
        <f t="shared" si="125"/>
        <v>3307</v>
      </c>
      <c r="Z123" s="142">
        <f t="shared" si="125"/>
        <v>0</v>
      </c>
      <c r="AA123" s="143">
        <f t="shared" si="125"/>
        <v>3307</v>
      </c>
      <c r="AB123" s="143">
        <f t="shared" si="125"/>
        <v>3307</v>
      </c>
      <c r="AC123" s="143">
        <f t="shared" si="125"/>
        <v>0</v>
      </c>
      <c r="AD123" s="143">
        <f t="shared" si="125"/>
        <v>0</v>
      </c>
      <c r="AE123" s="143"/>
      <c r="AF123" s="142">
        <f t="shared" si="125"/>
        <v>3307</v>
      </c>
      <c r="AG123" s="142">
        <f t="shared" si="125"/>
        <v>0</v>
      </c>
      <c r="AH123" s="142">
        <f t="shared" si="125"/>
        <v>3307</v>
      </c>
      <c r="AI123" s="142">
        <f t="shared" si="126"/>
        <v>0</v>
      </c>
      <c r="AJ123" s="142">
        <f t="shared" si="126"/>
        <v>0</v>
      </c>
      <c r="AK123" s="142">
        <f t="shared" si="126"/>
        <v>3307</v>
      </c>
      <c r="AL123" s="142">
        <f t="shared" si="126"/>
        <v>0</v>
      </c>
      <c r="AM123" s="142">
        <f t="shared" si="126"/>
        <v>3307</v>
      </c>
      <c r="AN123" s="142">
        <f t="shared" si="126"/>
        <v>0</v>
      </c>
      <c r="AO123" s="142">
        <f t="shared" si="126"/>
        <v>3307</v>
      </c>
      <c r="AP123" s="142">
        <f t="shared" si="126"/>
        <v>0</v>
      </c>
      <c r="AQ123" s="142">
        <f t="shared" si="126"/>
        <v>3307</v>
      </c>
      <c r="AR123" s="142">
        <f t="shared" si="126"/>
        <v>0</v>
      </c>
      <c r="AS123" s="142">
        <f t="shared" si="126"/>
        <v>0</v>
      </c>
      <c r="AT123" s="142">
        <f t="shared" si="126"/>
        <v>3307</v>
      </c>
      <c r="AU123" s="142">
        <f t="shared" si="126"/>
        <v>3307</v>
      </c>
      <c r="AV123" s="142">
        <f t="shared" si="126"/>
        <v>0</v>
      </c>
      <c r="AW123" s="142">
        <f t="shared" si="126"/>
        <v>0</v>
      </c>
      <c r="AX123" s="142">
        <f t="shared" si="126"/>
        <v>3307</v>
      </c>
      <c r="AY123" s="142">
        <f t="shared" si="126"/>
        <v>3307</v>
      </c>
      <c r="AZ123" s="142">
        <f t="shared" si="127"/>
        <v>0</v>
      </c>
      <c r="BA123" s="142">
        <f t="shared" si="127"/>
        <v>0</v>
      </c>
      <c r="BB123" s="142">
        <f t="shared" si="127"/>
        <v>3307</v>
      </c>
      <c r="BC123" s="142">
        <f t="shared" si="127"/>
        <v>3307</v>
      </c>
      <c r="BD123" s="144"/>
      <c r="BE123" s="144"/>
      <c r="BF123" s="142">
        <f t="shared" si="128"/>
        <v>3307</v>
      </c>
      <c r="BG123" s="142">
        <f t="shared" si="128"/>
        <v>3307</v>
      </c>
      <c r="BH123" s="142">
        <f t="shared" si="128"/>
        <v>0</v>
      </c>
      <c r="BI123" s="142">
        <f t="shared" si="128"/>
        <v>0</v>
      </c>
      <c r="BJ123" s="142">
        <f t="shared" si="128"/>
        <v>3307</v>
      </c>
      <c r="BK123" s="142">
        <f t="shared" si="128"/>
        <v>3307</v>
      </c>
      <c r="BL123" s="142">
        <f t="shared" si="128"/>
        <v>0</v>
      </c>
      <c r="BM123" s="142">
        <f t="shared" si="128"/>
        <v>0</v>
      </c>
      <c r="BN123" s="142">
        <f t="shared" si="128"/>
        <v>3307</v>
      </c>
      <c r="BO123" s="142"/>
      <c r="BP123" s="142">
        <f t="shared" si="128"/>
        <v>3307</v>
      </c>
      <c r="BQ123" s="142">
        <f t="shared" si="128"/>
        <v>0</v>
      </c>
      <c r="BR123" s="142">
        <f t="shared" si="128"/>
        <v>0</v>
      </c>
      <c r="BS123" s="142">
        <f t="shared" si="128"/>
        <v>3307</v>
      </c>
      <c r="BT123" s="142">
        <f t="shared" si="128"/>
        <v>0</v>
      </c>
      <c r="BU123" s="142">
        <f t="shared" si="128"/>
        <v>3307</v>
      </c>
      <c r="BV123" s="142">
        <f t="shared" si="129"/>
        <v>0</v>
      </c>
      <c r="BW123" s="142">
        <f t="shared" si="129"/>
        <v>0</v>
      </c>
      <c r="BX123" s="142">
        <f t="shared" si="129"/>
        <v>3307</v>
      </c>
      <c r="BY123" s="142">
        <f t="shared" si="129"/>
        <v>0</v>
      </c>
      <c r="BZ123" s="142">
        <f t="shared" si="129"/>
        <v>3307</v>
      </c>
      <c r="CA123" s="142">
        <f t="shared" si="129"/>
        <v>0</v>
      </c>
      <c r="CB123" s="142">
        <f t="shared" si="129"/>
        <v>0</v>
      </c>
      <c r="CC123" s="142">
        <f t="shared" si="130"/>
        <v>3307</v>
      </c>
      <c r="CD123" s="142">
        <f t="shared" si="130"/>
        <v>0</v>
      </c>
      <c r="CE123" s="142">
        <f t="shared" si="130"/>
        <v>3307</v>
      </c>
    </row>
    <row r="124" spans="1:83" s="12" customFormat="1" ht="50.25" customHeight="1">
      <c r="A124" s="153" t="s">
        <v>135</v>
      </c>
      <c r="B124" s="154" t="s">
        <v>133</v>
      </c>
      <c r="C124" s="154" t="s">
        <v>134</v>
      </c>
      <c r="D124" s="155" t="s">
        <v>146</v>
      </c>
      <c r="E124" s="154" t="s">
        <v>136</v>
      </c>
      <c r="F124" s="142">
        <v>3270</v>
      </c>
      <c r="G124" s="142">
        <f>H124-F124</f>
        <v>199</v>
      </c>
      <c r="H124" s="142">
        <v>3469</v>
      </c>
      <c r="I124" s="142"/>
      <c r="J124" s="142">
        <v>3715</v>
      </c>
      <c r="K124" s="146"/>
      <c r="L124" s="146"/>
      <c r="M124" s="142">
        <v>3715</v>
      </c>
      <c r="N124" s="142">
        <f>O124-M124</f>
        <v>-408</v>
      </c>
      <c r="O124" s="142">
        <v>3307</v>
      </c>
      <c r="P124" s="142"/>
      <c r="Q124" s="142">
        <v>3307</v>
      </c>
      <c r="R124" s="146"/>
      <c r="S124" s="146"/>
      <c r="T124" s="142">
        <f>O124+R124</f>
        <v>3307</v>
      </c>
      <c r="U124" s="142">
        <f>Q124+S124</f>
        <v>3307</v>
      </c>
      <c r="V124" s="146"/>
      <c r="W124" s="146"/>
      <c r="X124" s="142">
        <f>T124+V124</f>
        <v>3307</v>
      </c>
      <c r="Y124" s="142">
        <f>U124+W124</f>
        <v>3307</v>
      </c>
      <c r="Z124" s="146"/>
      <c r="AA124" s="143">
        <f>X124+Z124</f>
        <v>3307</v>
      </c>
      <c r="AB124" s="143">
        <f>Y124</f>
        <v>3307</v>
      </c>
      <c r="AC124" s="147"/>
      <c r="AD124" s="147"/>
      <c r="AE124" s="147"/>
      <c r="AF124" s="142">
        <f>AA124+AC124</f>
        <v>3307</v>
      </c>
      <c r="AG124" s="146"/>
      <c r="AH124" s="142">
        <f>AB124</f>
        <v>3307</v>
      </c>
      <c r="AI124" s="146"/>
      <c r="AJ124" s="146"/>
      <c r="AK124" s="142">
        <f>AF124+AI124</f>
        <v>3307</v>
      </c>
      <c r="AL124" s="142">
        <f>AG124</f>
        <v>0</v>
      </c>
      <c r="AM124" s="142">
        <f>AH124+AJ124</f>
        <v>3307</v>
      </c>
      <c r="AN124" s="142">
        <f>AO124-AM124</f>
        <v>0</v>
      </c>
      <c r="AO124" s="142">
        <v>3307</v>
      </c>
      <c r="AP124" s="142"/>
      <c r="AQ124" s="142">
        <v>3307</v>
      </c>
      <c r="AR124" s="142"/>
      <c r="AS124" s="146"/>
      <c r="AT124" s="142">
        <f>AO124+AR124</f>
        <v>3307</v>
      </c>
      <c r="AU124" s="142">
        <f>AQ124+AS124</f>
        <v>3307</v>
      </c>
      <c r="AV124" s="146"/>
      <c r="AW124" s="146"/>
      <c r="AX124" s="142">
        <f>AT124+AV124</f>
        <v>3307</v>
      </c>
      <c r="AY124" s="142">
        <f>AU124</f>
        <v>3307</v>
      </c>
      <c r="AZ124" s="146"/>
      <c r="BA124" s="146"/>
      <c r="BB124" s="142">
        <f>AX124+AZ124</f>
        <v>3307</v>
      </c>
      <c r="BC124" s="142">
        <f>AY124+BA124</f>
        <v>3307</v>
      </c>
      <c r="BD124" s="146"/>
      <c r="BE124" s="146"/>
      <c r="BF124" s="142">
        <f>BB124+BD124</f>
        <v>3307</v>
      </c>
      <c r="BG124" s="142">
        <f>BC124+BE124</f>
        <v>3307</v>
      </c>
      <c r="BH124" s="146"/>
      <c r="BI124" s="146"/>
      <c r="BJ124" s="142">
        <f>BB124+BH124</f>
        <v>3307</v>
      </c>
      <c r="BK124" s="142">
        <f>BC124+BI124</f>
        <v>3307</v>
      </c>
      <c r="BL124" s="146"/>
      <c r="BM124" s="146"/>
      <c r="BN124" s="142">
        <f>BJ124+BL124</f>
        <v>3307</v>
      </c>
      <c r="BO124" s="142"/>
      <c r="BP124" s="142">
        <f>BK124+BM124</f>
        <v>3307</v>
      </c>
      <c r="BQ124" s="142"/>
      <c r="BR124" s="146"/>
      <c r="BS124" s="142">
        <f>BN124+BQ124</f>
        <v>3307</v>
      </c>
      <c r="BT124" s="142">
        <f>BO124</f>
        <v>0</v>
      </c>
      <c r="BU124" s="142">
        <f>BP124+BR124</f>
        <v>3307</v>
      </c>
      <c r="BV124" s="142"/>
      <c r="BW124" s="146"/>
      <c r="BX124" s="142">
        <f>BS124+BV124</f>
        <v>3307</v>
      </c>
      <c r="BY124" s="142">
        <f>BT124</f>
        <v>0</v>
      </c>
      <c r="BZ124" s="142">
        <f>BU124+BW124</f>
        <v>3307</v>
      </c>
      <c r="CA124" s="142"/>
      <c r="CB124" s="146"/>
      <c r="CC124" s="142">
        <f>BX124+CA124</f>
        <v>3307</v>
      </c>
      <c r="CD124" s="142">
        <f>BY124</f>
        <v>0</v>
      </c>
      <c r="CE124" s="142">
        <f>BZ124+CB124</f>
        <v>3307</v>
      </c>
    </row>
    <row r="125" spans="1:83" s="12" customFormat="1" ht="18" customHeight="1">
      <c r="A125" s="153"/>
      <c r="B125" s="154"/>
      <c r="C125" s="154"/>
      <c r="D125" s="155"/>
      <c r="E125" s="154"/>
      <c r="F125" s="180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7"/>
      <c r="AB125" s="147"/>
      <c r="AC125" s="147"/>
      <c r="AD125" s="147"/>
      <c r="AE125" s="147"/>
      <c r="AF125" s="146"/>
      <c r="AG125" s="146"/>
      <c r="AH125" s="146"/>
      <c r="AI125" s="146"/>
      <c r="AJ125" s="146"/>
      <c r="AK125" s="142"/>
      <c r="AL125" s="142"/>
      <c r="AM125" s="142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</row>
    <row r="126" spans="1:83" s="12" customFormat="1" ht="18.75">
      <c r="A126" s="134" t="s">
        <v>40</v>
      </c>
      <c r="B126" s="135" t="s">
        <v>133</v>
      </c>
      <c r="C126" s="135" t="s">
        <v>150</v>
      </c>
      <c r="D126" s="150"/>
      <c r="E126" s="135"/>
      <c r="F126" s="151">
        <f aca="true" t="shared" si="131" ref="F126:O126">F127+F129+F132</f>
        <v>274994</v>
      </c>
      <c r="G126" s="151">
        <f t="shared" si="131"/>
        <v>94406</v>
      </c>
      <c r="H126" s="151">
        <f t="shared" si="131"/>
        <v>369400</v>
      </c>
      <c r="I126" s="151">
        <f t="shared" si="131"/>
        <v>0</v>
      </c>
      <c r="J126" s="151">
        <f t="shared" si="131"/>
        <v>412530</v>
      </c>
      <c r="K126" s="151">
        <f t="shared" si="131"/>
        <v>0</v>
      </c>
      <c r="L126" s="151">
        <f t="shared" si="131"/>
        <v>0</v>
      </c>
      <c r="M126" s="151">
        <f t="shared" si="131"/>
        <v>412530</v>
      </c>
      <c r="N126" s="151">
        <f t="shared" si="131"/>
        <v>-239355</v>
      </c>
      <c r="O126" s="151">
        <f t="shared" si="131"/>
        <v>173175</v>
      </c>
      <c r="P126" s="151">
        <f aca="true" t="shared" si="132" ref="P126:U126">P127+P129+P132</f>
        <v>0</v>
      </c>
      <c r="Q126" s="151">
        <f t="shared" si="132"/>
        <v>177686</v>
      </c>
      <c r="R126" s="151">
        <f t="shared" si="132"/>
        <v>0</v>
      </c>
      <c r="S126" s="151">
        <f t="shared" si="132"/>
        <v>0</v>
      </c>
      <c r="T126" s="151">
        <f t="shared" si="132"/>
        <v>173175</v>
      </c>
      <c r="U126" s="151">
        <f t="shared" si="132"/>
        <v>177686</v>
      </c>
      <c r="V126" s="151">
        <f aca="true" t="shared" si="133" ref="V126:AB126">V127+V129+V132</f>
        <v>0</v>
      </c>
      <c r="W126" s="151">
        <f t="shared" si="133"/>
        <v>0</v>
      </c>
      <c r="X126" s="151">
        <f t="shared" si="133"/>
        <v>173175</v>
      </c>
      <c r="Y126" s="151">
        <f t="shared" si="133"/>
        <v>177686</v>
      </c>
      <c r="Z126" s="151">
        <f t="shared" si="133"/>
        <v>0</v>
      </c>
      <c r="AA126" s="152">
        <f t="shared" si="133"/>
        <v>173175</v>
      </c>
      <c r="AB126" s="152">
        <f t="shared" si="133"/>
        <v>177686</v>
      </c>
      <c r="AC126" s="152">
        <f>AC127+AC129+AC132</f>
        <v>0</v>
      </c>
      <c r="AD126" s="152">
        <f>AD127+AD129+AD132</f>
        <v>0</v>
      </c>
      <c r="AE126" s="152"/>
      <c r="AF126" s="151">
        <f aca="true" t="shared" si="134" ref="AF126:AV126">AF127+AF129+AF132</f>
        <v>173175</v>
      </c>
      <c r="AG126" s="151">
        <f t="shared" si="134"/>
        <v>0</v>
      </c>
      <c r="AH126" s="151">
        <f t="shared" si="134"/>
        <v>177686</v>
      </c>
      <c r="AI126" s="151">
        <f t="shared" si="134"/>
        <v>0</v>
      </c>
      <c r="AJ126" s="151">
        <f t="shared" si="134"/>
        <v>0</v>
      </c>
      <c r="AK126" s="151">
        <f t="shared" si="134"/>
        <v>173175</v>
      </c>
      <c r="AL126" s="151">
        <f t="shared" si="134"/>
        <v>0</v>
      </c>
      <c r="AM126" s="151">
        <f t="shared" si="134"/>
        <v>177686</v>
      </c>
      <c r="AN126" s="151">
        <f t="shared" si="134"/>
        <v>17080</v>
      </c>
      <c r="AO126" s="151">
        <f t="shared" si="134"/>
        <v>194766</v>
      </c>
      <c r="AP126" s="151">
        <f t="shared" si="134"/>
        <v>0</v>
      </c>
      <c r="AQ126" s="151">
        <f t="shared" si="134"/>
        <v>197255</v>
      </c>
      <c r="AR126" s="151">
        <f t="shared" si="134"/>
        <v>0</v>
      </c>
      <c r="AS126" s="151">
        <f t="shared" si="134"/>
        <v>0</v>
      </c>
      <c r="AT126" s="151">
        <f t="shared" si="134"/>
        <v>194766</v>
      </c>
      <c r="AU126" s="151">
        <f t="shared" si="134"/>
        <v>197255</v>
      </c>
      <c r="AV126" s="151">
        <f t="shared" si="134"/>
        <v>0</v>
      </c>
      <c r="AW126" s="151">
        <f aca="true" t="shared" si="135" ref="AW126:BC126">AW127+AW129+AW132</f>
        <v>0</v>
      </c>
      <c r="AX126" s="151">
        <f t="shared" si="135"/>
        <v>194766</v>
      </c>
      <c r="AY126" s="151">
        <f t="shared" si="135"/>
        <v>197255</v>
      </c>
      <c r="AZ126" s="151">
        <f t="shared" si="135"/>
        <v>0</v>
      </c>
      <c r="BA126" s="151">
        <f t="shared" si="135"/>
        <v>0</v>
      </c>
      <c r="BB126" s="151">
        <f t="shared" si="135"/>
        <v>194766</v>
      </c>
      <c r="BC126" s="151">
        <f t="shared" si="135"/>
        <v>197255</v>
      </c>
      <c r="BD126" s="146"/>
      <c r="BE126" s="146"/>
      <c r="BF126" s="151">
        <f aca="true" t="shared" si="136" ref="BF126:BZ126">BF127+BF129+BF132</f>
        <v>194766</v>
      </c>
      <c r="BG126" s="151">
        <f t="shared" si="136"/>
        <v>197255</v>
      </c>
      <c r="BH126" s="151">
        <f>BH127+BH129+BH132</f>
        <v>0</v>
      </c>
      <c r="BI126" s="151">
        <f>BI127+BI129+BI132</f>
        <v>0</v>
      </c>
      <c r="BJ126" s="151">
        <f>BJ127+BJ129+BJ132</f>
        <v>194766</v>
      </c>
      <c r="BK126" s="151">
        <f>BK127+BK129+BK132</f>
        <v>197255</v>
      </c>
      <c r="BL126" s="151">
        <f t="shared" si="136"/>
        <v>0</v>
      </c>
      <c r="BM126" s="151">
        <f t="shared" si="136"/>
        <v>0</v>
      </c>
      <c r="BN126" s="151">
        <f t="shared" si="136"/>
        <v>194766</v>
      </c>
      <c r="BO126" s="151"/>
      <c r="BP126" s="151">
        <f t="shared" si="136"/>
        <v>197255</v>
      </c>
      <c r="BQ126" s="151">
        <f t="shared" si="136"/>
        <v>0</v>
      </c>
      <c r="BR126" s="151">
        <f t="shared" si="136"/>
        <v>0</v>
      </c>
      <c r="BS126" s="151">
        <f t="shared" si="136"/>
        <v>194766</v>
      </c>
      <c r="BT126" s="151">
        <f t="shared" si="136"/>
        <v>0</v>
      </c>
      <c r="BU126" s="151">
        <f t="shared" si="136"/>
        <v>197255</v>
      </c>
      <c r="BV126" s="151">
        <f t="shared" si="136"/>
        <v>0</v>
      </c>
      <c r="BW126" s="151">
        <f t="shared" si="136"/>
        <v>0</v>
      </c>
      <c r="BX126" s="151">
        <f t="shared" si="136"/>
        <v>194766</v>
      </c>
      <c r="BY126" s="151">
        <f t="shared" si="136"/>
        <v>0</v>
      </c>
      <c r="BZ126" s="151">
        <f t="shared" si="136"/>
        <v>197255</v>
      </c>
      <c r="CA126" s="151">
        <f>CA127+CA129+CA132</f>
        <v>0</v>
      </c>
      <c r="CB126" s="151">
        <f>CB127+CB129+CB132</f>
        <v>0</v>
      </c>
      <c r="CC126" s="151">
        <f>CC127+CC129+CC132</f>
        <v>194766</v>
      </c>
      <c r="CD126" s="151">
        <f>CD127+CD129+CD132</f>
        <v>0</v>
      </c>
      <c r="CE126" s="151">
        <f>CE127+CE129+CE132</f>
        <v>197255</v>
      </c>
    </row>
    <row r="127" spans="1:83" s="12" customFormat="1" ht="66.75" customHeight="1" hidden="1">
      <c r="A127" s="153" t="s">
        <v>131</v>
      </c>
      <c r="B127" s="154" t="s">
        <v>133</v>
      </c>
      <c r="C127" s="154" t="s">
        <v>150</v>
      </c>
      <c r="D127" s="155" t="s">
        <v>122</v>
      </c>
      <c r="E127" s="135"/>
      <c r="F127" s="151">
        <f aca="true" t="shared" si="137" ref="F127:AM127">F128</f>
        <v>0</v>
      </c>
      <c r="G127" s="156">
        <f t="shared" si="137"/>
        <v>9403</v>
      </c>
      <c r="H127" s="156">
        <f t="shared" si="137"/>
        <v>9403</v>
      </c>
      <c r="I127" s="156">
        <f t="shared" si="137"/>
        <v>0</v>
      </c>
      <c r="J127" s="156">
        <f t="shared" si="137"/>
        <v>9073</v>
      </c>
      <c r="K127" s="156">
        <f t="shared" si="137"/>
        <v>0</v>
      </c>
      <c r="L127" s="156">
        <f t="shared" si="137"/>
        <v>0</v>
      </c>
      <c r="M127" s="156">
        <f t="shared" si="137"/>
        <v>9073</v>
      </c>
      <c r="N127" s="156">
        <f t="shared" si="137"/>
        <v>-9073</v>
      </c>
      <c r="O127" s="156">
        <f t="shared" si="137"/>
        <v>0</v>
      </c>
      <c r="P127" s="156">
        <f t="shared" si="137"/>
        <v>0</v>
      </c>
      <c r="Q127" s="156">
        <f t="shared" si="137"/>
        <v>0</v>
      </c>
      <c r="R127" s="156">
        <f t="shared" si="137"/>
        <v>0</v>
      </c>
      <c r="S127" s="156">
        <f t="shared" si="137"/>
        <v>0</v>
      </c>
      <c r="T127" s="156">
        <f t="shared" si="137"/>
        <v>0</v>
      </c>
      <c r="U127" s="156">
        <f t="shared" si="137"/>
        <v>0</v>
      </c>
      <c r="V127" s="156">
        <f t="shared" si="137"/>
        <v>0</v>
      </c>
      <c r="W127" s="156">
        <f t="shared" si="137"/>
        <v>0</v>
      </c>
      <c r="X127" s="156">
        <f t="shared" si="137"/>
        <v>0</v>
      </c>
      <c r="Y127" s="156">
        <f t="shared" si="137"/>
        <v>0</v>
      </c>
      <c r="Z127" s="156">
        <f t="shared" si="137"/>
        <v>0</v>
      </c>
      <c r="AA127" s="157">
        <f t="shared" si="137"/>
        <v>0</v>
      </c>
      <c r="AB127" s="157">
        <f t="shared" si="137"/>
        <v>0</v>
      </c>
      <c r="AC127" s="157">
        <f t="shared" si="137"/>
        <v>0</v>
      </c>
      <c r="AD127" s="157">
        <f t="shared" si="137"/>
        <v>0</v>
      </c>
      <c r="AE127" s="157"/>
      <c r="AF127" s="156">
        <f t="shared" si="137"/>
        <v>0</v>
      </c>
      <c r="AG127" s="156">
        <f t="shared" si="137"/>
        <v>0</v>
      </c>
      <c r="AH127" s="156">
        <f t="shared" si="137"/>
        <v>0</v>
      </c>
      <c r="AI127" s="156">
        <f t="shared" si="137"/>
        <v>0</v>
      </c>
      <c r="AJ127" s="156">
        <f t="shared" si="137"/>
        <v>0</v>
      </c>
      <c r="AK127" s="156">
        <f t="shared" si="137"/>
        <v>0</v>
      </c>
      <c r="AL127" s="156">
        <f t="shared" si="137"/>
        <v>0</v>
      </c>
      <c r="AM127" s="156">
        <f t="shared" si="137"/>
        <v>0</v>
      </c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</row>
    <row r="128" spans="1:83" s="12" customFormat="1" ht="33.75" customHeight="1" hidden="1">
      <c r="A128" s="153" t="s">
        <v>221</v>
      </c>
      <c r="B128" s="154" t="s">
        <v>133</v>
      </c>
      <c r="C128" s="154" t="s">
        <v>150</v>
      </c>
      <c r="D128" s="155" t="s">
        <v>122</v>
      </c>
      <c r="E128" s="154" t="s">
        <v>222</v>
      </c>
      <c r="F128" s="151"/>
      <c r="G128" s="142">
        <f>H128-F128</f>
        <v>9403</v>
      </c>
      <c r="H128" s="156">
        <v>9403</v>
      </c>
      <c r="I128" s="156"/>
      <c r="J128" s="156">
        <v>9073</v>
      </c>
      <c r="K128" s="146"/>
      <c r="L128" s="146"/>
      <c r="M128" s="142">
        <v>9073</v>
      </c>
      <c r="N128" s="142">
        <f>O128-M128</f>
        <v>-9073</v>
      </c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3"/>
      <c r="AB128" s="143"/>
      <c r="AC128" s="143"/>
      <c r="AD128" s="143"/>
      <c r="AE128" s="143"/>
      <c r="AF128" s="142"/>
      <c r="AG128" s="142"/>
      <c r="AH128" s="142"/>
      <c r="AI128" s="142"/>
      <c r="AJ128" s="142"/>
      <c r="AK128" s="142"/>
      <c r="AL128" s="142"/>
      <c r="AM128" s="142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</row>
    <row r="129" spans="1:83" s="12" customFormat="1" ht="18.75" customHeight="1">
      <c r="A129" s="153" t="s">
        <v>151</v>
      </c>
      <c r="B129" s="154" t="s">
        <v>133</v>
      </c>
      <c r="C129" s="154" t="s">
        <v>150</v>
      </c>
      <c r="D129" s="155" t="s">
        <v>152</v>
      </c>
      <c r="E129" s="154"/>
      <c r="F129" s="156">
        <f aca="true" t="shared" si="138" ref="F129:V130">F130</f>
        <v>1968</v>
      </c>
      <c r="G129" s="156">
        <f t="shared" si="138"/>
        <v>225</v>
      </c>
      <c r="H129" s="156">
        <f t="shared" si="138"/>
        <v>2193</v>
      </c>
      <c r="I129" s="156">
        <f t="shared" si="138"/>
        <v>0</v>
      </c>
      <c r="J129" s="156">
        <f t="shared" si="138"/>
        <v>2530</v>
      </c>
      <c r="K129" s="156">
        <f t="shared" si="138"/>
        <v>0</v>
      </c>
      <c r="L129" s="156">
        <f t="shared" si="138"/>
        <v>0</v>
      </c>
      <c r="M129" s="156">
        <f t="shared" si="138"/>
        <v>2530</v>
      </c>
      <c r="N129" s="156">
        <f t="shared" si="138"/>
        <v>-2530</v>
      </c>
      <c r="O129" s="156">
        <f t="shared" si="138"/>
        <v>0</v>
      </c>
      <c r="P129" s="156">
        <f t="shared" si="138"/>
        <v>0</v>
      </c>
      <c r="Q129" s="156">
        <f t="shared" si="138"/>
        <v>0</v>
      </c>
      <c r="R129" s="156">
        <f t="shared" si="138"/>
        <v>0</v>
      </c>
      <c r="S129" s="156">
        <f t="shared" si="138"/>
        <v>0</v>
      </c>
      <c r="T129" s="156">
        <f t="shared" si="138"/>
        <v>0</v>
      </c>
      <c r="U129" s="156">
        <f t="shared" si="138"/>
        <v>0</v>
      </c>
      <c r="V129" s="156">
        <f t="shared" si="138"/>
        <v>0</v>
      </c>
      <c r="W129" s="156">
        <f aca="true" t="shared" si="139" ref="V129:AK130">W130</f>
        <v>0</v>
      </c>
      <c r="X129" s="156">
        <f t="shared" si="139"/>
        <v>0</v>
      </c>
      <c r="Y129" s="156">
        <f t="shared" si="139"/>
        <v>0</v>
      </c>
      <c r="Z129" s="156">
        <f t="shared" si="139"/>
        <v>0</v>
      </c>
      <c r="AA129" s="157">
        <f t="shared" si="139"/>
        <v>0</v>
      </c>
      <c r="AB129" s="157">
        <f t="shared" si="139"/>
        <v>0</v>
      </c>
      <c r="AC129" s="157">
        <f t="shared" si="139"/>
        <v>0</v>
      </c>
      <c r="AD129" s="157">
        <f t="shared" si="139"/>
        <v>0</v>
      </c>
      <c r="AE129" s="157"/>
      <c r="AF129" s="156">
        <f t="shared" si="139"/>
        <v>0</v>
      </c>
      <c r="AG129" s="156">
        <f t="shared" si="139"/>
        <v>0</v>
      </c>
      <c r="AH129" s="156">
        <f t="shared" si="139"/>
        <v>0</v>
      </c>
      <c r="AI129" s="156">
        <f t="shared" si="139"/>
        <v>0</v>
      </c>
      <c r="AJ129" s="156">
        <f t="shared" si="139"/>
        <v>0</v>
      </c>
      <c r="AK129" s="156">
        <f t="shared" si="139"/>
        <v>0</v>
      </c>
      <c r="AL129" s="156">
        <f aca="true" t="shared" si="140" ref="AI129:AM130">AL130</f>
        <v>0</v>
      </c>
      <c r="AM129" s="156">
        <f t="shared" si="140"/>
        <v>0</v>
      </c>
      <c r="AN129" s="142">
        <f aca="true" t="shared" si="141" ref="AN129:BC130">AN130</f>
        <v>2543</v>
      </c>
      <c r="AO129" s="142">
        <f t="shared" si="141"/>
        <v>2543</v>
      </c>
      <c r="AP129" s="142">
        <f t="shared" si="141"/>
        <v>0</v>
      </c>
      <c r="AQ129" s="142">
        <f t="shared" si="141"/>
        <v>2543</v>
      </c>
      <c r="AR129" s="142">
        <f t="shared" si="141"/>
        <v>0</v>
      </c>
      <c r="AS129" s="142">
        <f t="shared" si="141"/>
        <v>0</v>
      </c>
      <c r="AT129" s="142">
        <f t="shared" si="141"/>
        <v>2543</v>
      </c>
      <c r="AU129" s="142">
        <f t="shared" si="141"/>
        <v>2543</v>
      </c>
      <c r="AV129" s="142">
        <f t="shared" si="141"/>
        <v>0</v>
      </c>
      <c r="AW129" s="142">
        <f t="shared" si="141"/>
        <v>0</v>
      </c>
      <c r="AX129" s="142">
        <f t="shared" si="141"/>
        <v>2543</v>
      </c>
      <c r="AY129" s="142">
        <f t="shared" si="141"/>
        <v>2543</v>
      </c>
      <c r="AZ129" s="142">
        <f t="shared" si="141"/>
        <v>0</v>
      </c>
      <c r="BA129" s="142">
        <f t="shared" si="141"/>
        <v>0</v>
      </c>
      <c r="BB129" s="142">
        <f t="shared" si="141"/>
        <v>2543</v>
      </c>
      <c r="BC129" s="142">
        <f t="shared" si="141"/>
        <v>2543</v>
      </c>
      <c r="BD129" s="146"/>
      <c r="BE129" s="146"/>
      <c r="BF129" s="142">
        <f aca="true" t="shared" si="142" ref="BF129:BV130">BF130</f>
        <v>2543</v>
      </c>
      <c r="BG129" s="142">
        <f t="shared" si="142"/>
        <v>2543</v>
      </c>
      <c r="BH129" s="142">
        <f t="shared" si="142"/>
        <v>0</v>
      </c>
      <c r="BI129" s="142">
        <f t="shared" si="142"/>
        <v>0</v>
      </c>
      <c r="BJ129" s="142">
        <f t="shared" si="142"/>
        <v>2543</v>
      </c>
      <c r="BK129" s="142">
        <f t="shared" si="142"/>
        <v>2543</v>
      </c>
      <c r="BL129" s="142">
        <f t="shared" si="142"/>
        <v>0</v>
      </c>
      <c r="BM129" s="142">
        <f t="shared" si="142"/>
        <v>0</v>
      </c>
      <c r="BN129" s="142">
        <f t="shared" si="142"/>
        <v>2543</v>
      </c>
      <c r="BO129" s="142"/>
      <c r="BP129" s="142">
        <f t="shared" si="142"/>
        <v>2543</v>
      </c>
      <c r="BQ129" s="142">
        <f t="shared" si="142"/>
        <v>0</v>
      </c>
      <c r="BR129" s="142">
        <f t="shared" si="142"/>
        <v>0</v>
      </c>
      <c r="BS129" s="142">
        <f t="shared" si="142"/>
        <v>2543</v>
      </c>
      <c r="BT129" s="142">
        <f t="shared" si="142"/>
        <v>0</v>
      </c>
      <c r="BU129" s="142">
        <f t="shared" si="142"/>
        <v>2543</v>
      </c>
      <c r="BV129" s="142">
        <f t="shared" si="142"/>
        <v>0</v>
      </c>
      <c r="BW129" s="142">
        <f aca="true" t="shared" si="143" ref="BW129:CB130">BW130</f>
        <v>0</v>
      </c>
      <c r="BX129" s="142">
        <f t="shared" si="143"/>
        <v>2543</v>
      </c>
      <c r="BY129" s="142">
        <f t="shared" si="143"/>
        <v>0</v>
      </c>
      <c r="BZ129" s="142">
        <f t="shared" si="143"/>
        <v>2543</v>
      </c>
      <c r="CA129" s="142">
        <f t="shared" si="143"/>
        <v>0</v>
      </c>
      <c r="CB129" s="142">
        <f t="shared" si="143"/>
        <v>0</v>
      </c>
      <c r="CC129" s="142">
        <f aca="true" t="shared" si="144" ref="CC129:CE130">CC130</f>
        <v>2543</v>
      </c>
      <c r="CD129" s="142">
        <f t="shared" si="144"/>
        <v>0</v>
      </c>
      <c r="CE129" s="142">
        <f t="shared" si="144"/>
        <v>2543</v>
      </c>
    </row>
    <row r="130" spans="1:83" s="12" customFormat="1" ht="99">
      <c r="A130" s="190" t="s">
        <v>369</v>
      </c>
      <c r="B130" s="154" t="s">
        <v>133</v>
      </c>
      <c r="C130" s="154" t="s">
        <v>150</v>
      </c>
      <c r="D130" s="155" t="s">
        <v>187</v>
      </c>
      <c r="E130" s="154"/>
      <c r="F130" s="156">
        <f t="shared" si="138"/>
        <v>1968</v>
      </c>
      <c r="G130" s="156">
        <f t="shared" si="138"/>
        <v>225</v>
      </c>
      <c r="H130" s="156">
        <f t="shared" si="138"/>
        <v>2193</v>
      </c>
      <c r="I130" s="156">
        <f t="shared" si="138"/>
        <v>0</v>
      </c>
      <c r="J130" s="156">
        <f t="shared" si="138"/>
        <v>2530</v>
      </c>
      <c r="K130" s="156">
        <f t="shared" si="138"/>
        <v>0</v>
      </c>
      <c r="L130" s="156">
        <f t="shared" si="138"/>
        <v>0</v>
      </c>
      <c r="M130" s="156">
        <f t="shared" si="138"/>
        <v>2530</v>
      </c>
      <c r="N130" s="156">
        <f t="shared" si="138"/>
        <v>-2530</v>
      </c>
      <c r="O130" s="156">
        <f t="shared" si="138"/>
        <v>0</v>
      </c>
      <c r="P130" s="156">
        <f t="shared" si="138"/>
        <v>0</v>
      </c>
      <c r="Q130" s="156">
        <f t="shared" si="138"/>
        <v>0</v>
      </c>
      <c r="R130" s="156">
        <f t="shared" si="138"/>
        <v>0</v>
      </c>
      <c r="S130" s="156">
        <f t="shared" si="138"/>
        <v>0</v>
      </c>
      <c r="T130" s="156">
        <f t="shared" si="138"/>
        <v>0</v>
      </c>
      <c r="U130" s="156">
        <f t="shared" si="138"/>
        <v>0</v>
      </c>
      <c r="V130" s="156">
        <f t="shared" si="139"/>
        <v>0</v>
      </c>
      <c r="W130" s="156">
        <f t="shared" si="139"/>
        <v>0</v>
      </c>
      <c r="X130" s="156">
        <f t="shared" si="139"/>
        <v>0</v>
      </c>
      <c r="Y130" s="156">
        <f t="shared" si="139"/>
        <v>0</v>
      </c>
      <c r="Z130" s="156">
        <f t="shared" si="139"/>
        <v>0</v>
      </c>
      <c r="AA130" s="157">
        <f t="shared" si="139"/>
        <v>0</v>
      </c>
      <c r="AB130" s="157">
        <f t="shared" si="139"/>
        <v>0</v>
      </c>
      <c r="AC130" s="157">
        <f t="shared" si="139"/>
        <v>0</v>
      </c>
      <c r="AD130" s="157">
        <f t="shared" si="139"/>
        <v>0</v>
      </c>
      <c r="AE130" s="157"/>
      <c r="AF130" s="156">
        <f t="shared" si="139"/>
        <v>0</v>
      </c>
      <c r="AG130" s="156">
        <f t="shared" si="139"/>
        <v>0</v>
      </c>
      <c r="AH130" s="156">
        <f t="shared" si="139"/>
        <v>0</v>
      </c>
      <c r="AI130" s="156">
        <f t="shared" si="140"/>
        <v>0</v>
      </c>
      <c r="AJ130" s="156">
        <f t="shared" si="140"/>
        <v>0</v>
      </c>
      <c r="AK130" s="156">
        <f t="shared" si="140"/>
        <v>0</v>
      </c>
      <c r="AL130" s="156">
        <f t="shared" si="140"/>
        <v>0</v>
      </c>
      <c r="AM130" s="156">
        <f t="shared" si="140"/>
        <v>0</v>
      </c>
      <c r="AN130" s="142">
        <f t="shared" si="141"/>
        <v>2543</v>
      </c>
      <c r="AO130" s="142">
        <f t="shared" si="141"/>
        <v>2543</v>
      </c>
      <c r="AP130" s="142">
        <f t="shared" si="141"/>
        <v>0</v>
      </c>
      <c r="AQ130" s="142">
        <f t="shared" si="141"/>
        <v>2543</v>
      </c>
      <c r="AR130" s="142">
        <f t="shared" si="141"/>
        <v>0</v>
      </c>
      <c r="AS130" s="142">
        <f t="shared" si="141"/>
        <v>0</v>
      </c>
      <c r="AT130" s="142">
        <f t="shared" si="141"/>
        <v>2543</v>
      </c>
      <c r="AU130" s="142">
        <f t="shared" si="141"/>
        <v>2543</v>
      </c>
      <c r="AV130" s="142">
        <f t="shared" si="141"/>
        <v>0</v>
      </c>
      <c r="AW130" s="142">
        <f t="shared" si="141"/>
        <v>0</v>
      </c>
      <c r="AX130" s="142">
        <f t="shared" si="141"/>
        <v>2543</v>
      </c>
      <c r="AY130" s="142">
        <f t="shared" si="141"/>
        <v>2543</v>
      </c>
      <c r="AZ130" s="142">
        <f t="shared" si="141"/>
        <v>0</v>
      </c>
      <c r="BA130" s="142">
        <f t="shared" si="141"/>
        <v>0</v>
      </c>
      <c r="BB130" s="142">
        <f t="shared" si="141"/>
        <v>2543</v>
      </c>
      <c r="BC130" s="142">
        <f t="shared" si="141"/>
        <v>2543</v>
      </c>
      <c r="BD130" s="146"/>
      <c r="BE130" s="146"/>
      <c r="BF130" s="142">
        <f t="shared" si="142"/>
        <v>2543</v>
      </c>
      <c r="BG130" s="142">
        <f t="shared" si="142"/>
        <v>2543</v>
      </c>
      <c r="BH130" s="142">
        <f t="shared" si="142"/>
        <v>0</v>
      </c>
      <c r="BI130" s="142">
        <f t="shared" si="142"/>
        <v>0</v>
      </c>
      <c r="BJ130" s="142">
        <f t="shared" si="142"/>
        <v>2543</v>
      </c>
      <c r="BK130" s="142">
        <f t="shared" si="142"/>
        <v>2543</v>
      </c>
      <c r="BL130" s="142">
        <f t="shared" si="142"/>
        <v>0</v>
      </c>
      <c r="BM130" s="142">
        <f t="shared" si="142"/>
        <v>0</v>
      </c>
      <c r="BN130" s="142">
        <f t="shared" si="142"/>
        <v>2543</v>
      </c>
      <c r="BO130" s="142"/>
      <c r="BP130" s="142">
        <f t="shared" si="142"/>
        <v>2543</v>
      </c>
      <c r="BQ130" s="142">
        <f t="shared" si="142"/>
        <v>0</v>
      </c>
      <c r="BR130" s="142">
        <f t="shared" si="142"/>
        <v>0</v>
      </c>
      <c r="BS130" s="142">
        <f t="shared" si="142"/>
        <v>2543</v>
      </c>
      <c r="BT130" s="142">
        <f t="shared" si="142"/>
        <v>0</v>
      </c>
      <c r="BU130" s="142">
        <f t="shared" si="142"/>
        <v>2543</v>
      </c>
      <c r="BV130" s="142">
        <f t="shared" si="142"/>
        <v>0</v>
      </c>
      <c r="BW130" s="142">
        <f t="shared" si="143"/>
        <v>0</v>
      </c>
      <c r="BX130" s="142">
        <f t="shared" si="143"/>
        <v>2543</v>
      </c>
      <c r="BY130" s="142">
        <f t="shared" si="143"/>
        <v>0</v>
      </c>
      <c r="BZ130" s="142">
        <f t="shared" si="143"/>
        <v>2543</v>
      </c>
      <c r="CA130" s="142">
        <f t="shared" si="143"/>
        <v>0</v>
      </c>
      <c r="CB130" s="142">
        <f t="shared" si="143"/>
        <v>0</v>
      </c>
      <c r="CC130" s="142">
        <f t="shared" si="144"/>
        <v>2543</v>
      </c>
      <c r="CD130" s="142">
        <f t="shared" si="144"/>
        <v>0</v>
      </c>
      <c r="CE130" s="142">
        <f t="shared" si="144"/>
        <v>2543</v>
      </c>
    </row>
    <row r="131" spans="1:83" s="12" customFormat="1" ht="82.5">
      <c r="A131" s="153" t="s">
        <v>242</v>
      </c>
      <c r="B131" s="154" t="s">
        <v>133</v>
      </c>
      <c r="C131" s="154" t="s">
        <v>150</v>
      </c>
      <c r="D131" s="155" t="s">
        <v>187</v>
      </c>
      <c r="E131" s="154" t="s">
        <v>141</v>
      </c>
      <c r="F131" s="142">
        <v>1968</v>
      </c>
      <c r="G131" s="142">
        <f>H131-F131</f>
        <v>225</v>
      </c>
      <c r="H131" s="142">
        <v>2193</v>
      </c>
      <c r="I131" s="142"/>
      <c r="J131" s="142">
        <v>2530</v>
      </c>
      <c r="K131" s="146"/>
      <c r="L131" s="146"/>
      <c r="M131" s="142">
        <v>2530</v>
      </c>
      <c r="N131" s="142">
        <f>O131-M131</f>
        <v>-2530</v>
      </c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3"/>
      <c r="AB131" s="143"/>
      <c r="AC131" s="143"/>
      <c r="AD131" s="143"/>
      <c r="AE131" s="143"/>
      <c r="AF131" s="142"/>
      <c r="AG131" s="142"/>
      <c r="AH131" s="142"/>
      <c r="AI131" s="142"/>
      <c r="AJ131" s="142"/>
      <c r="AK131" s="142"/>
      <c r="AL131" s="142"/>
      <c r="AM131" s="142"/>
      <c r="AN131" s="142">
        <f>AO131-AM131</f>
        <v>2543</v>
      </c>
      <c r="AO131" s="142">
        <v>2543</v>
      </c>
      <c r="AP131" s="142"/>
      <c r="AQ131" s="142">
        <v>2543</v>
      </c>
      <c r="AR131" s="142"/>
      <c r="AS131" s="146"/>
      <c r="AT131" s="142">
        <f>AO131+AR131</f>
        <v>2543</v>
      </c>
      <c r="AU131" s="142">
        <f>AQ131+AS131</f>
        <v>2543</v>
      </c>
      <c r="AV131" s="146"/>
      <c r="AW131" s="146"/>
      <c r="AX131" s="142">
        <f>AT131+AV131</f>
        <v>2543</v>
      </c>
      <c r="AY131" s="142">
        <f>AU131</f>
        <v>2543</v>
      </c>
      <c r="AZ131" s="146"/>
      <c r="BA131" s="146"/>
      <c r="BB131" s="142">
        <f>AX131+AZ131</f>
        <v>2543</v>
      </c>
      <c r="BC131" s="142">
        <f>AY131+BA131</f>
        <v>2543</v>
      </c>
      <c r="BD131" s="146"/>
      <c r="BE131" s="146"/>
      <c r="BF131" s="142">
        <f>BB131+BD131</f>
        <v>2543</v>
      </c>
      <c r="BG131" s="142">
        <f>BC131+BE131</f>
        <v>2543</v>
      </c>
      <c r="BH131" s="146"/>
      <c r="BI131" s="146"/>
      <c r="BJ131" s="142">
        <f>BB131+BH131</f>
        <v>2543</v>
      </c>
      <c r="BK131" s="142">
        <f>BC131+BI131</f>
        <v>2543</v>
      </c>
      <c r="BL131" s="146"/>
      <c r="BM131" s="146"/>
      <c r="BN131" s="142">
        <f>BJ131+BL131</f>
        <v>2543</v>
      </c>
      <c r="BO131" s="142"/>
      <c r="BP131" s="142">
        <f>BK131+BM131</f>
        <v>2543</v>
      </c>
      <c r="BQ131" s="142"/>
      <c r="BR131" s="146"/>
      <c r="BS131" s="142">
        <f>BN131+BQ131</f>
        <v>2543</v>
      </c>
      <c r="BT131" s="142">
        <f>BO131</f>
        <v>0</v>
      </c>
      <c r="BU131" s="142">
        <f>BP131+BR131</f>
        <v>2543</v>
      </c>
      <c r="BV131" s="142"/>
      <c r="BW131" s="146"/>
      <c r="BX131" s="142">
        <f>BS131+BV131</f>
        <v>2543</v>
      </c>
      <c r="BY131" s="142">
        <f>BT131</f>
        <v>0</v>
      </c>
      <c r="BZ131" s="142">
        <f>BU131+BW131</f>
        <v>2543</v>
      </c>
      <c r="CA131" s="142"/>
      <c r="CB131" s="146"/>
      <c r="CC131" s="142">
        <f>BX131+CA131</f>
        <v>2543</v>
      </c>
      <c r="CD131" s="142">
        <f>BY131</f>
        <v>0</v>
      </c>
      <c r="CE131" s="142">
        <f>BZ131+CB131</f>
        <v>2543</v>
      </c>
    </row>
    <row r="132" spans="1:83" s="12" customFormat="1" ht="27.75" customHeight="1">
      <c r="A132" s="153" t="s">
        <v>41</v>
      </c>
      <c r="B132" s="154" t="s">
        <v>133</v>
      </c>
      <c r="C132" s="154" t="s">
        <v>150</v>
      </c>
      <c r="D132" s="155" t="s">
        <v>153</v>
      </c>
      <c r="E132" s="154"/>
      <c r="F132" s="156">
        <f aca="true" t="shared" si="145" ref="F132:L132">F134+F136+F138</f>
        <v>273026</v>
      </c>
      <c r="G132" s="156">
        <f t="shared" si="145"/>
        <v>84778</v>
      </c>
      <c r="H132" s="156">
        <f t="shared" si="145"/>
        <v>357804</v>
      </c>
      <c r="I132" s="156">
        <f t="shared" si="145"/>
        <v>0</v>
      </c>
      <c r="J132" s="156">
        <f t="shared" si="145"/>
        <v>400927</v>
      </c>
      <c r="K132" s="156">
        <f t="shared" si="145"/>
        <v>0</v>
      </c>
      <c r="L132" s="156">
        <f t="shared" si="145"/>
        <v>0</v>
      </c>
      <c r="M132" s="156">
        <f aca="true" t="shared" si="146" ref="M132:U132">M133+M134+M136+M138</f>
        <v>400927</v>
      </c>
      <c r="N132" s="156">
        <f t="shared" si="146"/>
        <v>-227752</v>
      </c>
      <c r="O132" s="156">
        <f t="shared" si="146"/>
        <v>173175</v>
      </c>
      <c r="P132" s="156">
        <f t="shared" si="146"/>
        <v>0</v>
      </c>
      <c r="Q132" s="156">
        <f t="shared" si="146"/>
        <v>177686</v>
      </c>
      <c r="R132" s="156">
        <f t="shared" si="146"/>
        <v>0</v>
      </c>
      <c r="S132" s="156">
        <f t="shared" si="146"/>
        <v>0</v>
      </c>
      <c r="T132" s="156">
        <f t="shared" si="146"/>
        <v>173175</v>
      </c>
      <c r="U132" s="156">
        <f t="shared" si="146"/>
        <v>177686</v>
      </c>
      <c r="V132" s="156">
        <f aca="true" t="shared" si="147" ref="V132:AB132">V133+V134+V136+V138</f>
        <v>0</v>
      </c>
      <c r="W132" s="156">
        <f t="shared" si="147"/>
        <v>0</v>
      </c>
      <c r="X132" s="156">
        <f t="shared" si="147"/>
        <v>173175</v>
      </c>
      <c r="Y132" s="156">
        <f t="shared" si="147"/>
        <v>177686</v>
      </c>
      <c r="Z132" s="156">
        <f t="shared" si="147"/>
        <v>0</v>
      </c>
      <c r="AA132" s="157">
        <f t="shared" si="147"/>
        <v>173175</v>
      </c>
      <c r="AB132" s="157">
        <f t="shared" si="147"/>
        <v>177686</v>
      </c>
      <c r="AC132" s="157">
        <f>AC133+AC134+AC136+AC138</f>
        <v>0</v>
      </c>
      <c r="AD132" s="157">
        <f>AD133+AD134+AD136+AD138</f>
        <v>0</v>
      </c>
      <c r="AE132" s="157"/>
      <c r="AF132" s="156">
        <f aca="true" t="shared" si="148" ref="AF132:AV132">AF133+AF134+AF136+AF138</f>
        <v>173175</v>
      </c>
      <c r="AG132" s="156">
        <f t="shared" si="148"/>
        <v>0</v>
      </c>
      <c r="AH132" s="156">
        <f t="shared" si="148"/>
        <v>177686</v>
      </c>
      <c r="AI132" s="156">
        <f t="shared" si="148"/>
        <v>0</v>
      </c>
      <c r="AJ132" s="156">
        <f t="shared" si="148"/>
        <v>0</v>
      </c>
      <c r="AK132" s="156">
        <f t="shared" si="148"/>
        <v>173175</v>
      </c>
      <c r="AL132" s="156">
        <f t="shared" si="148"/>
        <v>0</v>
      </c>
      <c r="AM132" s="156">
        <f t="shared" si="148"/>
        <v>177686</v>
      </c>
      <c r="AN132" s="156">
        <f t="shared" si="148"/>
        <v>14537</v>
      </c>
      <c r="AO132" s="156">
        <f t="shared" si="148"/>
        <v>192223</v>
      </c>
      <c r="AP132" s="156">
        <f t="shared" si="148"/>
        <v>0</v>
      </c>
      <c r="AQ132" s="156">
        <f t="shared" si="148"/>
        <v>194712</v>
      </c>
      <c r="AR132" s="156">
        <f t="shared" si="148"/>
        <v>0</v>
      </c>
      <c r="AS132" s="156">
        <f t="shared" si="148"/>
        <v>0</v>
      </c>
      <c r="AT132" s="156">
        <f t="shared" si="148"/>
        <v>192223</v>
      </c>
      <c r="AU132" s="156">
        <f t="shared" si="148"/>
        <v>194712</v>
      </c>
      <c r="AV132" s="156">
        <f t="shared" si="148"/>
        <v>0</v>
      </c>
      <c r="AW132" s="156">
        <f aca="true" t="shared" si="149" ref="AW132:BC132">AW133+AW134+AW136+AW138</f>
        <v>0</v>
      </c>
      <c r="AX132" s="156">
        <f t="shared" si="149"/>
        <v>192223</v>
      </c>
      <c r="AY132" s="156">
        <f t="shared" si="149"/>
        <v>194712</v>
      </c>
      <c r="AZ132" s="156">
        <f t="shared" si="149"/>
        <v>0</v>
      </c>
      <c r="BA132" s="156">
        <f t="shared" si="149"/>
        <v>0</v>
      </c>
      <c r="BB132" s="156">
        <f t="shared" si="149"/>
        <v>192223</v>
      </c>
      <c r="BC132" s="156">
        <f t="shared" si="149"/>
        <v>194712</v>
      </c>
      <c r="BD132" s="146"/>
      <c r="BE132" s="146"/>
      <c r="BF132" s="156">
        <f>BF133+BF134+BF136+BF138</f>
        <v>192223</v>
      </c>
      <c r="BG132" s="156">
        <f>BG133+BG134+BG136+BG138</f>
        <v>194712</v>
      </c>
      <c r="BH132" s="156">
        <f>BH133+BH134+BH136+BH138</f>
        <v>0</v>
      </c>
      <c r="BI132" s="156">
        <f>BI133+BI134+BI136+BI138</f>
        <v>0</v>
      </c>
      <c r="BJ132" s="156">
        <f aca="true" t="shared" si="150" ref="BJ132:BZ132">BJ133+BJ134+BJ136+BJ138+BJ140</f>
        <v>192223</v>
      </c>
      <c r="BK132" s="156">
        <f t="shared" si="150"/>
        <v>194712</v>
      </c>
      <c r="BL132" s="156">
        <f t="shared" si="150"/>
        <v>0</v>
      </c>
      <c r="BM132" s="156">
        <f t="shared" si="150"/>
        <v>0</v>
      </c>
      <c r="BN132" s="156">
        <f t="shared" si="150"/>
        <v>192223</v>
      </c>
      <c r="BO132" s="156"/>
      <c r="BP132" s="156">
        <f t="shared" si="150"/>
        <v>194712</v>
      </c>
      <c r="BQ132" s="156">
        <f t="shared" si="150"/>
        <v>0</v>
      </c>
      <c r="BR132" s="156">
        <f t="shared" si="150"/>
        <v>0</v>
      </c>
      <c r="BS132" s="156">
        <f t="shared" si="150"/>
        <v>192223</v>
      </c>
      <c r="BT132" s="156">
        <f t="shared" si="150"/>
        <v>0</v>
      </c>
      <c r="BU132" s="156">
        <f t="shared" si="150"/>
        <v>194712</v>
      </c>
      <c r="BV132" s="156">
        <f t="shared" si="150"/>
        <v>0</v>
      </c>
      <c r="BW132" s="156">
        <f t="shared" si="150"/>
        <v>0</v>
      </c>
      <c r="BX132" s="156">
        <f t="shared" si="150"/>
        <v>192223</v>
      </c>
      <c r="BY132" s="156">
        <f t="shared" si="150"/>
        <v>0</v>
      </c>
      <c r="BZ132" s="156">
        <f t="shared" si="150"/>
        <v>194712</v>
      </c>
      <c r="CA132" s="156">
        <f>CA133+CA134+CA136+CA138+CA140</f>
        <v>0</v>
      </c>
      <c r="CB132" s="156">
        <f>CB133+CB134+CB136+CB138+CB140</f>
        <v>0</v>
      </c>
      <c r="CC132" s="156">
        <f>CC133+CC134+CC136+CC138+CC140</f>
        <v>192223</v>
      </c>
      <c r="CD132" s="156">
        <f>CD133+CD134+CD136+CD138+CD140</f>
        <v>0</v>
      </c>
      <c r="CE132" s="156">
        <f>CE133+CE134+CE136+CE138+CE140</f>
        <v>194712</v>
      </c>
    </row>
    <row r="133" spans="1:83" s="12" customFormat="1" ht="82.5" customHeight="1" hidden="1">
      <c r="A133" s="153" t="s">
        <v>242</v>
      </c>
      <c r="B133" s="154" t="s">
        <v>133</v>
      </c>
      <c r="C133" s="154" t="s">
        <v>150</v>
      </c>
      <c r="D133" s="155" t="s">
        <v>153</v>
      </c>
      <c r="E133" s="154" t="s">
        <v>141</v>
      </c>
      <c r="F133" s="156"/>
      <c r="G133" s="156"/>
      <c r="H133" s="156"/>
      <c r="I133" s="156"/>
      <c r="J133" s="156"/>
      <c r="K133" s="156"/>
      <c r="L133" s="156"/>
      <c r="M133" s="156"/>
      <c r="N133" s="142">
        <f>O133-M133</f>
        <v>0</v>
      </c>
      <c r="O133" s="156"/>
      <c r="P133" s="156"/>
      <c r="Q133" s="156"/>
      <c r="R133" s="156"/>
      <c r="S133" s="156"/>
      <c r="T133" s="156"/>
      <c r="U133" s="156"/>
      <c r="V133" s="146"/>
      <c r="W133" s="146"/>
      <c r="X133" s="146"/>
      <c r="Y133" s="146"/>
      <c r="Z133" s="146"/>
      <c r="AA133" s="147"/>
      <c r="AB133" s="147"/>
      <c r="AC133" s="147"/>
      <c r="AD133" s="147"/>
      <c r="AE133" s="147"/>
      <c r="AF133" s="146"/>
      <c r="AG133" s="146"/>
      <c r="AH133" s="146"/>
      <c r="AI133" s="146"/>
      <c r="AJ133" s="146"/>
      <c r="AK133" s="142"/>
      <c r="AL133" s="142"/>
      <c r="AM133" s="142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</row>
    <row r="134" spans="1:83" s="12" customFormat="1" ht="99">
      <c r="A134" s="190" t="s">
        <v>370</v>
      </c>
      <c r="B134" s="154" t="s">
        <v>133</v>
      </c>
      <c r="C134" s="154" t="s">
        <v>150</v>
      </c>
      <c r="D134" s="155" t="s">
        <v>188</v>
      </c>
      <c r="E134" s="154"/>
      <c r="F134" s="156">
        <f aca="true" t="shared" si="151" ref="F134:BC134">F135</f>
        <v>133494</v>
      </c>
      <c r="G134" s="156">
        <f t="shared" si="151"/>
        <v>-45904</v>
      </c>
      <c r="H134" s="156">
        <f t="shared" si="151"/>
        <v>87590</v>
      </c>
      <c r="I134" s="156">
        <f t="shared" si="151"/>
        <v>0</v>
      </c>
      <c r="J134" s="156">
        <f t="shared" si="151"/>
        <v>93809</v>
      </c>
      <c r="K134" s="156">
        <f t="shared" si="151"/>
        <v>0</v>
      </c>
      <c r="L134" s="156">
        <f t="shared" si="151"/>
        <v>0</v>
      </c>
      <c r="M134" s="156">
        <f t="shared" si="151"/>
        <v>93809</v>
      </c>
      <c r="N134" s="156">
        <f t="shared" si="151"/>
        <v>-22965</v>
      </c>
      <c r="O134" s="156">
        <f t="shared" si="151"/>
        <v>70844</v>
      </c>
      <c r="P134" s="156">
        <f t="shared" si="151"/>
        <v>0</v>
      </c>
      <c r="Q134" s="156">
        <f t="shared" si="151"/>
        <v>75355</v>
      </c>
      <c r="R134" s="156">
        <f t="shared" si="151"/>
        <v>0</v>
      </c>
      <c r="S134" s="156">
        <f t="shared" si="151"/>
        <v>0</v>
      </c>
      <c r="T134" s="156">
        <f t="shared" si="151"/>
        <v>70844</v>
      </c>
      <c r="U134" s="156">
        <f t="shared" si="151"/>
        <v>75355</v>
      </c>
      <c r="V134" s="156">
        <f t="shared" si="151"/>
        <v>0</v>
      </c>
      <c r="W134" s="156">
        <f t="shared" si="151"/>
        <v>0</v>
      </c>
      <c r="X134" s="156">
        <f t="shared" si="151"/>
        <v>70844</v>
      </c>
      <c r="Y134" s="156">
        <f t="shared" si="151"/>
        <v>75355</v>
      </c>
      <c r="Z134" s="156">
        <f t="shared" si="151"/>
        <v>0</v>
      </c>
      <c r="AA134" s="157">
        <f t="shared" si="151"/>
        <v>70844</v>
      </c>
      <c r="AB134" s="157">
        <f t="shared" si="151"/>
        <v>75355</v>
      </c>
      <c r="AC134" s="157">
        <f t="shared" si="151"/>
        <v>0</v>
      </c>
      <c r="AD134" s="157">
        <f t="shared" si="151"/>
        <v>0</v>
      </c>
      <c r="AE134" s="157"/>
      <c r="AF134" s="156">
        <f t="shared" si="151"/>
        <v>70844</v>
      </c>
      <c r="AG134" s="156">
        <f t="shared" si="151"/>
        <v>0</v>
      </c>
      <c r="AH134" s="156">
        <f t="shared" si="151"/>
        <v>75355</v>
      </c>
      <c r="AI134" s="156">
        <f t="shared" si="151"/>
        <v>0</v>
      </c>
      <c r="AJ134" s="156">
        <f t="shared" si="151"/>
        <v>0</v>
      </c>
      <c r="AK134" s="156">
        <f t="shared" si="151"/>
        <v>70844</v>
      </c>
      <c r="AL134" s="156">
        <f t="shared" si="151"/>
        <v>0</v>
      </c>
      <c r="AM134" s="156">
        <f t="shared" si="151"/>
        <v>75355</v>
      </c>
      <c r="AN134" s="156">
        <f t="shared" si="151"/>
        <v>-30458</v>
      </c>
      <c r="AO134" s="156">
        <f t="shared" si="151"/>
        <v>44897</v>
      </c>
      <c r="AP134" s="156">
        <f t="shared" si="151"/>
        <v>0</v>
      </c>
      <c r="AQ134" s="156">
        <f t="shared" si="151"/>
        <v>44897</v>
      </c>
      <c r="AR134" s="156">
        <f t="shared" si="151"/>
        <v>0</v>
      </c>
      <c r="AS134" s="156">
        <f t="shared" si="151"/>
        <v>0</v>
      </c>
      <c r="AT134" s="156">
        <f t="shared" si="151"/>
        <v>44897</v>
      </c>
      <c r="AU134" s="156">
        <f t="shared" si="151"/>
        <v>44897</v>
      </c>
      <c r="AV134" s="156">
        <f t="shared" si="151"/>
        <v>0</v>
      </c>
      <c r="AW134" s="156">
        <f t="shared" si="151"/>
        <v>0</v>
      </c>
      <c r="AX134" s="156">
        <f t="shared" si="151"/>
        <v>44897</v>
      </c>
      <c r="AY134" s="156">
        <f t="shared" si="151"/>
        <v>44897</v>
      </c>
      <c r="AZ134" s="156">
        <f t="shared" si="151"/>
        <v>0</v>
      </c>
      <c r="BA134" s="156">
        <f t="shared" si="151"/>
        <v>0</v>
      </c>
      <c r="BB134" s="156">
        <f t="shared" si="151"/>
        <v>44897</v>
      </c>
      <c r="BC134" s="156">
        <f t="shared" si="151"/>
        <v>44897</v>
      </c>
      <c r="BD134" s="146"/>
      <c r="BE134" s="146"/>
      <c r="BF134" s="156">
        <f aca="true" t="shared" si="152" ref="BF134:CB134">BF135</f>
        <v>44897</v>
      </c>
      <c r="BG134" s="156">
        <f t="shared" si="152"/>
        <v>44897</v>
      </c>
      <c r="BH134" s="156">
        <f t="shared" si="152"/>
        <v>0</v>
      </c>
      <c r="BI134" s="156">
        <f t="shared" si="152"/>
        <v>0</v>
      </c>
      <c r="BJ134" s="156">
        <f t="shared" si="152"/>
        <v>44897</v>
      </c>
      <c r="BK134" s="156">
        <f t="shared" si="152"/>
        <v>44897</v>
      </c>
      <c r="BL134" s="156">
        <f t="shared" si="152"/>
        <v>-20520</v>
      </c>
      <c r="BM134" s="156">
        <f t="shared" si="152"/>
        <v>-20520</v>
      </c>
      <c r="BN134" s="156">
        <f t="shared" si="152"/>
        <v>24377</v>
      </c>
      <c r="BO134" s="156"/>
      <c r="BP134" s="156">
        <f t="shared" si="152"/>
        <v>24377</v>
      </c>
      <c r="BQ134" s="156">
        <f t="shared" si="152"/>
        <v>0</v>
      </c>
      <c r="BR134" s="156">
        <f t="shared" si="152"/>
        <v>0</v>
      </c>
      <c r="BS134" s="156">
        <f t="shared" si="152"/>
        <v>24377</v>
      </c>
      <c r="BT134" s="156">
        <f t="shared" si="152"/>
        <v>0</v>
      </c>
      <c r="BU134" s="156">
        <f t="shared" si="152"/>
        <v>24377</v>
      </c>
      <c r="BV134" s="156">
        <f t="shared" si="152"/>
        <v>0</v>
      </c>
      <c r="BW134" s="156">
        <f t="shared" si="152"/>
        <v>0</v>
      </c>
      <c r="BX134" s="156">
        <f t="shared" si="152"/>
        <v>24377</v>
      </c>
      <c r="BY134" s="156">
        <f t="shared" si="152"/>
        <v>0</v>
      </c>
      <c r="BZ134" s="156">
        <f t="shared" si="152"/>
        <v>24377</v>
      </c>
      <c r="CA134" s="156">
        <f t="shared" si="152"/>
        <v>0</v>
      </c>
      <c r="CB134" s="156">
        <f t="shared" si="152"/>
        <v>0</v>
      </c>
      <c r="CC134" s="156">
        <f>CC135</f>
        <v>24377</v>
      </c>
      <c r="CD134" s="156">
        <f>CD135</f>
        <v>0</v>
      </c>
      <c r="CE134" s="156">
        <f>CE135</f>
        <v>24377</v>
      </c>
    </row>
    <row r="135" spans="1:83" s="12" customFormat="1" ht="84" customHeight="1">
      <c r="A135" s="153" t="s">
        <v>242</v>
      </c>
      <c r="B135" s="154" t="s">
        <v>133</v>
      </c>
      <c r="C135" s="154" t="s">
        <v>150</v>
      </c>
      <c r="D135" s="155" t="s">
        <v>188</v>
      </c>
      <c r="E135" s="154" t="s">
        <v>141</v>
      </c>
      <c r="F135" s="142">
        <v>133494</v>
      </c>
      <c r="G135" s="142">
        <f>H135-F135</f>
        <v>-45904</v>
      </c>
      <c r="H135" s="142">
        <v>87590</v>
      </c>
      <c r="I135" s="142"/>
      <c r="J135" s="142">
        <v>93809</v>
      </c>
      <c r="K135" s="146"/>
      <c r="L135" s="146"/>
      <c r="M135" s="142">
        <v>93809</v>
      </c>
      <c r="N135" s="142">
        <f>O135-M135</f>
        <v>-22965</v>
      </c>
      <c r="O135" s="142">
        <v>70844</v>
      </c>
      <c r="P135" s="142"/>
      <c r="Q135" s="142">
        <v>75355</v>
      </c>
      <c r="R135" s="146"/>
      <c r="S135" s="146"/>
      <c r="T135" s="142">
        <f>O135+R135</f>
        <v>70844</v>
      </c>
      <c r="U135" s="142">
        <f>Q135+S135</f>
        <v>75355</v>
      </c>
      <c r="V135" s="146"/>
      <c r="W135" s="146"/>
      <c r="X135" s="142">
        <f>T135+V135</f>
        <v>70844</v>
      </c>
      <c r="Y135" s="142">
        <f>U135+W135</f>
        <v>75355</v>
      </c>
      <c r="Z135" s="146"/>
      <c r="AA135" s="143">
        <f>X135+Z135</f>
        <v>70844</v>
      </c>
      <c r="AB135" s="143">
        <f>Y135</f>
        <v>75355</v>
      </c>
      <c r="AC135" s="147"/>
      <c r="AD135" s="147"/>
      <c r="AE135" s="147"/>
      <c r="AF135" s="142">
        <f>AA135+AC135</f>
        <v>70844</v>
      </c>
      <c r="AG135" s="146"/>
      <c r="AH135" s="142">
        <f>AB135</f>
        <v>75355</v>
      </c>
      <c r="AI135" s="146"/>
      <c r="AJ135" s="146"/>
      <c r="AK135" s="142">
        <f>AF135+AI135</f>
        <v>70844</v>
      </c>
      <c r="AL135" s="142">
        <f>AG135</f>
        <v>0</v>
      </c>
      <c r="AM135" s="142">
        <f>AH135+AJ135</f>
        <v>75355</v>
      </c>
      <c r="AN135" s="142">
        <f>AO135-AM135</f>
        <v>-30458</v>
      </c>
      <c r="AO135" s="142">
        <v>44897</v>
      </c>
      <c r="AP135" s="142"/>
      <c r="AQ135" s="142">
        <v>44897</v>
      </c>
      <c r="AR135" s="142"/>
      <c r="AS135" s="146"/>
      <c r="AT135" s="142">
        <f>AO135+AR135</f>
        <v>44897</v>
      </c>
      <c r="AU135" s="142">
        <f>AQ135+AS135</f>
        <v>44897</v>
      </c>
      <c r="AV135" s="146"/>
      <c r="AW135" s="146"/>
      <c r="AX135" s="142">
        <f>AT135+AV135</f>
        <v>44897</v>
      </c>
      <c r="AY135" s="142">
        <f>AU135</f>
        <v>44897</v>
      </c>
      <c r="AZ135" s="146"/>
      <c r="BA135" s="146"/>
      <c r="BB135" s="142">
        <f>AX135+AZ135</f>
        <v>44897</v>
      </c>
      <c r="BC135" s="142">
        <f>AY135+BA135</f>
        <v>44897</v>
      </c>
      <c r="BD135" s="146"/>
      <c r="BE135" s="146"/>
      <c r="BF135" s="142">
        <f>BB135+BD135</f>
        <v>44897</v>
      </c>
      <c r="BG135" s="142">
        <f>BC135+BE135</f>
        <v>44897</v>
      </c>
      <c r="BH135" s="146"/>
      <c r="BI135" s="146"/>
      <c r="BJ135" s="142">
        <f>BB135+BH135</f>
        <v>44897</v>
      </c>
      <c r="BK135" s="142">
        <f>BC135+BI135</f>
        <v>44897</v>
      </c>
      <c r="BL135" s="142">
        <v>-20520</v>
      </c>
      <c r="BM135" s="142">
        <v>-20520</v>
      </c>
      <c r="BN135" s="142">
        <f>BJ135+BL135</f>
        <v>24377</v>
      </c>
      <c r="BO135" s="142"/>
      <c r="BP135" s="142">
        <f>BK135+BM135</f>
        <v>24377</v>
      </c>
      <c r="BQ135" s="142"/>
      <c r="BR135" s="146"/>
      <c r="BS135" s="142">
        <f>BN135+BQ135</f>
        <v>24377</v>
      </c>
      <c r="BT135" s="142">
        <f>BO135</f>
        <v>0</v>
      </c>
      <c r="BU135" s="142">
        <f>BP135+BR135</f>
        <v>24377</v>
      </c>
      <c r="BV135" s="142"/>
      <c r="BW135" s="146"/>
      <c r="BX135" s="142">
        <f>BS135+BV135</f>
        <v>24377</v>
      </c>
      <c r="BY135" s="142">
        <f>BT135</f>
        <v>0</v>
      </c>
      <c r="BZ135" s="142">
        <f>BU135+BW135</f>
        <v>24377</v>
      </c>
      <c r="CA135" s="142"/>
      <c r="CB135" s="146"/>
      <c r="CC135" s="142">
        <f>BX135+CA135</f>
        <v>24377</v>
      </c>
      <c r="CD135" s="142">
        <f>BY135</f>
        <v>0</v>
      </c>
      <c r="CE135" s="142">
        <f>BZ135+CB135</f>
        <v>24377</v>
      </c>
    </row>
    <row r="136" spans="1:83" s="12" customFormat="1" ht="49.5">
      <c r="A136" s="190" t="s">
        <v>371</v>
      </c>
      <c r="B136" s="154" t="s">
        <v>133</v>
      </c>
      <c r="C136" s="154" t="s">
        <v>150</v>
      </c>
      <c r="D136" s="155" t="s">
        <v>189</v>
      </c>
      <c r="E136" s="154"/>
      <c r="F136" s="156">
        <f aca="true" t="shared" si="153" ref="F136:BA136">F137</f>
        <v>128459</v>
      </c>
      <c r="G136" s="156">
        <f t="shared" si="153"/>
        <v>130459</v>
      </c>
      <c r="H136" s="156">
        <f t="shared" si="153"/>
        <v>258918</v>
      </c>
      <c r="I136" s="156">
        <f t="shared" si="153"/>
        <v>0</v>
      </c>
      <c r="J136" s="156">
        <f t="shared" si="153"/>
        <v>295376</v>
      </c>
      <c r="K136" s="156">
        <f t="shared" si="153"/>
        <v>0</v>
      </c>
      <c r="L136" s="156">
        <f t="shared" si="153"/>
        <v>0</v>
      </c>
      <c r="M136" s="156">
        <f t="shared" si="153"/>
        <v>295376</v>
      </c>
      <c r="N136" s="156">
        <f t="shared" si="153"/>
        <v>-193045</v>
      </c>
      <c r="O136" s="156">
        <f t="shared" si="153"/>
        <v>102331</v>
      </c>
      <c r="P136" s="156">
        <f t="shared" si="153"/>
        <v>0</v>
      </c>
      <c r="Q136" s="156">
        <f t="shared" si="153"/>
        <v>102331</v>
      </c>
      <c r="R136" s="156">
        <f t="shared" si="153"/>
        <v>0</v>
      </c>
      <c r="S136" s="156">
        <f t="shared" si="153"/>
        <v>0</v>
      </c>
      <c r="T136" s="156">
        <f t="shared" si="153"/>
        <v>102331</v>
      </c>
      <c r="U136" s="156">
        <f t="shared" si="153"/>
        <v>102331</v>
      </c>
      <c r="V136" s="156">
        <f t="shared" si="153"/>
        <v>0</v>
      </c>
      <c r="W136" s="156">
        <f t="shared" si="153"/>
        <v>0</v>
      </c>
      <c r="X136" s="156">
        <f t="shared" si="153"/>
        <v>102331</v>
      </c>
      <c r="Y136" s="156">
        <f t="shared" si="153"/>
        <v>102331</v>
      </c>
      <c r="Z136" s="156">
        <f t="shared" si="153"/>
        <v>0</v>
      </c>
      <c r="AA136" s="157">
        <f t="shared" si="153"/>
        <v>102331</v>
      </c>
      <c r="AB136" s="157">
        <f t="shared" si="153"/>
        <v>102331</v>
      </c>
      <c r="AC136" s="157">
        <f t="shared" si="153"/>
        <v>0</v>
      </c>
      <c r="AD136" s="157">
        <f t="shared" si="153"/>
        <v>0</v>
      </c>
      <c r="AE136" s="157"/>
      <c r="AF136" s="156">
        <f t="shared" si="153"/>
        <v>102331</v>
      </c>
      <c r="AG136" s="156">
        <f t="shared" si="153"/>
        <v>0</v>
      </c>
      <c r="AH136" s="156">
        <f t="shared" si="153"/>
        <v>102331</v>
      </c>
      <c r="AI136" s="156">
        <f t="shared" si="153"/>
        <v>0</v>
      </c>
      <c r="AJ136" s="156">
        <f t="shared" si="153"/>
        <v>0</v>
      </c>
      <c r="AK136" s="156">
        <f t="shared" si="153"/>
        <v>102331</v>
      </c>
      <c r="AL136" s="156">
        <f t="shared" si="153"/>
        <v>0</v>
      </c>
      <c r="AM136" s="156">
        <f t="shared" si="153"/>
        <v>102331</v>
      </c>
      <c r="AN136" s="156">
        <f t="shared" si="153"/>
        <v>27495</v>
      </c>
      <c r="AO136" s="156">
        <f t="shared" si="153"/>
        <v>129826</v>
      </c>
      <c r="AP136" s="156">
        <f t="shared" si="153"/>
        <v>0</v>
      </c>
      <c r="AQ136" s="156">
        <f t="shared" si="153"/>
        <v>132315</v>
      </c>
      <c r="AR136" s="156">
        <f t="shared" si="153"/>
        <v>0</v>
      </c>
      <c r="AS136" s="156">
        <f t="shared" si="153"/>
        <v>0</v>
      </c>
      <c r="AT136" s="156">
        <f t="shared" si="153"/>
        <v>129826</v>
      </c>
      <c r="AU136" s="156">
        <f t="shared" si="153"/>
        <v>132315</v>
      </c>
      <c r="AV136" s="156">
        <f t="shared" si="153"/>
        <v>0</v>
      </c>
      <c r="AW136" s="156">
        <f t="shared" si="153"/>
        <v>0</v>
      </c>
      <c r="AX136" s="156">
        <f t="shared" si="153"/>
        <v>129826</v>
      </c>
      <c r="AY136" s="156">
        <f t="shared" si="153"/>
        <v>132315</v>
      </c>
      <c r="AZ136" s="156">
        <f t="shared" si="153"/>
        <v>0</v>
      </c>
      <c r="BA136" s="156">
        <f t="shared" si="153"/>
        <v>0</v>
      </c>
      <c r="BB136" s="156">
        <f>BB137</f>
        <v>129826</v>
      </c>
      <c r="BC136" s="156">
        <f>BC137</f>
        <v>132315</v>
      </c>
      <c r="BD136" s="146"/>
      <c r="BE136" s="146"/>
      <c r="BF136" s="156">
        <f aca="true" t="shared" si="154" ref="BF136:CB136">BF137</f>
        <v>129826</v>
      </c>
      <c r="BG136" s="156">
        <f t="shared" si="154"/>
        <v>132315</v>
      </c>
      <c r="BH136" s="156">
        <f t="shared" si="154"/>
        <v>0</v>
      </c>
      <c r="BI136" s="156">
        <f t="shared" si="154"/>
        <v>0</v>
      </c>
      <c r="BJ136" s="156">
        <f t="shared" si="154"/>
        <v>129826</v>
      </c>
      <c r="BK136" s="156">
        <f t="shared" si="154"/>
        <v>132315</v>
      </c>
      <c r="BL136" s="156">
        <f t="shared" si="154"/>
        <v>0</v>
      </c>
      <c r="BM136" s="156">
        <f t="shared" si="154"/>
        <v>0</v>
      </c>
      <c r="BN136" s="156">
        <f t="shared" si="154"/>
        <v>129826</v>
      </c>
      <c r="BO136" s="156"/>
      <c r="BP136" s="156">
        <f t="shared" si="154"/>
        <v>132315</v>
      </c>
      <c r="BQ136" s="156">
        <f t="shared" si="154"/>
        <v>0</v>
      </c>
      <c r="BR136" s="156">
        <f t="shared" si="154"/>
        <v>0</v>
      </c>
      <c r="BS136" s="156">
        <f t="shared" si="154"/>
        <v>129826</v>
      </c>
      <c r="BT136" s="156">
        <f t="shared" si="154"/>
        <v>0</v>
      </c>
      <c r="BU136" s="156">
        <f t="shared" si="154"/>
        <v>132315</v>
      </c>
      <c r="BV136" s="156">
        <f t="shared" si="154"/>
        <v>0</v>
      </c>
      <c r="BW136" s="156">
        <f t="shared" si="154"/>
        <v>0</v>
      </c>
      <c r="BX136" s="156">
        <f t="shared" si="154"/>
        <v>129826</v>
      </c>
      <c r="BY136" s="156">
        <f t="shared" si="154"/>
        <v>0</v>
      </c>
      <c r="BZ136" s="156">
        <f t="shared" si="154"/>
        <v>132315</v>
      </c>
      <c r="CA136" s="156">
        <f t="shared" si="154"/>
        <v>0</v>
      </c>
      <c r="CB136" s="156">
        <f t="shared" si="154"/>
        <v>0</v>
      </c>
      <c r="CC136" s="156">
        <f>CC137</f>
        <v>129826</v>
      </c>
      <c r="CD136" s="156">
        <f>CD137</f>
        <v>0</v>
      </c>
      <c r="CE136" s="156">
        <f>CE137</f>
        <v>132315</v>
      </c>
    </row>
    <row r="137" spans="1:83" s="12" customFormat="1" ht="87" customHeight="1">
      <c r="A137" s="153" t="s">
        <v>242</v>
      </c>
      <c r="B137" s="154" t="s">
        <v>133</v>
      </c>
      <c r="C137" s="154" t="s">
        <v>150</v>
      </c>
      <c r="D137" s="155" t="s">
        <v>189</v>
      </c>
      <c r="E137" s="154" t="s">
        <v>141</v>
      </c>
      <c r="F137" s="142">
        <v>128459</v>
      </c>
      <c r="G137" s="142">
        <f>H137-F137</f>
        <v>130459</v>
      </c>
      <c r="H137" s="142">
        <v>258918</v>
      </c>
      <c r="I137" s="142"/>
      <c r="J137" s="142">
        <v>295376</v>
      </c>
      <c r="K137" s="146"/>
      <c r="L137" s="146"/>
      <c r="M137" s="142">
        <v>295376</v>
      </c>
      <c r="N137" s="142">
        <f>O137-M137</f>
        <v>-193045</v>
      </c>
      <c r="O137" s="142">
        <v>102331</v>
      </c>
      <c r="P137" s="142"/>
      <c r="Q137" s="142">
        <v>102331</v>
      </c>
      <c r="R137" s="146"/>
      <c r="S137" s="146"/>
      <c r="T137" s="142">
        <f>O137+R137</f>
        <v>102331</v>
      </c>
      <c r="U137" s="142">
        <f>Q137+S137</f>
        <v>102331</v>
      </c>
      <c r="V137" s="146"/>
      <c r="W137" s="146"/>
      <c r="X137" s="142">
        <f>T137+V137</f>
        <v>102331</v>
      </c>
      <c r="Y137" s="142">
        <f>U137+W137</f>
        <v>102331</v>
      </c>
      <c r="Z137" s="146"/>
      <c r="AA137" s="143">
        <f>X137+Z137</f>
        <v>102331</v>
      </c>
      <c r="AB137" s="143">
        <f>Y137</f>
        <v>102331</v>
      </c>
      <c r="AC137" s="147"/>
      <c r="AD137" s="147"/>
      <c r="AE137" s="147"/>
      <c r="AF137" s="142">
        <f>AA137+AC137</f>
        <v>102331</v>
      </c>
      <c r="AG137" s="146"/>
      <c r="AH137" s="142">
        <f>AB137</f>
        <v>102331</v>
      </c>
      <c r="AI137" s="146"/>
      <c r="AJ137" s="146"/>
      <c r="AK137" s="142">
        <f>AF137+AI137</f>
        <v>102331</v>
      </c>
      <c r="AL137" s="142">
        <f>AG137</f>
        <v>0</v>
      </c>
      <c r="AM137" s="142">
        <f>AH137+AJ137</f>
        <v>102331</v>
      </c>
      <c r="AN137" s="142">
        <f>AO137-AM137</f>
        <v>27495</v>
      </c>
      <c r="AO137" s="142">
        <v>129826</v>
      </c>
      <c r="AP137" s="142"/>
      <c r="AQ137" s="142">
        <v>132315</v>
      </c>
      <c r="AR137" s="142"/>
      <c r="AS137" s="146"/>
      <c r="AT137" s="142">
        <f>AO137+AR137</f>
        <v>129826</v>
      </c>
      <c r="AU137" s="142">
        <f>AQ137+AS137</f>
        <v>132315</v>
      </c>
      <c r="AV137" s="146"/>
      <c r="AW137" s="146"/>
      <c r="AX137" s="142">
        <f>AT137+AV137</f>
        <v>129826</v>
      </c>
      <c r="AY137" s="142">
        <f>AU137</f>
        <v>132315</v>
      </c>
      <c r="AZ137" s="146"/>
      <c r="BA137" s="146"/>
      <c r="BB137" s="142">
        <f>AX137+AZ137</f>
        <v>129826</v>
      </c>
      <c r="BC137" s="142">
        <f>AY137+BA137</f>
        <v>132315</v>
      </c>
      <c r="BD137" s="146"/>
      <c r="BE137" s="146"/>
      <c r="BF137" s="142">
        <f>BB137+BD137</f>
        <v>129826</v>
      </c>
      <c r="BG137" s="142">
        <f>BC137+BE137</f>
        <v>132315</v>
      </c>
      <c r="BH137" s="146"/>
      <c r="BI137" s="146"/>
      <c r="BJ137" s="142">
        <f>BB137+BH137</f>
        <v>129826</v>
      </c>
      <c r="BK137" s="142">
        <f>BC137+BI137</f>
        <v>132315</v>
      </c>
      <c r="BL137" s="146"/>
      <c r="BM137" s="146"/>
      <c r="BN137" s="142">
        <f>BJ137+BL137</f>
        <v>129826</v>
      </c>
      <c r="BO137" s="142"/>
      <c r="BP137" s="142">
        <f>BK137+BM137</f>
        <v>132315</v>
      </c>
      <c r="BQ137" s="142"/>
      <c r="BR137" s="146"/>
      <c r="BS137" s="142">
        <f>BN137+BQ137</f>
        <v>129826</v>
      </c>
      <c r="BT137" s="142">
        <f>BO137</f>
        <v>0</v>
      </c>
      <c r="BU137" s="142">
        <f>BP137+BR137</f>
        <v>132315</v>
      </c>
      <c r="BV137" s="142"/>
      <c r="BW137" s="146"/>
      <c r="BX137" s="142">
        <f>BS137+BV137</f>
        <v>129826</v>
      </c>
      <c r="BY137" s="142">
        <f>BT137</f>
        <v>0</v>
      </c>
      <c r="BZ137" s="142">
        <f>BU137+BW137</f>
        <v>132315</v>
      </c>
      <c r="CA137" s="142"/>
      <c r="CB137" s="146"/>
      <c r="CC137" s="142">
        <f>BX137+CA137</f>
        <v>129826</v>
      </c>
      <c r="CD137" s="142">
        <f>BY137</f>
        <v>0</v>
      </c>
      <c r="CE137" s="142">
        <f>BZ137+CB137</f>
        <v>132315</v>
      </c>
    </row>
    <row r="138" spans="1:83" s="12" customFormat="1" ht="115.5">
      <c r="A138" s="190" t="s">
        <v>372</v>
      </c>
      <c r="B138" s="154" t="s">
        <v>133</v>
      </c>
      <c r="C138" s="154" t="s">
        <v>150</v>
      </c>
      <c r="D138" s="155" t="s">
        <v>190</v>
      </c>
      <c r="E138" s="154"/>
      <c r="F138" s="156">
        <f aca="true" t="shared" si="155" ref="F138:Q140">F139</f>
        <v>11073</v>
      </c>
      <c r="G138" s="156">
        <f t="shared" si="155"/>
        <v>223</v>
      </c>
      <c r="H138" s="156">
        <f t="shared" si="155"/>
        <v>11296</v>
      </c>
      <c r="I138" s="156">
        <f t="shared" si="155"/>
        <v>0</v>
      </c>
      <c r="J138" s="156">
        <f t="shared" si="155"/>
        <v>11742</v>
      </c>
      <c r="K138" s="156">
        <f t="shared" si="155"/>
        <v>0</v>
      </c>
      <c r="L138" s="156">
        <f t="shared" si="155"/>
        <v>0</v>
      </c>
      <c r="M138" s="156">
        <f t="shared" si="155"/>
        <v>11742</v>
      </c>
      <c r="N138" s="156">
        <f t="shared" si="155"/>
        <v>-11742</v>
      </c>
      <c r="O138" s="156">
        <f t="shared" si="155"/>
        <v>0</v>
      </c>
      <c r="P138" s="156">
        <f t="shared" si="155"/>
        <v>0</v>
      </c>
      <c r="Q138" s="156">
        <f t="shared" si="155"/>
        <v>0</v>
      </c>
      <c r="R138" s="146"/>
      <c r="S138" s="146"/>
      <c r="T138" s="146"/>
      <c r="U138" s="146"/>
      <c r="V138" s="146"/>
      <c r="W138" s="146"/>
      <c r="X138" s="146"/>
      <c r="Y138" s="146"/>
      <c r="Z138" s="146"/>
      <c r="AA138" s="147"/>
      <c r="AB138" s="147"/>
      <c r="AC138" s="147"/>
      <c r="AD138" s="147"/>
      <c r="AE138" s="147"/>
      <c r="AF138" s="146"/>
      <c r="AG138" s="146"/>
      <c r="AH138" s="146"/>
      <c r="AI138" s="146"/>
      <c r="AJ138" s="146"/>
      <c r="AK138" s="142"/>
      <c r="AL138" s="142"/>
      <c r="AM138" s="142"/>
      <c r="AN138" s="142">
        <f aca="true" t="shared" si="156" ref="AN138:BC140">AN139</f>
        <v>17500</v>
      </c>
      <c r="AO138" s="142">
        <f t="shared" si="156"/>
        <v>17500</v>
      </c>
      <c r="AP138" s="142">
        <f t="shared" si="156"/>
        <v>0</v>
      </c>
      <c r="AQ138" s="142">
        <f t="shared" si="156"/>
        <v>17500</v>
      </c>
      <c r="AR138" s="142">
        <f t="shared" si="156"/>
        <v>0</v>
      </c>
      <c r="AS138" s="142">
        <f t="shared" si="156"/>
        <v>0</v>
      </c>
      <c r="AT138" s="142">
        <f t="shared" si="156"/>
        <v>17500</v>
      </c>
      <c r="AU138" s="142">
        <f t="shared" si="156"/>
        <v>17500</v>
      </c>
      <c r="AV138" s="142">
        <f t="shared" si="156"/>
        <v>0</v>
      </c>
      <c r="AW138" s="142">
        <f t="shared" si="156"/>
        <v>0</v>
      </c>
      <c r="AX138" s="142">
        <f t="shared" si="156"/>
        <v>17500</v>
      </c>
      <c r="AY138" s="142">
        <f t="shared" si="156"/>
        <v>17500</v>
      </c>
      <c r="AZ138" s="142">
        <f t="shared" si="156"/>
        <v>0</v>
      </c>
      <c r="BA138" s="142">
        <f t="shared" si="156"/>
        <v>0</v>
      </c>
      <c r="BB138" s="142">
        <f t="shared" si="156"/>
        <v>17500</v>
      </c>
      <c r="BC138" s="142">
        <f t="shared" si="156"/>
        <v>17500</v>
      </c>
      <c r="BD138" s="146"/>
      <c r="BE138" s="146"/>
      <c r="BF138" s="142">
        <f aca="true" t="shared" si="157" ref="BF138:BV140">BF139</f>
        <v>17500</v>
      </c>
      <c r="BG138" s="142">
        <f t="shared" si="157"/>
        <v>17500</v>
      </c>
      <c r="BH138" s="142">
        <f t="shared" si="157"/>
        <v>0</v>
      </c>
      <c r="BI138" s="142">
        <f t="shared" si="157"/>
        <v>0</v>
      </c>
      <c r="BJ138" s="142">
        <f t="shared" si="157"/>
        <v>17500</v>
      </c>
      <c r="BK138" s="142">
        <f t="shared" si="157"/>
        <v>17500</v>
      </c>
      <c r="BL138" s="142">
        <f t="shared" si="157"/>
        <v>0</v>
      </c>
      <c r="BM138" s="142">
        <f t="shared" si="157"/>
        <v>0</v>
      </c>
      <c r="BN138" s="142">
        <f t="shared" si="157"/>
        <v>17500</v>
      </c>
      <c r="BO138" s="142"/>
      <c r="BP138" s="142">
        <f t="shared" si="157"/>
        <v>17500</v>
      </c>
      <c r="BQ138" s="142">
        <f t="shared" si="157"/>
        <v>0</v>
      </c>
      <c r="BR138" s="142">
        <f t="shared" si="157"/>
        <v>0</v>
      </c>
      <c r="BS138" s="142">
        <f t="shared" si="157"/>
        <v>17500</v>
      </c>
      <c r="BT138" s="142">
        <f t="shared" si="157"/>
        <v>0</v>
      </c>
      <c r="BU138" s="142">
        <f t="shared" si="157"/>
        <v>17500</v>
      </c>
      <c r="BV138" s="142">
        <f t="shared" si="157"/>
        <v>0</v>
      </c>
      <c r="BW138" s="142">
        <f aca="true" t="shared" si="158" ref="BW138:CE138">BW139</f>
        <v>0</v>
      </c>
      <c r="BX138" s="142">
        <f t="shared" si="158"/>
        <v>17500</v>
      </c>
      <c r="BY138" s="142">
        <f t="shared" si="158"/>
        <v>0</v>
      </c>
      <c r="BZ138" s="142">
        <f t="shared" si="158"/>
        <v>17500</v>
      </c>
      <c r="CA138" s="142">
        <f t="shared" si="158"/>
        <v>0</v>
      </c>
      <c r="CB138" s="142">
        <f t="shared" si="158"/>
        <v>0</v>
      </c>
      <c r="CC138" s="142">
        <f t="shared" si="158"/>
        <v>17500</v>
      </c>
      <c r="CD138" s="142">
        <f t="shared" si="158"/>
        <v>0</v>
      </c>
      <c r="CE138" s="142">
        <f t="shared" si="158"/>
        <v>17500</v>
      </c>
    </row>
    <row r="139" spans="1:83" s="12" customFormat="1" ht="89.25" customHeight="1">
      <c r="A139" s="153" t="s">
        <v>242</v>
      </c>
      <c r="B139" s="154" t="s">
        <v>133</v>
      </c>
      <c r="C139" s="154" t="s">
        <v>150</v>
      </c>
      <c r="D139" s="155" t="s">
        <v>190</v>
      </c>
      <c r="E139" s="154" t="s">
        <v>141</v>
      </c>
      <c r="F139" s="142">
        <v>11073</v>
      </c>
      <c r="G139" s="142">
        <f>H139-F139</f>
        <v>223</v>
      </c>
      <c r="H139" s="142">
        <v>11296</v>
      </c>
      <c r="I139" s="142"/>
      <c r="J139" s="142">
        <v>11742</v>
      </c>
      <c r="K139" s="146"/>
      <c r="L139" s="146"/>
      <c r="M139" s="142">
        <v>11742</v>
      </c>
      <c r="N139" s="142">
        <f>O139-M139</f>
        <v>-11742</v>
      </c>
      <c r="O139" s="142"/>
      <c r="P139" s="142"/>
      <c r="Q139" s="142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7"/>
      <c r="AB139" s="147"/>
      <c r="AC139" s="147"/>
      <c r="AD139" s="147"/>
      <c r="AE139" s="147"/>
      <c r="AF139" s="146"/>
      <c r="AG139" s="146"/>
      <c r="AH139" s="146"/>
      <c r="AI139" s="146"/>
      <c r="AJ139" s="146"/>
      <c r="AK139" s="142"/>
      <c r="AL139" s="142"/>
      <c r="AM139" s="142"/>
      <c r="AN139" s="142">
        <f>AO139-AM139</f>
        <v>17500</v>
      </c>
      <c r="AO139" s="142">
        <v>17500</v>
      </c>
      <c r="AP139" s="142"/>
      <c r="AQ139" s="142">
        <v>17500</v>
      </c>
      <c r="AR139" s="142"/>
      <c r="AS139" s="146"/>
      <c r="AT139" s="142">
        <f>AO139+AR139</f>
        <v>17500</v>
      </c>
      <c r="AU139" s="142">
        <f>AQ139+AS139</f>
        <v>17500</v>
      </c>
      <c r="AV139" s="146"/>
      <c r="AW139" s="146"/>
      <c r="AX139" s="142">
        <f>AT139+AV139</f>
        <v>17500</v>
      </c>
      <c r="AY139" s="142">
        <f>AU139</f>
        <v>17500</v>
      </c>
      <c r="AZ139" s="146"/>
      <c r="BA139" s="146"/>
      <c r="BB139" s="142">
        <f>AX139+AZ139</f>
        <v>17500</v>
      </c>
      <c r="BC139" s="142">
        <f>AY139+BA139</f>
        <v>17500</v>
      </c>
      <c r="BD139" s="146"/>
      <c r="BE139" s="146"/>
      <c r="BF139" s="142">
        <f>BB139+BD139</f>
        <v>17500</v>
      </c>
      <c r="BG139" s="142">
        <f>BC139+BE139</f>
        <v>17500</v>
      </c>
      <c r="BH139" s="146"/>
      <c r="BI139" s="146"/>
      <c r="BJ139" s="142">
        <f>BB139+BH139</f>
        <v>17500</v>
      </c>
      <c r="BK139" s="142">
        <f>BC139+BI139</f>
        <v>17500</v>
      </c>
      <c r="BL139" s="146"/>
      <c r="BM139" s="146"/>
      <c r="BN139" s="142">
        <f>BJ139+BL139</f>
        <v>17500</v>
      </c>
      <c r="BO139" s="142"/>
      <c r="BP139" s="142">
        <f>BK139+BM139</f>
        <v>17500</v>
      </c>
      <c r="BQ139" s="142"/>
      <c r="BR139" s="146"/>
      <c r="BS139" s="142">
        <f>BN139+BQ139</f>
        <v>17500</v>
      </c>
      <c r="BT139" s="142">
        <f>BO139</f>
        <v>0</v>
      </c>
      <c r="BU139" s="142">
        <f>BP139+BR139</f>
        <v>17500</v>
      </c>
      <c r="BV139" s="142"/>
      <c r="BW139" s="146"/>
      <c r="BX139" s="142">
        <f>BS139+BV139</f>
        <v>17500</v>
      </c>
      <c r="BY139" s="142">
        <f>BT139</f>
        <v>0</v>
      </c>
      <c r="BZ139" s="142">
        <f>BU139+BW139</f>
        <v>17500</v>
      </c>
      <c r="CA139" s="142"/>
      <c r="CB139" s="146"/>
      <c r="CC139" s="142">
        <f>BX139+CA139</f>
        <v>17500</v>
      </c>
      <c r="CD139" s="142">
        <f>BY139</f>
        <v>0</v>
      </c>
      <c r="CE139" s="142">
        <f>BZ139+CB139</f>
        <v>17500</v>
      </c>
    </row>
    <row r="140" spans="1:83" s="12" customFormat="1" ht="99">
      <c r="A140" s="190" t="s">
        <v>374</v>
      </c>
      <c r="B140" s="154" t="s">
        <v>133</v>
      </c>
      <c r="C140" s="154" t="s">
        <v>150</v>
      </c>
      <c r="D140" s="155" t="s">
        <v>373</v>
      </c>
      <c r="E140" s="154"/>
      <c r="F140" s="156">
        <f t="shared" si="155"/>
        <v>11073</v>
      </c>
      <c r="G140" s="156">
        <f t="shared" si="155"/>
        <v>223</v>
      </c>
      <c r="H140" s="156">
        <f t="shared" si="155"/>
        <v>11296</v>
      </c>
      <c r="I140" s="156">
        <f t="shared" si="155"/>
        <v>0</v>
      </c>
      <c r="J140" s="156">
        <f t="shared" si="155"/>
        <v>11742</v>
      </c>
      <c r="K140" s="156">
        <f t="shared" si="155"/>
        <v>0</v>
      </c>
      <c r="L140" s="156">
        <f t="shared" si="155"/>
        <v>0</v>
      </c>
      <c r="M140" s="156">
        <f t="shared" si="155"/>
        <v>11742</v>
      </c>
      <c r="N140" s="156">
        <f t="shared" si="155"/>
        <v>-11742</v>
      </c>
      <c r="O140" s="156">
        <f t="shared" si="155"/>
        <v>0</v>
      </c>
      <c r="P140" s="156">
        <f t="shared" si="155"/>
        <v>0</v>
      </c>
      <c r="Q140" s="156">
        <f t="shared" si="155"/>
        <v>0</v>
      </c>
      <c r="R140" s="146"/>
      <c r="S140" s="146"/>
      <c r="T140" s="146"/>
      <c r="U140" s="146"/>
      <c r="V140" s="146"/>
      <c r="W140" s="146"/>
      <c r="X140" s="146"/>
      <c r="Y140" s="146"/>
      <c r="Z140" s="146"/>
      <c r="AA140" s="147"/>
      <c r="AB140" s="147"/>
      <c r="AC140" s="147"/>
      <c r="AD140" s="147"/>
      <c r="AE140" s="147"/>
      <c r="AF140" s="146"/>
      <c r="AG140" s="146"/>
      <c r="AH140" s="146"/>
      <c r="AI140" s="146"/>
      <c r="AJ140" s="146"/>
      <c r="AK140" s="142"/>
      <c r="AL140" s="142"/>
      <c r="AM140" s="142"/>
      <c r="AN140" s="142">
        <f t="shared" si="156"/>
        <v>17500</v>
      </c>
      <c r="AO140" s="142">
        <f t="shared" si="156"/>
        <v>17500</v>
      </c>
      <c r="AP140" s="142">
        <f t="shared" si="156"/>
        <v>0</v>
      </c>
      <c r="AQ140" s="142">
        <f t="shared" si="156"/>
        <v>17500</v>
      </c>
      <c r="AR140" s="142">
        <f t="shared" si="156"/>
        <v>0</v>
      </c>
      <c r="AS140" s="142">
        <f t="shared" si="156"/>
        <v>0</v>
      </c>
      <c r="AT140" s="142">
        <f t="shared" si="156"/>
        <v>17500</v>
      </c>
      <c r="AU140" s="142">
        <f t="shared" si="156"/>
        <v>17500</v>
      </c>
      <c r="AV140" s="142">
        <f t="shared" si="156"/>
        <v>0</v>
      </c>
      <c r="AW140" s="142">
        <f t="shared" si="156"/>
        <v>0</v>
      </c>
      <c r="AX140" s="142">
        <f t="shared" si="156"/>
        <v>17500</v>
      </c>
      <c r="AY140" s="142">
        <f t="shared" si="156"/>
        <v>17500</v>
      </c>
      <c r="AZ140" s="142">
        <f t="shared" si="156"/>
        <v>0</v>
      </c>
      <c r="BA140" s="142">
        <f t="shared" si="156"/>
        <v>0</v>
      </c>
      <c r="BB140" s="142">
        <f t="shared" si="156"/>
        <v>17500</v>
      </c>
      <c r="BC140" s="142">
        <f t="shared" si="156"/>
        <v>17500</v>
      </c>
      <c r="BD140" s="146"/>
      <c r="BE140" s="146"/>
      <c r="BF140" s="142">
        <f t="shared" si="157"/>
        <v>17500</v>
      </c>
      <c r="BG140" s="142">
        <f t="shared" si="157"/>
        <v>17500</v>
      </c>
      <c r="BH140" s="142">
        <f t="shared" si="157"/>
        <v>0</v>
      </c>
      <c r="BI140" s="142">
        <f t="shared" si="157"/>
        <v>0</v>
      </c>
      <c r="BJ140" s="142">
        <f t="shared" si="157"/>
        <v>0</v>
      </c>
      <c r="BK140" s="142">
        <f t="shared" si="157"/>
        <v>0</v>
      </c>
      <c r="BL140" s="142">
        <f t="shared" si="157"/>
        <v>20520</v>
      </c>
      <c r="BM140" s="142">
        <f t="shared" si="157"/>
        <v>20520</v>
      </c>
      <c r="BN140" s="142">
        <f t="shared" si="157"/>
        <v>20520</v>
      </c>
      <c r="BO140" s="142"/>
      <c r="BP140" s="142">
        <f t="shared" si="157"/>
        <v>20520</v>
      </c>
      <c r="BQ140" s="142">
        <f t="shared" si="157"/>
        <v>0</v>
      </c>
      <c r="BR140" s="142">
        <f t="shared" si="157"/>
        <v>0</v>
      </c>
      <c r="BS140" s="142">
        <f t="shared" si="157"/>
        <v>20520</v>
      </c>
      <c r="BT140" s="142">
        <f t="shared" si="157"/>
        <v>0</v>
      </c>
      <c r="BU140" s="142">
        <f t="shared" si="157"/>
        <v>20520</v>
      </c>
      <c r="BV140" s="142">
        <f t="shared" si="157"/>
        <v>0</v>
      </c>
      <c r="BW140" s="142">
        <f aca="true" t="shared" si="159" ref="BW140:CE140">BW141</f>
        <v>0</v>
      </c>
      <c r="BX140" s="142">
        <f t="shared" si="159"/>
        <v>20520</v>
      </c>
      <c r="BY140" s="142">
        <f t="shared" si="159"/>
        <v>0</v>
      </c>
      <c r="BZ140" s="142">
        <f t="shared" si="159"/>
        <v>20520</v>
      </c>
      <c r="CA140" s="142">
        <f t="shared" si="159"/>
        <v>0</v>
      </c>
      <c r="CB140" s="142">
        <f t="shared" si="159"/>
        <v>0</v>
      </c>
      <c r="CC140" s="142">
        <f t="shared" si="159"/>
        <v>20520</v>
      </c>
      <c r="CD140" s="142">
        <f t="shared" si="159"/>
        <v>0</v>
      </c>
      <c r="CE140" s="142">
        <f t="shared" si="159"/>
        <v>20520</v>
      </c>
    </row>
    <row r="141" spans="1:83" s="12" customFormat="1" ht="89.25" customHeight="1">
      <c r="A141" s="153" t="s">
        <v>242</v>
      </c>
      <c r="B141" s="154" t="s">
        <v>133</v>
      </c>
      <c r="C141" s="154" t="s">
        <v>150</v>
      </c>
      <c r="D141" s="155" t="s">
        <v>373</v>
      </c>
      <c r="E141" s="154" t="s">
        <v>141</v>
      </c>
      <c r="F141" s="142">
        <v>11073</v>
      </c>
      <c r="G141" s="142">
        <f>H141-F141</f>
        <v>223</v>
      </c>
      <c r="H141" s="142">
        <v>11296</v>
      </c>
      <c r="I141" s="142"/>
      <c r="J141" s="142">
        <v>11742</v>
      </c>
      <c r="K141" s="146"/>
      <c r="L141" s="146"/>
      <c r="M141" s="142">
        <v>11742</v>
      </c>
      <c r="N141" s="142">
        <f>O141-M141</f>
        <v>-11742</v>
      </c>
      <c r="O141" s="142"/>
      <c r="P141" s="142"/>
      <c r="Q141" s="142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7"/>
      <c r="AB141" s="147"/>
      <c r="AC141" s="147"/>
      <c r="AD141" s="147"/>
      <c r="AE141" s="147"/>
      <c r="AF141" s="146"/>
      <c r="AG141" s="146"/>
      <c r="AH141" s="146"/>
      <c r="AI141" s="146"/>
      <c r="AJ141" s="146"/>
      <c r="AK141" s="142"/>
      <c r="AL141" s="142"/>
      <c r="AM141" s="142"/>
      <c r="AN141" s="142">
        <f>AO141-AM141</f>
        <v>17500</v>
      </c>
      <c r="AO141" s="142">
        <v>17500</v>
      </c>
      <c r="AP141" s="142"/>
      <c r="AQ141" s="142">
        <v>17500</v>
      </c>
      <c r="AR141" s="142"/>
      <c r="AS141" s="146"/>
      <c r="AT141" s="142">
        <f>AO141+AR141</f>
        <v>17500</v>
      </c>
      <c r="AU141" s="142">
        <f>AQ141+AS141</f>
        <v>17500</v>
      </c>
      <c r="AV141" s="146"/>
      <c r="AW141" s="146"/>
      <c r="AX141" s="142">
        <f>AT141+AV141</f>
        <v>17500</v>
      </c>
      <c r="AY141" s="142">
        <f>AU141</f>
        <v>17500</v>
      </c>
      <c r="AZ141" s="146"/>
      <c r="BA141" s="146"/>
      <c r="BB141" s="142">
        <f>AX141+AZ141</f>
        <v>17500</v>
      </c>
      <c r="BC141" s="142">
        <f>AY141+BA141</f>
        <v>17500</v>
      </c>
      <c r="BD141" s="146"/>
      <c r="BE141" s="146"/>
      <c r="BF141" s="142">
        <f>BB141+BD141</f>
        <v>17500</v>
      </c>
      <c r="BG141" s="142">
        <f>BC141+BE141</f>
        <v>17500</v>
      </c>
      <c r="BH141" s="146"/>
      <c r="BI141" s="146"/>
      <c r="BJ141" s="142">
        <v>0</v>
      </c>
      <c r="BK141" s="142">
        <v>0</v>
      </c>
      <c r="BL141" s="142">
        <v>20520</v>
      </c>
      <c r="BM141" s="142">
        <v>20520</v>
      </c>
      <c r="BN141" s="142">
        <f>BJ141+BL141</f>
        <v>20520</v>
      </c>
      <c r="BO141" s="142"/>
      <c r="BP141" s="142">
        <f>BK141+BM141</f>
        <v>20520</v>
      </c>
      <c r="BQ141" s="142"/>
      <c r="BR141" s="146"/>
      <c r="BS141" s="142">
        <f>BN141+BQ141</f>
        <v>20520</v>
      </c>
      <c r="BT141" s="142">
        <f>BO141</f>
        <v>0</v>
      </c>
      <c r="BU141" s="142">
        <f>BP141+BR141</f>
        <v>20520</v>
      </c>
      <c r="BV141" s="142"/>
      <c r="BW141" s="146"/>
      <c r="BX141" s="142">
        <f>BS141+BV141</f>
        <v>20520</v>
      </c>
      <c r="BY141" s="142">
        <f>BT141</f>
        <v>0</v>
      </c>
      <c r="BZ141" s="142">
        <f>BU141+BW141</f>
        <v>20520</v>
      </c>
      <c r="CA141" s="142"/>
      <c r="CB141" s="146"/>
      <c r="CC141" s="142">
        <f>BX141+CA141</f>
        <v>20520</v>
      </c>
      <c r="CD141" s="142">
        <f>BY141</f>
        <v>0</v>
      </c>
      <c r="CE141" s="142">
        <f>BZ141+CB141</f>
        <v>20520</v>
      </c>
    </row>
    <row r="142" spans="1:83" s="12" customFormat="1" ht="17.25" customHeight="1">
      <c r="A142" s="153"/>
      <c r="B142" s="154"/>
      <c r="C142" s="154"/>
      <c r="D142" s="155"/>
      <c r="E142" s="154"/>
      <c r="F142" s="180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7"/>
      <c r="AB142" s="147"/>
      <c r="AC142" s="147"/>
      <c r="AD142" s="147"/>
      <c r="AE142" s="147"/>
      <c r="AF142" s="146"/>
      <c r="AG142" s="146"/>
      <c r="AH142" s="146"/>
      <c r="AI142" s="146"/>
      <c r="AJ142" s="146"/>
      <c r="AK142" s="142"/>
      <c r="AL142" s="142"/>
      <c r="AM142" s="142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</row>
    <row r="143" spans="1:83" s="37" customFormat="1" ht="18.75" hidden="1">
      <c r="A143" s="191" t="s">
        <v>338</v>
      </c>
      <c r="B143" s="192" t="s">
        <v>133</v>
      </c>
      <c r="C143" s="192" t="s">
        <v>144</v>
      </c>
      <c r="D143" s="193"/>
      <c r="E143" s="192"/>
      <c r="F143" s="194">
        <f aca="true" t="shared" si="160" ref="F143:Q144">F144</f>
        <v>41021</v>
      </c>
      <c r="G143" s="194">
        <f aca="true" t="shared" si="161" ref="G143:O143">G144+G146</f>
        <v>3990</v>
      </c>
      <c r="H143" s="194">
        <f t="shared" si="161"/>
        <v>45011</v>
      </c>
      <c r="I143" s="194">
        <f t="shared" si="161"/>
        <v>0</v>
      </c>
      <c r="J143" s="194">
        <f t="shared" si="161"/>
        <v>77308</v>
      </c>
      <c r="K143" s="194">
        <f t="shared" si="161"/>
        <v>0</v>
      </c>
      <c r="L143" s="194">
        <f t="shared" si="161"/>
        <v>0</v>
      </c>
      <c r="M143" s="194">
        <f t="shared" si="161"/>
        <v>77308</v>
      </c>
      <c r="N143" s="194">
        <f t="shared" si="161"/>
        <v>-77308</v>
      </c>
      <c r="O143" s="194">
        <f t="shared" si="161"/>
        <v>0</v>
      </c>
      <c r="P143" s="194">
        <f>P144+P146</f>
        <v>0</v>
      </c>
      <c r="Q143" s="194">
        <f>Q144+Q146</f>
        <v>0</v>
      </c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77"/>
      <c r="AL143" s="177"/>
      <c r="AM143" s="177"/>
      <c r="AN143" s="196">
        <f>AN146</f>
        <v>0</v>
      </c>
      <c r="AO143" s="196">
        <f>AO146</f>
        <v>0</v>
      </c>
      <c r="AP143" s="196">
        <f>AP146</f>
        <v>0</v>
      </c>
      <c r="AQ143" s="196">
        <f>AQ146</f>
        <v>0</v>
      </c>
      <c r="AR143" s="196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46"/>
      <c r="BM143" s="146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</row>
    <row r="144" spans="1:83" s="32" customFormat="1" ht="49.5" hidden="1">
      <c r="A144" s="181" t="s">
        <v>148</v>
      </c>
      <c r="B144" s="175" t="s">
        <v>133</v>
      </c>
      <c r="C144" s="175" t="s">
        <v>144</v>
      </c>
      <c r="D144" s="182" t="s">
        <v>38</v>
      </c>
      <c r="E144" s="175"/>
      <c r="F144" s="197">
        <f t="shared" si="160"/>
        <v>41021</v>
      </c>
      <c r="G144" s="197">
        <f t="shared" si="160"/>
        <v>-11347</v>
      </c>
      <c r="H144" s="197">
        <f t="shared" si="160"/>
        <v>29674</v>
      </c>
      <c r="I144" s="197">
        <f t="shared" si="160"/>
        <v>0</v>
      </c>
      <c r="J144" s="197">
        <f t="shared" si="160"/>
        <v>64738</v>
      </c>
      <c r="K144" s="197">
        <f t="shared" si="160"/>
        <v>0</v>
      </c>
      <c r="L144" s="197">
        <f t="shared" si="160"/>
        <v>0</v>
      </c>
      <c r="M144" s="197">
        <f t="shared" si="160"/>
        <v>64738</v>
      </c>
      <c r="N144" s="197">
        <f t="shared" si="160"/>
        <v>-64738</v>
      </c>
      <c r="O144" s="197">
        <f t="shared" si="160"/>
        <v>0</v>
      </c>
      <c r="P144" s="197">
        <f t="shared" si="160"/>
        <v>0</v>
      </c>
      <c r="Q144" s="197">
        <f t="shared" si="160"/>
        <v>0</v>
      </c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98"/>
      <c r="AL144" s="198"/>
      <c r="AM144" s="198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22"/>
      <c r="BM144" s="122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79"/>
      <c r="BX144" s="179"/>
      <c r="BY144" s="179"/>
      <c r="BZ144" s="179"/>
      <c r="CA144" s="179"/>
      <c r="CB144" s="179"/>
      <c r="CC144" s="179"/>
      <c r="CD144" s="179"/>
      <c r="CE144" s="179"/>
    </row>
    <row r="145" spans="1:83" s="38" customFormat="1" ht="83.25" hidden="1">
      <c r="A145" s="181" t="s">
        <v>241</v>
      </c>
      <c r="B145" s="175" t="s">
        <v>133</v>
      </c>
      <c r="C145" s="175" t="s">
        <v>144</v>
      </c>
      <c r="D145" s="182" t="s">
        <v>38</v>
      </c>
      <c r="E145" s="175" t="s">
        <v>149</v>
      </c>
      <c r="F145" s="177">
        <v>41021</v>
      </c>
      <c r="G145" s="177">
        <f>H145-F145</f>
        <v>-11347</v>
      </c>
      <c r="H145" s="177">
        <f>45011-15337</f>
        <v>29674</v>
      </c>
      <c r="I145" s="177"/>
      <c r="J145" s="177">
        <f>77308-12570</f>
        <v>64738</v>
      </c>
      <c r="K145" s="196"/>
      <c r="L145" s="196"/>
      <c r="M145" s="177">
        <v>64738</v>
      </c>
      <c r="N145" s="177">
        <f>O145-M145</f>
        <v>-64738</v>
      </c>
      <c r="O145" s="177"/>
      <c r="P145" s="177"/>
      <c r="Q145" s="177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200"/>
      <c r="AL145" s="200"/>
      <c r="AM145" s="200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39"/>
      <c r="BM145" s="13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</row>
    <row r="146" spans="1:83" s="38" customFormat="1" ht="33.75" hidden="1">
      <c r="A146" s="181" t="s">
        <v>119</v>
      </c>
      <c r="B146" s="175" t="s">
        <v>133</v>
      </c>
      <c r="C146" s="175" t="s">
        <v>144</v>
      </c>
      <c r="D146" s="182" t="s">
        <v>120</v>
      </c>
      <c r="E146" s="175"/>
      <c r="F146" s="177"/>
      <c r="G146" s="177">
        <f aca="true" t="shared" si="162" ref="G146:Q146">G148</f>
        <v>15337</v>
      </c>
      <c r="H146" s="177">
        <f t="shared" si="162"/>
        <v>15337</v>
      </c>
      <c r="I146" s="177">
        <f t="shared" si="162"/>
        <v>0</v>
      </c>
      <c r="J146" s="177">
        <f t="shared" si="162"/>
        <v>12570</v>
      </c>
      <c r="K146" s="177">
        <f t="shared" si="162"/>
        <v>0</v>
      </c>
      <c r="L146" s="177">
        <f t="shared" si="162"/>
        <v>0</v>
      </c>
      <c r="M146" s="177">
        <f t="shared" si="162"/>
        <v>12570</v>
      </c>
      <c r="N146" s="177">
        <f t="shared" si="162"/>
        <v>-12570</v>
      </c>
      <c r="O146" s="177">
        <f t="shared" si="162"/>
        <v>0</v>
      </c>
      <c r="P146" s="177">
        <f t="shared" si="162"/>
        <v>0</v>
      </c>
      <c r="Q146" s="177">
        <f t="shared" si="162"/>
        <v>0</v>
      </c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200"/>
      <c r="AL146" s="200"/>
      <c r="AM146" s="200"/>
      <c r="AN146" s="177">
        <f aca="true" t="shared" si="163" ref="AN146:AQ147">AN147</f>
        <v>0</v>
      </c>
      <c r="AO146" s="177">
        <f t="shared" si="163"/>
        <v>0</v>
      </c>
      <c r="AP146" s="177">
        <f t="shared" si="163"/>
        <v>0</v>
      </c>
      <c r="AQ146" s="177">
        <f t="shared" si="163"/>
        <v>0</v>
      </c>
      <c r="AR146" s="177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39"/>
      <c r="BM146" s="13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</row>
    <row r="147" spans="1:83" s="38" customFormat="1" ht="66.75" hidden="1">
      <c r="A147" s="181" t="s">
        <v>333</v>
      </c>
      <c r="B147" s="175" t="s">
        <v>133</v>
      </c>
      <c r="C147" s="175" t="s">
        <v>144</v>
      </c>
      <c r="D147" s="182" t="s">
        <v>332</v>
      </c>
      <c r="E147" s="175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200"/>
      <c r="AL147" s="200"/>
      <c r="AM147" s="200"/>
      <c r="AN147" s="177">
        <f t="shared" si="163"/>
        <v>0</v>
      </c>
      <c r="AO147" s="177">
        <f t="shared" si="163"/>
        <v>0</v>
      </c>
      <c r="AP147" s="177">
        <f t="shared" si="163"/>
        <v>0</v>
      </c>
      <c r="AQ147" s="177">
        <f t="shared" si="163"/>
        <v>0</v>
      </c>
      <c r="AR147" s="177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39"/>
      <c r="BM147" s="13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</row>
    <row r="148" spans="1:83" s="38" customFormat="1" ht="83.25" hidden="1">
      <c r="A148" s="181" t="s">
        <v>241</v>
      </c>
      <c r="B148" s="175" t="s">
        <v>133</v>
      </c>
      <c r="C148" s="175" t="s">
        <v>144</v>
      </c>
      <c r="D148" s="182" t="s">
        <v>332</v>
      </c>
      <c r="E148" s="175" t="s">
        <v>149</v>
      </c>
      <c r="F148" s="177"/>
      <c r="G148" s="177">
        <f>H148-F148</f>
        <v>15337</v>
      </c>
      <c r="H148" s="177">
        <v>15337</v>
      </c>
      <c r="I148" s="177"/>
      <c r="J148" s="177">
        <v>12570</v>
      </c>
      <c r="K148" s="196"/>
      <c r="L148" s="196"/>
      <c r="M148" s="177">
        <v>12570</v>
      </c>
      <c r="N148" s="177">
        <f>O148-M148</f>
        <v>-12570</v>
      </c>
      <c r="O148" s="177"/>
      <c r="P148" s="177"/>
      <c r="Q148" s="177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200"/>
      <c r="AL148" s="200"/>
      <c r="AM148" s="200"/>
      <c r="AN148" s="177">
        <f>AO148-AM148</f>
        <v>0</v>
      </c>
      <c r="AO148" s="177"/>
      <c r="AP148" s="177"/>
      <c r="AQ148" s="177"/>
      <c r="AR148" s="177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39"/>
      <c r="BM148" s="13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199"/>
    </row>
    <row r="149" spans="1:83" s="10" customFormat="1" ht="18.75">
      <c r="A149" s="153"/>
      <c r="B149" s="154"/>
      <c r="C149" s="154"/>
      <c r="D149" s="155"/>
      <c r="E149" s="154"/>
      <c r="F149" s="142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9"/>
      <c r="S149" s="139"/>
      <c r="T149" s="139"/>
      <c r="U149" s="139"/>
      <c r="V149" s="139"/>
      <c r="W149" s="139"/>
      <c r="X149" s="139"/>
      <c r="Y149" s="139"/>
      <c r="Z149" s="139"/>
      <c r="AA149" s="201"/>
      <c r="AB149" s="201"/>
      <c r="AC149" s="201"/>
      <c r="AD149" s="201"/>
      <c r="AE149" s="201"/>
      <c r="AF149" s="139"/>
      <c r="AG149" s="139"/>
      <c r="AH149" s="139"/>
      <c r="AI149" s="139"/>
      <c r="AJ149" s="139"/>
      <c r="AK149" s="202"/>
      <c r="AL149" s="202"/>
      <c r="AM149" s="202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</row>
    <row r="150" spans="1:83" s="10" customFormat="1" ht="35.25" customHeight="1">
      <c r="A150" s="134" t="s">
        <v>198</v>
      </c>
      <c r="B150" s="135" t="s">
        <v>133</v>
      </c>
      <c r="C150" s="135" t="s">
        <v>137</v>
      </c>
      <c r="D150" s="155"/>
      <c r="E150" s="154"/>
      <c r="F150" s="151">
        <f aca="true" t="shared" si="164" ref="F150:V151">F151</f>
        <v>1563</v>
      </c>
      <c r="G150" s="151">
        <f t="shared" si="164"/>
        <v>218</v>
      </c>
      <c r="H150" s="151">
        <f t="shared" si="164"/>
        <v>1781</v>
      </c>
      <c r="I150" s="151">
        <f t="shared" si="164"/>
        <v>0</v>
      </c>
      <c r="J150" s="151">
        <f t="shared" si="164"/>
        <v>1911</v>
      </c>
      <c r="K150" s="151">
        <f t="shared" si="164"/>
        <v>0</v>
      </c>
      <c r="L150" s="151">
        <f t="shared" si="164"/>
        <v>0</v>
      </c>
      <c r="M150" s="151">
        <f t="shared" si="164"/>
        <v>1911</v>
      </c>
      <c r="N150" s="151">
        <f t="shared" si="164"/>
        <v>-383</v>
      </c>
      <c r="O150" s="151">
        <f t="shared" si="164"/>
        <v>1528</v>
      </c>
      <c r="P150" s="151">
        <f t="shared" si="164"/>
        <v>0</v>
      </c>
      <c r="Q150" s="151">
        <f t="shared" si="164"/>
        <v>1528</v>
      </c>
      <c r="R150" s="151">
        <f t="shared" si="164"/>
        <v>0</v>
      </c>
      <c r="S150" s="151">
        <f t="shared" si="164"/>
        <v>0</v>
      </c>
      <c r="T150" s="151">
        <f t="shared" si="164"/>
        <v>1528</v>
      </c>
      <c r="U150" s="151">
        <f t="shared" si="164"/>
        <v>1528</v>
      </c>
      <c r="V150" s="151">
        <f t="shared" si="164"/>
        <v>0</v>
      </c>
      <c r="W150" s="151">
        <f aca="true" t="shared" si="165" ref="V150:AK151">W151</f>
        <v>0</v>
      </c>
      <c r="X150" s="151">
        <f t="shared" si="165"/>
        <v>1528</v>
      </c>
      <c r="Y150" s="151">
        <f t="shared" si="165"/>
        <v>1528</v>
      </c>
      <c r="Z150" s="151">
        <f t="shared" si="165"/>
        <v>0</v>
      </c>
      <c r="AA150" s="152">
        <f t="shared" si="165"/>
        <v>1528</v>
      </c>
      <c r="AB150" s="152">
        <f t="shared" si="165"/>
        <v>1528</v>
      </c>
      <c r="AC150" s="152">
        <f t="shared" si="165"/>
        <v>0</v>
      </c>
      <c r="AD150" s="152">
        <f t="shared" si="165"/>
        <v>0</v>
      </c>
      <c r="AE150" s="152"/>
      <c r="AF150" s="151">
        <f t="shared" si="165"/>
        <v>1528</v>
      </c>
      <c r="AG150" s="151">
        <f t="shared" si="165"/>
        <v>0</v>
      </c>
      <c r="AH150" s="151">
        <f t="shared" si="165"/>
        <v>1528</v>
      </c>
      <c r="AI150" s="151">
        <f t="shared" si="165"/>
        <v>0</v>
      </c>
      <c r="AJ150" s="151">
        <f t="shared" si="165"/>
        <v>0</v>
      </c>
      <c r="AK150" s="151">
        <f t="shared" si="165"/>
        <v>1528</v>
      </c>
      <c r="AL150" s="151">
        <f aca="true" t="shared" si="166" ref="AI150:AZ151">AL151</f>
        <v>0</v>
      </c>
      <c r="AM150" s="151">
        <f t="shared" si="166"/>
        <v>1528</v>
      </c>
      <c r="AN150" s="151">
        <f aca="true" t="shared" si="167" ref="AN150:AV150">AN151+AN153</f>
        <v>5735</v>
      </c>
      <c r="AO150" s="151">
        <f t="shared" si="167"/>
        <v>7263</v>
      </c>
      <c r="AP150" s="151">
        <f t="shared" si="167"/>
        <v>0</v>
      </c>
      <c r="AQ150" s="151">
        <f t="shared" si="167"/>
        <v>18945</v>
      </c>
      <c r="AR150" s="151">
        <f t="shared" si="167"/>
        <v>0</v>
      </c>
      <c r="AS150" s="151">
        <f t="shared" si="167"/>
        <v>0</v>
      </c>
      <c r="AT150" s="151">
        <f t="shared" si="167"/>
        <v>7263</v>
      </c>
      <c r="AU150" s="151">
        <f t="shared" si="167"/>
        <v>18945</v>
      </c>
      <c r="AV150" s="151">
        <f t="shared" si="167"/>
        <v>0</v>
      </c>
      <c r="AW150" s="151">
        <f aca="true" t="shared" si="168" ref="AW150:BC150">AW151+AW153</f>
        <v>0</v>
      </c>
      <c r="AX150" s="151">
        <f t="shared" si="168"/>
        <v>7263</v>
      </c>
      <c r="AY150" s="151">
        <f t="shared" si="168"/>
        <v>18945</v>
      </c>
      <c r="AZ150" s="151">
        <f t="shared" si="168"/>
        <v>0</v>
      </c>
      <c r="BA150" s="151">
        <f t="shared" si="168"/>
        <v>0</v>
      </c>
      <c r="BB150" s="151">
        <f t="shared" si="168"/>
        <v>7263</v>
      </c>
      <c r="BC150" s="151">
        <f t="shared" si="168"/>
        <v>18945</v>
      </c>
      <c r="BD150" s="139"/>
      <c r="BE150" s="139"/>
      <c r="BF150" s="151">
        <f aca="true" t="shared" si="169" ref="BF150:BP150">BF151+BF153</f>
        <v>7263</v>
      </c>
      <c r="BG150" s="151">
        <f t="shared" si="169"/>
        <v>18945</v>
      </c>
      <c r="BH150" s="151">
        <f>BH151+BH153</f>
        <v>-5452</v>
      </c>
      <c r="BI150" s="151">
        <f>BI151+BI153</f>
        <v>-17134</v>
      </c>
      <c r="BJ150" s="151">
        <f>BJ151+BJ153</f>
        <v>1811</v>
      </c>
      <c r="BK150" s="151">
        <f>BK151+BK153</f>
        <v>1811</v>
      </c>
      <c r="BL150" s="151">
        <f t="shared" si="169"/>
        <v>0</v>
      </c>
      <c r="BM150" s="151">
        <f t="shared" si="169"/>
        <v>0</v>
      </c>
      <c r="BN150" s="151">
        <f t="shared" si="169"/>
        <v>1811</v>
      </c>
      <c r="BO150" s="151"/>
      <c r="BP150" s="151">
        <f t="shared" si="169"/>
        <v>1811</v>
      </c>
      <c r="BQ150" s="151">
        <f aca="true" t="shared" si="170" ref="BQ150:BZ150">BQ151+BQ153</f>
        <v>0</v>
      </c>
      <c r="BR150" s="151">
        <f t="shared" si="170"/>
        <v>0</v>
      </c>
      <c r="BS150" s="151">
        <f t="shared" si="170"/>
        <v>1811</v>
      </c>
      <c r="BT150" s="151">
        <f t="shared" si="170"/>
        <v>0</v>
      </c>
      <c r="BU150" s="151">
        <f t="shared" si="170"/>
        <v>1811</v>
      </c>
      <c r="BV150" s="151">
        <f t="shared" si="170"/>
        <v>0</v>
      </c>
      <c r="BW150" s="151">
        <f t="shared" si="170"/>
        <v>0</v>
      </c>
      <c r="BX150" s="151">
        <f t="shared" si="170"/>
        <v>1811</v>
      </c>
      <c r="BY150" s="151">
        <f t="shared" si="170"/>
        <v>0</v>
      </c>
      <c r="BZ150" s="151">
        <f t="shared" si="170"/>
        <v>1811</v>
      </c>
      <c r="CA150" s="151">
        <f>CA151+CA153</f>
        <v>0</v>
      </c>
      <c r="CB150" s="151">
        <f>CB151+CB153</f>
        <v>0</v>
      </c>
      <c r="CC150" s="151">
        <f>CC151+CC153</f>
        <v>1811</v>
      </c>
      <c r="CD150" s="151">
        <f>CD151+CD153</f>
        <v>0</v>
      </c>
      <c r="CE150" s="151">
        <f>CE151+CE153</f>
        <v>1811</v>
      </c>
    </row>
    <row r="151" spans="1:83" s="10" customFormat="1" ht="22.5" customHeight="1">
      <c r="A151" s="153" t="s">
        <v>199</v>
      </c>
      <c r="B151" s="154" t="s">
        <v>133</v>
      </c>
      <c r="C151" s="154" t="s">
        <v>137</v>
      </c>
      <c r="D151" s="155" t="s">
        <v>197</v>
      </c>
      <c r="E151" s="154"/>
      <c r="F151" s="156">
        <f t="shared" si="164"/>
        <v>1563</v>
      </c>
      <c r="G151" s="156">
        <f t="shared" si="164"/>
        <v>218</v>
      </c>
      <c r="H151" s="156">
        <f t="shared" si="164"/>
        <v>1781</v>
      </c>
      <c r="I151" s="156">
        <f t="shared" si="164"/>
        <v>0</v>
      </c>
      <c r="J151" s="156">
        <f t="shared" si="164"/>
        <v>1911</v>
      </c>
      <c r="K151" s="156">
        <f t="shared" si="164"/>
        <v>0</v>
      </c>
      <c r="L151" s="156">
        <f t="shared" si="164"/>
        <v>0</v>
      </c>
      <c r="M151" s="156">
        <f t="shared" si="164"/>
        <v>1911</v>
      </c>
      <c r="N151" s="156">
        <f t="shared" si="164"/>
        <v>-383</v>
      </c>
      <c r="O151" s="156">
        <f t="shared" si="164"/>
        <v>1528</v>
      </c>
      <c r="P151" s="156">
        <f t="shared" si="164"/>
        <v>0</v>
      </c>
      <c r="Q151" s="156">
        <f t="shared" si="164"/>
        <v>1528</v>
      </c>
      <c r="R151" s="156">
        <f t="shared" si="164"/>
        <v>0</v>
      </c>
      <c r="S151" s="156">
        <f t="shared" si="164"/>
        <v>0</v>
      </c>
      <c r="T151" s="156">
        <f t="shared" si="164"/>
        <v>1528</v>
      </c>
      <c r="U151" s="156">
        <f t="shared" si="164"/>
        <v>1528</v>
      </c>
      <c r="V151" s="156">
        <f t="shared" si="165"/>
        <v>0</v>
      </c>
      <c r="W151" s="156">
        <f t="shared" si="165"/>
        <v>0</v>
      </c>
      <c r="X151" s="156">
        <f t="shared" si="165"/>
        <v>1528</v>
      </c>
      <c r="Y151" s="156">
        <f t="shared" si="165"/>
        <v>1528</v>
      </c>
      <c r="Z151" s="156">
        <f t="shared" si="165"/>
        <v>0</v>
      </c>
      <c r="AA151" s="157">
        <f t="shared" si="165"/>
        <v>1528</v>
      </c>
      <c r="AB151" s="157">
        <f t="shared" si="165"/>
        <v>1528</v>
      </c>
      <c r="AC151" s="157">
        <f t="shared" si="165"/>
        <v>0</v>
      </c>
      <c r="AD151" s="157">
        <f t="shared" si="165"/>
        <v>0</v>
      </c>
      <c r="AE151" s="157"/>
      <c r="AF151" s="156">
        <f t="shared" si="165"/>
        <v>1528</v>
      </c>
      <c r="AG151" s="156">
        <f t="shared" si="165"/>
        <v>0</v>
      </c>
      <c r="AH151" s="156">
        <f t="shared" si="165"/>
        <v>1528</v>
      </c>
      <c r="AI151" s="156">
        <f t="shared" si="166"/>
        <v>0</v>
      </c>
      <c r="AJ151" s="156">
        <f t="shared" si="166"/>
        <v>0</v>
      </c>
      <c r="AK151" s="156">
        <f t="shared" si="166"/>
        <v>1528</v>
      </c>
      <c r="AL151" s="156">
        <f t="shared" si="166"/>
        <v>0</v>
      </c>
      <c r="AM151" s="156">
        <f t="shared" si="166"/>
        <v>1528</v>
      </c>
      <c r="AN151" s="156">
        <f t="shared" si="166"/>
        <v>283</v>
      </c>
      <c r="AO151" s="156">
        <f t="shared" si="166"/>
        <v>1811</v>
      </c>
      <c r="AP151" s="156">
        <f t="shared" si="166"/>
        <v>0</v>
      </c>
      <c r="AQ151" s="156">
        <f t="shared" si="166"/>
        <v>1811</v>
      </c>
      <c r="AR151" s="156">
        <f t="shared" si="166"/>
        <v>0</v>
      </c>
      <c r="AS151" s="156">
        <f t="shared" si="166"/>
        <v>0</v>
      </c>
      <c r="AT151" s="156">
        <f t="shared" si="166"/>
        <v>1811</v>
      </c>
      <c r="AU151" s="156">
        <f t="shared" si="166"/>
        <v>1811</v>
      </c>
      <c r="AV151" s="156">
        <f t="shared" si="166"/>
        <v>0</v>
      </c>
      <c r="AW151" s="156">
        <f t="shared" si="166"/>
        <v>0</v>
      </c>
      <c r="AX151" s="156">
        <f t="shared" si="166"/>
        <v>1811</v>
      </c>
      <c r="AY151" s="156">
        <f t="shared" si="166"/>
        <v>1811</v>
      </c>
      <c r="AZ151" s="156">
        <f t="shared" si="166"/>
        <v>0</v>
      </c>
      <c r="BA151" s="156">
        <f>BA152</f>
        <v>0</v>
      </c>
      <c r="BB151" s="156">
        <f>BB152</f>
        <v>1811</v>
      </c>
      <c r="BC151" s="156">
        <f>BC152</f>
        <v>1811</v>
      </c>
      <c r="BD151" s="139"/>
      <c r="BE151" s="139"/>
      <c r="BF151" s="156">
        <f aca="true" t="shared" si="171" ref="BF151:CB151">BF152</f>
        <v>1811</v>
      </c>
      <c r="BG151" s="156">
        <f t="shared" si="171"/>
        <v>1811</v>
      </c>
      <c r="BH151" s="156">
        <f t="shared" si="171"/>
        <v>0</v>
      </c>
      <c r="BI151" s="156">
        <f t="shared" si="171"/>
        <v>0</v>
      </c>
      <c r="BJ151" s="156">
        <f t="shared" si="171"/>
        <v>1811</v>
      </c>
      <c r="BK151" s="156">
        <f t="shared" si="171"/>
        <v>1811</v>
      </c>
      <c r="BL151" s="156">
        <f t="shared" si="171"/>
        <v>0</v>
      </c>
      <c r="BM151" s="156">
        <f t="shared" si="171"/>
        <v>0</v>
      </c>
      <c r="BN151" s="156">
        <f t="shared" si="171"/>
        <v>1811</v>
      </c>
      <c r="BO151" s="156"/>
      <c r="BP151" s="156">
        <f t="shared" si="171"/>
        <v>1811</v>
      </c>
      <c r="BQ151" s="156">
        <f t="shared" si="171"/>
        <v>0</v>
      </c>
      <c r="BR151" s="156">
        <f t="shared" si="171"/>
        <v>0</v>
      </c>
      <c r="BS151" s="156">
        <f t="shared" si="171"/>
        <v>1811</v>
      </c>
      <c r="BT151" s="156">
        <f t="shared" si="171"/>
        <v>0</v>
      </c>
      <c r="BU151" s="156">
        <f t="shared" si="171"/>
        <v>1811</v>
      </c>
      <c r="BV151" s="156">
        <f t="shared" si="171"/>
        <v>0</v>
      </c>
      <c r="BW151" s="156">
        <f t="shared" si="171"/>
        <v>0</v>
      </c>
      <c r="BX151" s="156">
        <f t="shared" si="171"/>
        <v>1811</v>
      </c>
      <c r="BY151" s="156">
        <f t="shared" si="171"/>
        <v>0</v>
      </c>
      <c r="BZ151" s="156">
        <f t="shared" si="171"/>
        <v>1811</v>
      </c>
      <c r="CA151" s="156">
        <f t="shared" si="171"/>
        <v>0</v>
      </c>
      <c r="CB151" s="156">
        <f t="shared" si="171"/>
        <v>0</v>
      </c>
      <c r="CC151" s="156">
        <f>CC152</f>
        <v>1811</v>
      </c>
      <c r="CD151" s="156">
        <f>CD152</f>
        <v>0</v>
      </c>
      <c r="CE151" s="156">
        <f>CE152</f>
        <v>1811</v>
      </c>
    </row>
    <row r="152" spans="1:83" s="10" customFormat="1" ht="34.5" customHeight="1">
      <c r="A152" s="153" t="s">
        <v>127</v>
      </c>
      <c r="B152" s="154" t="s">
        <v>133</v>
      </c>
      <c r="C152" s="154" t="s">
        <v>137</v>
      </c>
      <c r="D152" s="155" t="s">
        <v>197</v>
      </c>
      <c r="E152" s="154" t="s">
        <v>128</v>
      </c>
      <c r="F152" s="142">
        <v>1563</v>
      </c>
      <c r="G152" s="142">
        <f>H152-F152</f>
        <v>218</v>
      </c>
      <c r="H152" s="142">
        <v>1781</v>
      </c>
      <c r="I152" s="142"/>
      <c r="J152" s="142">
        <v>1911</v>
      </c>
      <c r="K152" s="137"/>
      <c r="L152" s="137"/>
      <c r="M152" s="142">
        <v>1911</v>
      </c>
      <c r="N152" s="142">
        <f>O152-M152</f>
        <v>-383</v>
      </c>
      <c r="O152" s="142">
        <v>1528</v>
      </c>
      <c r="P152" s="142"/>
      <c r="Q152" s="142">
        <v>1528</v>
      </c>
      <c r="R152" s="139"/>
      <c r="S152" s="139"/>
      <c r="T152" s="142">
        <f>O152+R152</f>
        <v>1528</v>
      </c>
      <c r="U152" s="142">
        <f>Q152+S152</f>
        <v>1528</v>
      </c>
      <c r="V152" s="139"/>
      <c r="W152" s="139"/>
      <c r="X152" s="142">
        <f>T152+V152</f>
        <v>1528</v>
      </c>
      <c r="Y152" s="142">
        <f>U152+W152</f>
        <v>1528</v>
      </c>
      <c r="Z152" s="139"/>
      <c r="AA152" s="143">
        <f>X152+Z152</f>
        <v>1528</v>
      </c>
      <c r="AB152" s="143">
        <f>Y152</f>
        <v>1528</v>
      </c>
      <c r="AC152" s="201"/>
      <c r="AD152" s="201"/>
      <c r="AE152" s="201"/>
      <c r="AF152" s="142">
        <f>AA152+AC152</f>
        <v>1528</v>
      </c>
      <c r="AG152" s="139"/>
      <c r="AH152" s="142">
        <f>AB152</f>
        <v>1528</v>
      </c>
      <c r="AI152" s="139"/>
      <c r="AJ152" s="139"/>
      <c r="AK152" s="142">
        <f>AF152+AI152</f>
        <v>1528</v>
      </c>
      <c r="AL152" s="142">
        <f>AG152</f>
        <v>0</v>
      </c>
      <c r="AM152" s="142">
        <f>AH152+AJ152</f>
        <v>1528</v>
      </c>
      <c r="AN152" s="142">
        <f>AO152-AM152</f>
        <v>283</v>
      </c>
      <c r="AO152" s="142">
        <v>1811</v>
      </c>
      <c r="AP152" s="142"/>
      <c r="AQ152" s="142">
        <v>1811</v>
      </c>
      <c r="AR152" s="142"/>
      <c r="AS152" s="139"/>
      <c r="AT152" s="142">
        <f>AO152+AR152</f>
        <v>1811</v>
      </c>
      <c r="AU152" s="142">
        <f>AQ152+AS152</f>
        <v>1811</v>
      </c>
      <c r="AV152" s="139"/>
      <c r="AW152" s="139"/>
      <c r="AX152" s="142">
        <f>AT152+AV152</f>
        <v>1811</v>
      </c>
      <c r="AY152" s="142">
        <f>AU152</f>
        <v>1811</v>
      </c>
      <c r="AZ152" s="139"/>
      <c r="BA152" s="139"/>
      <c r="BB152" s="142">
        <f>AX152+AZ152</f>
        <v>1811</v>
      </c>
      <c r="BC152" s="142">
        <f>AY152+BA152</f>
        <v>1811</v>
      </c>
      <c r="BD152" s="139"/>
      <c r="BE152" s="139"/>
      <c r="BF152" s="142">
        <f>BB152+BD152</f>
        <v>1811</v>
      </c>
      <c r="BG152" s="142">
        <f>BC152+BE152</f>
        <v>1811</v>
      </c>
      <c r="BH152" s="139"/>
      <c r="BI152" s="139"/>
      <c r="BJ152" s="142">
        <f>BB152+BH152</f>
        <v>1811</v>
      </c>
      <c r="BK152" s="142">
        <f>BC152+BI152</f>
        <v>1811</v>
      </c>
      <c r="BL152" s="139"/>
      <c r="BM152" s="139"/>
      <c r="BN152" s="142">
        <f>BJ152+BL152</f>
        <v>1811</v>
      </c>
      <c r="BO152" s="142"/>
      <c r="BP152" s="142">
        <f>BK152+BM152</f>
        <v>1811</v>
      </c>
      <c r="BQ152" s="142"/>
      <c r="BR152" s="139"/>
      <c r="BS152" s="142">
        <f>BN152+BQ152</f>
        <v>1811</v>
      </c>
      <c r="BT152" s="142">
        <f>BO152</f>
        <v>0</v>
      </c>
      <c r="BU152" s="142">
        <f>BP152+BR152</f>
        <v>1811</v>
      </c>
      <c r="BV152" s="142"/>
      <c r="BW152" s="139"/>
      <c r="BX152" s="142">
        <f>BS152+BV152</f>
        <v>1811</v>
      </c>
      <c r="BY152" s="142">
        <f>BT152</f>
        <v>0</v>
      </c>
      <c r="BZ152" s="142">
        <f>BU152+BW152</f>
        <v>1811</v>
      </c>
      <c r="CA152" s="142"/>
      <c r="CB152" s="139"/>
      <c r="CC152" s="142">
        <f>BX152+CA152</f>
        <v>1811</v>
      </c>
      <c r="CD152" s="142">
        <f>BY152</f>
        <v>0</v>
      </c>
      <c r="CE152" s="142">
        <f>BZ152+CB152</f>
        <v>1811</v>
      </c>
    </row>
    <row r="153" spans="1:83" s="38" customFormat="1" ht="33.75" hidden="1">
      <c r="A153" s="181" t="s">
        <v>45</v>
      </c>
      <c r="B153" s="175" t="s">
        <v>133</v>
      </c>
      <c r="C153" s="175" t="s">
        <v>137</v>
      </c>
      <c r="D153" s="182" t="s">
        <v>46</v>
      </c>
      <c r="E153" s="175"/>
      <c r="F153" s="177"/>
      <c r="G153" s="177"/>
      <c r="H153" s="177"/>
      <c r="I153" s="177"/>
      <c r="J153" s="177"/>
      <c r="K153" s="196"/>
      <c r="L153" s="196"/>
      <c r="M153" s="177"/>
      <c r="N153" s="177"/>
      <c r="O153" s="177"/>
      <c r="P153" s="177"/>
      <c r="Q153" s="177"/>
      <c r="R153" s="199"/>
      <c r="S153" s="199"/>
      <c r="T153" s="177"/>
      <c r="U153" s="177"/>
      <c r="V153" s="199"/>
      <c r="W153" s="199"/>
      <c r="X153" s="177"/>
      <c r="Y153" s="177"/>
      <c r="Z153" s="199"/>
      <c r="AA153" s="177"/>
      <c r="AB153" s="177"/>
      <c r="AC153" s="199"/>
      <c r="AD153" s="199"/>
      <c r="AE153" s="199"/>
      <c r="AF153" s="177"/>
      <c r="AG153" s="199"/>
      <c r="AH153" s="177"/>
      <c r="AI153" s="199"/>
      <c r="AJ153" s="199"/>
      <c r="AK153" s="177"/>
      <c r="AL153" s="177"/>
      <c r="AM153" s="177"/>
      <c r="AN153" s="177">
        <f aca="true" t="shared" si="172" ref="AN153:BC153">AN154</f>
        <v>5452</v>
      </c>
      <c r="AO153" s="177">
        <f t="shared" si="172"/>
        <v>5452</v>
      </c>
      <c r="AP153" s="177">
        <f t="shared" si="172"/>
        <v>0</v>
      </c>
      <c r="AQ153" s="177">
        <f t="shared" si="172"/>
        <v>17134</v>
      </c>
      <c r="AR153" s="177">
        <f t="shared" si="172"/>
        <v>0</v>
      </c>
      <c r="AS153" s="177">
        <f t="shared" si="172"/>
        <v>0</v>
      </c>
      <c r="AT153" s="177">
        <f t="shared" si="172"/>
        <v>5452</v>
      </c>
      <c r="AU153" s="177">
        <f t="shared" si="172"/>
        <v>17134</v>
      </c>
      <c r="AV153" s="177">
        <f t="shared" si="172"/>
        <v>0</v>
      </c>
      <c r="AW153" s="177">
        <f t="shared" si="172"/>
        <v>0</v>
      </c>
      <c r="AX153" s="177">
        <f t="shared" si="172"/>
        <v>5452</v>
      </c>
      <c r="AY153" s="177">
        <f t="shared" si="172"/>
        <v>17134</v>
      </c>
      <c r="AZ153" s="177">
        <f t="shared" si="172"/>
        <v>0</v>
      </c>
      <c r="BA153" s="177">
        <f t="shared" si="172"/>
        <v>0</v>
      </c>
      <c r="BB153" s="177">
        <f t="shared" si="172"/>
        <v>5452</v>
      </c>
      <c r="BC153" s="177">
        <f t="shared" si="172"/>
        <v>17134</v>
      </c>
      <c r="BD153" s="199"/>
      <c r="BE153" s="199"/>
      <c r="BF153" s="177">
        <f aca="true" t="shared" si="173" ref="BF153:BP153">BF154</f>
        <v>5452</v>
      </c>
      <c r="BG153" s="177">
        <f t="shared" si="173"/>
        <v>17134</v>
      </c>
      <c r="BH153" s="177">
        <f t="shared" si="173"/>
        <v>-5452</v>
      </c>
      <c r="BI153" s="177">
        <f t="shared" si="173"/>
        <v>-17134</v>
      </c>
      <c r="BJ153" s="177">
        <f t="shared" si="173"/>
        <v>0</v>
      </c>
      <c r="BK153" s="177">
        <f t="shared" si="173"/>
        <v>0</v>
      </c>
      <c r="BL153" s="142">
        <f t="shared" si="173"/>
        <v>0</v>
      </c>
      <c r="BM153" s="142">
        <f t="shared" si="173"/>
        <v>0</v>
      </c>
      <c r="BN153" s="177">
        <f t="shared" si="173"/>
        <v>0</v>
      </c>
      <c r="BO153" s="177"/>
      <c r="BP153" s="177">
        <f t="shared" si="173"/>
        <v>0</v>
      </c>
      <c r="BQ153" s="177"/>
      <c r="BR153" s="199"/>
      <c r="BS153" s="199"/>
      <c r="BT153" s="199"/>
      <c r="BU153" s="199"/>
      <c r="BV153" s="199"/>
      <c r="BW153" s="199"/>
      <c r="BX153" s="199"/>
      <c r="BY153" s="199"/>
      <c r="BZ153" s="199"/>
      <c r="CA153" s="199"/>
      <c r="CB153" s="199"/>
      <c r="CC153" s="199"/>
      <c r="CD153" s="199"/>
      <c r="CE153" s="199"/>
    </row>
    <row r="154" spans="1:83" s="38" customFormat="1" ht="66.75" hidden="1">
      <c r="A154" s="181" t="s">
        <v>243</v>
      </c>
      <c r="B154" s="175" t="s">
        <v>133</v>
      </c>
      <c r="C154" s="175" t="s">
        <v>137</v>
      </c>
      <c r="D154" s="182" t="s">
        <v>46</v>
      </c>
      <c r="E154" s="175" t="s">
        <v>136</v>
      </c>
      <c r="F154" s="177"/>
      <c r="G154" s="177"/>
      <c r="H154" s="177"/>
      <c r="I154" s="177"/>
      <c r="J154" s="177"/>
      <c r="K154" s="196"/>
      <c r="L154" s="196"/>
      <c r="M154" s="177"/>
      <c r="N154" s="177"/>
      <c r="O154" s="177"/>
      <c r="P154" s="177"/>
      <c r="Q154" s="177"/>
      <c r="R154" s="199"/>
      <c r="S154" s="199"/>
      <c r="T154" s="177"/>
      <c r="U154" s="177"/>
      <c r="V154" s="199"/>
      <c r="W154" s="199"/>
      <c r="X154" s="177"/>
      <c r="Y154" s="177"/>
      <c r="Z154" s="199"/>
      <c r="AA154" s="177"/>
      <c r="AB154" s="177"/>
      <c r="AC154" s="199"/>
      <c r="AD154" s="199"/>
      <c r="AE154" s="199"/>
      <c r="AF154" s="177"/>
      <c r="AG154" s="199"/>
      <c r="AH154" s="177"/>
      <c r="AI154" s="199"/>
      <c r="AJ154" s="199"/>
      <c r="AK154" s="177"/>
      <c r="AL154" s="177"/>
      <c r="AM154" s="177"/>
      <c r="AN154" s="177">
        <f>AO154-AM154</f>
        <v>5452</v>
      </c>
      <c r="AO154" s="177">
        <v>5452</v>
      </c>
      <c r="AP154" s="177"/>
      <c r="AQ154" s="177">
        <v>17134</v>
      </c>
      <c r="AR154" s="177"/>
      <c r="AS154" s="199"/>
      <c r="AT154" s="177">
        <f>AO154+AR154</f>
        <v>5452</v>
      </c>
      <c r="AU154" s="177">
        <f>AQ154+AS154</f>
        <v>17134</v>
      </c>
      <c r="AV154" s="199"/>
      <c r="AW154" s="199"/>
      <c r="AX154" s="177">
        <f>AT154+AV154</f>
        <v>5452</v>
      </c>
      <c r="AY154" s="177">
        <f>AU154</f>
        <v>17134</v>
      </c>
      <c r="AZ154" s="199"/>
      <c r="BA154" s="199"/>
      <c r="BB154" s="177">
        <f>AX154+AZ154</f>
        <v>5452</v>
      </c>
      <c r="BC154" s="177">
        <f>AY154+BA154</f>
        <v>17134</v>
      </c>
      <c r="BD154" s="199"/>
      <c r="BE154" s="199"/>
      <c r="BF154" s="177">
        <f>BB154+BD154</f>
        <v>5452</v>
      </c>
      <c r="BG154" s="177">
        <f>BC154+BE154</f>
        <v>17134</v>
      </c>
      <c r="BH154" s="177">
        <v>-5452</v>
      </c>
      <c r="BI154" s="177">
        <v>-17134</v>
      </c>
      <c r="BJ154" s="177">
        <f>BB154+BH154</f>
        <v>0</v>
      </c>
      <c r="BK154" s="177">
        <f>BC154+BI154</f>
        <v>0</v>
      </c>
      <c r="BL154" s="142"/>
      <c r="BM154" s="142"/>
      <c r="BN154" s="177">
        <f>BJ154+BL154</f>
        <v>0</v>
      </c>
      <c r="BO154" s="177"/>
      <c r="BP154" s="177">
        <f>BK154+BM154</f>
        <v>0</v>
      </c>
      <c r="BQ154" s="177"/>
      <c r="BR154" s="199"/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  <c r="CD154" s="199"/>
      <c r="CE154" s="199"/>
    </row>
    <row r="155" spans="1:83" s="10" customFormat="1" ht="19.5" customHeight="1">
      <c r="A155" s="153"/>
      <c r="B155" s="154"/>
      <c r="C155" s="154"/>
      <c r="D155" s="155"/>
      <c r="E155" s="154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9"/>
      <c r="S155" s="139"/>
      <c r="T155" s="139"/>
      <c r="U155" s="139"/>
      <c r="V155" s="139"/>
      <c r="W155" s="139"/>
      <c r="X155" s="139"/>
      <c r="Y155" s="139"/>
      <c r="Z155" s="139"/>
      <c r="AA155" s="201"/>
      <c r="AB155" s="201"/>
      <c r="AC155" s="201"/>
      <c r="AD155" s="201"/>
      <c r="AE155" s="201"/>
      <c r="AF155" s="139"/>
      <c r="AG155" s="139"/>
      <c r="AH155" s="139"/>
      <c r="AI155" s="139"/>
      <c r="AJ155" s="139"/>
      <c r="AK155" s="202"/>
      <c r="AL155" s="202"/>
      <c r="AM155" s="202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</row>
    <row r="156" spans="1:83" s="11" customFormat="1" ht="37.5" customHeight="1">
      <c r="A156" s="134" t="s">
        <v>42</v>
      </c>
      <c r="B156" s="135" t="s">
        <v>133</v>
      </c>
      <c r="C156" s="135" t="s">
        <v>139</v>
      </c>
      <c r="D156" s="150"/>
      <c r="E156" s="135"/>
      <c r="F156" s="151">
        <f>F159+F162+F166+F168+F172</f>
        <v>87025</v>
      </c>
      <c r="G156" s="151">
        <f aca="true" t="shared" si="174" ref="G156:O156">G159+G162+G166+G168+G172+G176</f>
        <v>-4266</v>
      </c>
      <c r="H156" s="151">
        <f t="shared" si="174"/>
        <v>82759</v>
      </c>
      <c r="I156" s="151">
        <f t="shared" si="174"/>
        <v>0</v>
      </c>
      <c r="J156" s="151">
        <f t="shared" si="174"/>
        <v>81388</v>
      </c>
      <c r="K156" s="151">
        <f t="shared" si="174"/>
        <v>0</v>
      </c>
      <c r="L156" s="151">
        <f t="shared" si="174"/>
        <v>0</v>
      </c>
      <c r="M156" s="151">
        <f t="shared" si="174"/>
        <v>81388</v>
      </c>
      <c r="N156" s="151">
        <f t="shared" si="174"/>
        <v>-23940</v>
      </c>
      <c r="O156" s="151">
        <f t="shared" si="174"/>
        <v>57448</v>
      </c>
      <c r="P156" s="151">
        <f aca="true" t="shared" si="175" ref="P156:U156">P159+P162+P166+P168+P172+P176</f>
        <v>0</v>
      </c>
      <c r="Q156" s="151">
        <f t="shared" si="175"/>
        <v>52318</v>
      </c>
      <c r="R156" s="151">
        <f t="shared" si="175"/>
        <v>-200</v>
      </c>
      <c r="S156" s="151">
        <f t="shared" si="175"/>
        <v>0</v>
      </c>
      <c r="T156" s="151">
        <f t="shared" si="175"/>
        <v>57248</v>
      </c>
      <c r="U156" s="151">
        <f t="shared" si="175"/>
        <v>52318</v>
      </c>
      <c r="V156" s="151">
        <f>V159+V162+V166+V168+V172+V176</f>
        <v>0</v>
      </c>
      <c r="W156" s="151">
        <f>W159+W162+W166+W168+W172+W176</f>
        <v>0</v>
      </c>
      <c r="X156" s="151">
        <f>X159+X162+X166+X168+X172+X176</f>
        <v>57248</v>
      </c>
      <c r="Y156" s="151">
        <f>Y159+Y162+Y166+Y168+Y172+Y176</f>
        <v>52318</v>
      </c>
      <c r="Z156" s="151">
        <f>Z159+Z162+Z166+Z168+Z172+Z176</f>
        <v>7021</v>
      </c>
      <c r="AA156" s="152">
        <f aca="true" t="shared" si="176" ref="AA156:AH156">AA157+AA162+AA166+AA168+AA172+AA176</f>
        <v>64269</v>
      </c>
      <c r="AB156" s="152">
        <f t="shared" si="176"/>
        <v>52318</v>
      </c>
      <c r="AC156" s="152">
        <f t="shared" si="176"/>
        <v>0</v>
      </c>
      <c r="AD156" s="152">
        <f t="shared" si="176"/>
        <v>0</v>
      </c>
      <c r="AE156" s="152">
        <f t="shared" si="176"/>
        <v>0</v>
      </c>
      <c r="AF156" s="151">
        <f t="shared" si="176"/>
        <v>64269</v>
      </c>
      <c r="AG156" s="151">
        <f t="shared" si="176"/>
        <v>0</v>
      </c>
      <c r="AH156" s="151">
        <f t="shared" si="176"/>
        <v>52318</v>
      </c>
      <c r="AI156" s="151">
        <f aca="true" t="shared" si="177" ref="AI156:AQ156">AI157+AI162+AI166+AI168+AI172+AI176</f>
        <v>0</v>
      </c>
      <c r="AJ156" s="151">
        <f t="shared" si="177"/>
        <v>0</v>
      </c>
      <c r="AK156" s="151">
        <f t="shared" si="177"/>
        <v>64269</v>
      </c>
      <c r="AL156" s="151">
        <f t="shared" si="177"/>
        <v>0</v>
      </c>
      <c r="AM156" s="151">
        <f t="shared" si="177"/>
        <v>52318</v>
      </c>
      <c r="AN156" s="151">
        <f t="shared" si="177"/>
        <v>3849</v>
      </c>
      <c r="AO156" s="151">
        <f t="shared" si="177"/>
        <v>56167</v>
      </c>
      <c r="AP156" s="151">
        <f t="shared" si="177"/>
        <v>0</v>
      </c>
      <c r="AQ156" s="151">
        <f t="shared" si="177"/>
        <v>44557</v>
      </c>
      <c r="AR156" s="151">
        <f aca="true" t="shared" si="178" ref="AR156:AY156">AR157+AR162+AR166+AR168+AR172+AR176</f>
        <v>0</v>
      </c>
      <c r="AS156" s="151">
        <f t="shared" si="178"/>
        <v>0</v>
      </c>
      <c r="AT156" s="151">
        <f t="shared" si="178"/>
        <v>56167</v>
      </c>
      <c r="AU156" s="151">
        <f t="shared" si="178"/>
        <v>44557</v>
      </c>
      <c r="AV156" s="151">
        <f t="shared" si="178"/>
        <v>1850</v>
      </c>
      <c r="AW156" s="151">
        <f>AW157+AW162+AW166+AW168+AW172+AW176</f>
        <v>1850</v>
      </c>
      <c r="AX156" s="151">
        <f t="shared" si="178"/>
        <v>58017</v>
      </c>
      <c r="AY156" s="151">
        <f t="shared" si="178"/>
        <v>46407</v>
      </c>
      <c r="AZ156" s="151">
        <f>AZ157+AZ162+AZ166+AZ168+AZ172+AZ176</f>
        <v>0</v>
      </c>
      <c r="BA156" s="151">
        <f>BA157+BA162+BA166+BA168+BA172+BA176</f>
        <v>0</v>
      </c>
      <c r="BB156" s="151">
        <f>BB157+BB162+BB166+BB168+BB172+BB176</f>
        <v>58017</v>
      </c>
      <c r="BC156" s="151">
        <f>BC157+BC162+BC166+BC168+BC172+BC176</f>
        <v>46407</v>
      </c>
      <c r="BD156" s="144"/>
      <c r="BE156" s="144"/>
      <c r="BF156" s="151">
        <f aca="true" t="shared" si="179" ref="BF156:BU156">BF157+BF162+BF166+BF168+BF172+BF176</f>
        <v>58017</v>
      </c>
      <c r="BG156" s="151">
        <f t="shared" si="179"/>
        <v>46407</v>
      </c>
      <c r="BH156" s="151">
        <f>BH157+BH162+BH166+BH168+BH172+BH176</f>
        <v>70000</v>
      </c>
      <c r="BI156" s="151">
        <f>BI157+BI162+BI166+BI168+BI172+BI176</f>
        <v>70000</v>
      </c>
      <c r="BJ156" s="151">
        <f>BJ157+BJ162+BJ166+BJ168+BJ172+BJ176</f>
        <v>128017</v>
      </c>
      <c r="BK156" s="151">
        <f>BK157+BK162+BK166+BK168+BK172+BK176</f>
        <v>116407</v>
      </c>
      <c r="BL156" s="151">
        <f t="shared" si="179"/>
        <v>0</v>
      </c>
      <c r="BM156" s="151">
        <f t="shared" si="179"/>
        <v>0</v>
      </c>
      <c r="BN156" s="151">
        <f t="shared" si="179"/>
        <v>128017</v>
      </c>
      <c r="BO156" s="151"/>
      <c r="BP156" s="151">
        <f t="shared" si="179"/>
        <v>116407</v>
      </c>
      <c r="BQ156" s="151">
        <f t="shared" si="179"/>
        <v>0</v>
      </c>
      <c r="BR156" s="151">
        <f t="shared" si="179"/>
        <v>0</v>
      </c>
      <c r="BS156" s="151">
        <f t="shared" si="179"/>
        <v>128017</v>
      </c>
      <c r="BT156" s="151">
        <f t="shared" si="179"/>
        <v>0</v>
      </c>
      <c r="BU156" s="151">
        <f t="shared" si="179"/>
        <v>116407</v>
      </c>
      <c r="BV156" s="151">
        <f aca="true" t="shared" si="180" ref="BV156:CE156">BV157+BV162+BV164+BV166+BV168+BV172+BV176</f>
        <v>0</v>
      </c>
      <c r="BW156" s="151">
        <f t="shared" si="180"/>
        <v>0</v>
      </c>
      <c r="BX156" s="151">
        <f t="shared" si="180"/>
        <v>128017</v>
      </c>
      <c r="BY156" s="151">
        <f t="shared" si="180"/>
        <v>0</v>
      </c>
      <c r="BZ156" s="151">
        <f t="shared" si="180"/>
        <v>116407</v>
      </c>
      <c r="CA156" s="151">
        <f t="shared" si="180"/>
        <v>0</v>
      </c>
      <c r="CB156" s="151">
        <f t="shared" si="180"/>
        <v>0</v>
      </c>
      <c r="CC156" s="151">
        <f t="shared" si="180"/>
        <v>128017</v>
      </c>
      <c r="CD156" s="151">
        <f t="shared" si="180"/>
        <v>0</v>
      </c>
      <c r="CE156" s="151">
        <f t="shared" si="180"/>
        <v>116407</v>
      </c>
    </row>
    <row r="157" spans="1:83" s="11" customFormat="1" ht="70.5" customHeight="1">
      <c r="A157" s="153" t="s">
        <v>131</v>
      </c>
      <c r="B157" s="154" t="s">
        <v>133</v>
      </c>
      <c r="C157" s="154" t="s">
        <v>139</v>
      </c>
      <c r="D157" s="155" t="s">
        <v>122</v>
      </c>
      <c r="E157" s="135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2">
        <f aca="true" t="shared" si="181" ref="AA157:AF157">AA158+AA161</f>
        <v>44468</v>
      </c>
      <c r="AB157" s="152">
        <f t="shared" si="181"/>
        <v>39957</v>
      </c>
      <c r="AC157" s="152">
        <f t="shared" si="181"/>
        <v>0</v>
      </c>
      <c r="AD157" s="152">
        <f t="shared" si="181"/>
        <v>0</v>
      </c>
      <c r="AE157" s="152">
        <f t="shared" si="181"/>
        <v>0</v>
      </c>
      <c r="AF157" s="142">
        <f t="shared" si="181"/>
        <v>44468</v>
      </c>
      <c r="AG157" s="144"/>
      <c r="AH157" s="142">
        <f aca="true" t="shared" si="182" ref="AH157:AM157">AH158+AH161</f>
        <v>39957</v>
      </c>
      <c r="AI157" s="142">
        <f t="shared" si="182"/>
        <v>0</v>
      </c>
      <c r="AJ157" s="142">
        <f t="shared" si="182"/>
        <v>0</v>
      </c>
      <c r="AK157" s="142">
        <f t="shared" si="182"/>
        <v>44468</v>
      </c>
      <c r="AL157" s="142">
        <f t="shared" si="182"/>
        <v>0</v>
      </c>
      <c r="AM157" s="142">
        <f t="shared" si="182"/>
        <v>39957</v>
      </c>
      <c r="AN157" s="142">
        <f aca="true" t="shared" si="183" ref="AN157:AV157">AN158+AN161</f>
        <v>-5308</v>
      </c>
      <c r="AO157" s="142">
        <f t="shared" si="183"/>
        <v>34649</v>
      </c>
      <c r="AP157" s="142">
        <f t="shared" si="183"/>
        <v>0</v>
      </c>
      <c r="AQ157" s="142">
        <f t="shared" si="183"/>
        <v>32160</v>
      </c>
      <c r="AR157" s="142">
        <f t="shared" si="183"/>
        <v>0</v>
      </c>
      <c r="AS157" s="142">
        <f t="shared" si="183"/>
        <v>0</v>
      </c>
      <c r="AT157" s="142">
        <f t="shared" si="183"/>
        <v>34649</v>
      </c>
      <c r="AU157" s="142">
        <f t="shared" si="183"/>
        <v>32160</v>
      </c>
      <c r="AV157" s="142">
        <f t="shared" si="183"/>
        <v>0</v>
      </c>
      <c r="AW157" s="142">
        <f aca="true" t="shared" si="184" ref="AW157:BC157">AW158+AW161</f>
        <v>0</v>
      </c>
      <c r="AX157" s="142">
        <f t="shared" si="184"/>
        <v>34649</v>
      </c>
      <c r="AY157" s="142">
        <f t="shared" si="184"/>
        <v>32160</v>
      </c>
      <c r="AZ157" s="142">
        <f t="shared" si="184"/>
        <v>0</v>
      </c>
      <c r="BA157" s="142">
        <f t="shared" si="184"/>
        <v>0</v>
      </c>
      <c r="BB157" s="142">
        <f t="shared" si="184"/>
        <v>34649</v>
      </c>
      <c r="BC157" s="142">
        <f t="shared" si="184"/>
        <v>32160</v>
      </c>
      <c r="BD157" s="144"/>
      <c r="BE157" s="144"/>
      <c r="BF157" s="142">
        <f aca="true" t="shared" si="185" ref="BF157:BU157">BF158+BF161</f>
        <v>34649</v>
      </c>
      <c r="BG157" s="142">
        <f t="shared" si="185"/>
        <v>32160</v>
      </c>
      <c r="BH157" s="142">
        <f>BH158+BH161</f>
        <v>70000</v>
      </c>
      <c r="BI157" s="142">
        <f>BI158+BI161</f>
        <v>70000</v>
      </c>
      <c r="BJ157" s="142">
        <f>BJ158+BJ161</f>
        <v>104649</v>
      </c>
      <c r="BK157" s="142">
        <f>BK158+BK161</f>
        <v>102160</v>
      </c>
      <c r="BL157" s="142">
        <f t="shared" si="185"/>
        <v>0</v>
      </c>
      <c r="BM157" s="142">
        <f t="shared" si="185"/>
        <v>0</v>
      </c>
      <c r="BN157" s="142">
        <f t="shared" si="185"/>
        <v>104649</v>
      </c>
      <c r="BO157" s="142"/>
      <c r="BP157" s="142">
        <f t="shared" si="185"/>
        <v>102160</v>
      </c>
      <c r="BQ157" s="142">
        <f t="shared" si="185"/>
        <v>0</v>
      </c>
      <c r="BR157" s="142">
        <f t="shared" si="185"/>
        <v>0</v>
      </c>
      <c r="BS157" s="142">
        <f t="shared" si="185"/>
        <v>104649</v>
      </c>
      <c r="BT157" s="142">
        <f t="shared" si="185"/>
        <v>0</v>
      </c>
      <c r="BU157" s="142">
        <f t="shared" si="185"/>
        <v>102160</v>
      </c>
      <c r="BV157" s="142">
        <f aca="true" t="shared" si="186" ref="BV157:CE157">BV158+BV161</f>
        <v>0</v>
      </c>
      <c r="BW157" s="142">
        <f t="shared" si="186"/>
        <v>0</v>
      </c>
      <c r="BX157" s="142">
        <f t="shared" si="186"/>
        <v>104649</v>
      </c>
      <c r="BY157" s="142">
        <f t="shared" si="186"/>
        <v>0</v>
      </c>
      <c r="BZ157" s="142">
        <f t="shared" si="186"/>
        <v>102160</v>
      </c>
      <c r="CA157" s="142">
        <f t="shared" si="186"/>
        <v>0</v>
      </c>
      <c r="CB157" s="142">
        <f t="shared" si="186"/>
        <v>0</v>
      </c>
      <c r="CC157" s="142">
        <f t="shared" si="186"/>
        <v>104649</v>
      </c>
      <c r="CD157" s="142">
        <f t="shared" si="186"/>
        <v>0</v>
      </c>
      <c r="CE157" s="142">
        <f t="shared" si="186"/>
        <v>102160</v>
      </c>
    </row>
    <row r="158" spans="1:83" s="11" customFormat="1" ht="18.75">
      <c r="A158" s="153" t="s">
        <v>219</v>
      </c>
      <c r="B158" s="154" t="s">
        <v>133</v>
      </c>
      <c r="C158" s="154" t="s">
        <v>139</v>
      </c>
      <c r="D158" s="155" t="s">
        <v>122</v>
      </c>
      <c r="E158" s="154" t="s">
        <v>220</v>
      </c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2"/>
      <c r="AB158" s="152"/>
      <c r="AC158" s="152">
        <v>44468</v>
      </c>
      <c r="AD158" s="152"/>
      <c r="AE158" s="152">
        <v>39957</v>
      </c>
      <c r="AF158" s="142">
        <f>AA158+AC158</f>
        <v>44468</v>
      </c>
      <c r="AG158" s="144"/>
      <c r="AH158" s="142">
        <f>AB158+AE158</f>
        <v>39957</v>
      </c>
      <c r="AI158" s="144"/>
      <c r="AJ158" s="144"/>
      <c r="AK158" s="142">
        <f>AF158+AI158</f>
        <v>44468</v>
      </c>
      <c r="AL158" s="142">
        <f>AG158</f>
        <v>0</v>
      </c>
      <c r="AM158" s="142">
        <f>AH158+AJ158</f>
        <v>39957</v>
      </c>
      <c r="AN158" s="142">
        <f>AO158-AM158</f>
        <v>-5308</v>
      </c>
      <c r="AO158" s="142">
        <v>34649</v>
      </c>
      <c r="AP158" s="142"/>
      <c r="AQ158" s="142">
        <v>32160</v>
      </c>
      <c r="AR158" s="142"/>
      <c r="AS158" s="144"/>
      <c r="AT158" s="142">
        <f>AO158+AR158</f>
        <v>34649</v>
      </c>
      <c r="AU158" s="142">
        <f>AQ158+AS158</f>
        <v>32160</v>
      </c>
      <c r="AV158" s="144"/>
      <c r="AW158" s="144"/>
      <c r="AX158" s="142">
        <f>AT158+AV158</f>
        <v>34649</v>
      </c>
      <c r="AY158" s="142">
        <f>AU158</f>
        <v>32160</v>
      </c>
      <c r="AZ158" s="144"/>
      <c r="BA158" s="144"/>
      <c r="BB158" s="142">
        <f>AX158+AZ158</f>
        <v>34649</v>
      </c>
      <c r="BC158" s="142">
        <f>AY158+BA158</f>
        <v>32160</v>
      </c>
      <c r="BD158" s="144"/>
      <c r="BE158" s="144"/>
      <c r="BF158" s="142">
        <f>BB158+BD158</f>
        <v>34649</v>
      </c>
      <c r="BG158" s="142">
        <f>BC158+BE158</f>
        <v>32160</v>
      </c>
      <c r="BH158" s="142">
        <v>70000</v>
      </c>
      <c r="BI158" s="142">
        <v>70000</v>
      </c>
      <c r="BJ158" s="142">
        <f>BB158+BH158</f>
        <v>104649</v>
      </c>
      <c r="BK158" s="142">
        <f>BC158+BI158</f>
        <v>102160</v>
      </c>
      <c r="BL158" s="142"/>
      <c r="BM158" s="142"/>
      <c r="BN158" s="142">
        <f>BJ158+BL158</f>
        <v>104649</v>
      </c>
      <c r="BO158" s="142"/>
      <c r="BP158" s="142">
        <f>BK158+BM158</f>
        <v>102160</v>
      </c>
      <c r="BQ158" s="142"/>
      <c r="BR158" s="144"/>
      <c r="BS158" s="142">
        <f>BN158+BQ158</f>
        <v>104649</v>
      </c>
      <c r="BT158" s="142">
        <f>BO158</f>
        <v>0</v>
      </c>
      <c r="BU158" s="142">
        <f>BP158+BR158</f>
        <v>102160</v>
      </c>
      <c r="BV158" s="142"/>
      <c r="BW158" s="142"/>
      <c r="BX158" s="142">
        <f>BS158+BV158</f>
        <v>104649</v>
      </c>
      <c r="BY158" s="142">
        <f>BT158</f>
        <v>0</v>
      </c>
      <c r="BZ158" s="142">
        <f>BU158+BW158</f>
        <v>102160</v>
      </c>
      <c r="CA158" s="142"/>
      <c r="CB158" s="142"/>
      <c r="CC158" s="142">
        <f>BX158+CA158</f>
        <v>104649</v>
      </c>
      <c r="CD158" s="142">
        <f>BY158</f>
        <v>0</v>
      </c>
      <c r="CE158" s="142">
        <f>BZ158+CB158</f>
        <v>102160</v>
      </c>
    </row>
    <row r="159" spans="1:83" s="11" customFormat="1" ht="66.75" customHeight="1" hidden="1">
      <c r="A159" s="153" t="s">
        <v>131</v>
      </c>
      <c r="B159" s="154" t="s">
        <v>133</v>
      </c>
      <c r="C159" s="154" t="s">
        <v>139</v>
      </c>
      <c r="D159" s="155" t="s">
        <v>122</v>
      </c>
      <c r="E159" s="135"/>
      <c r="F159" s="156">
        <f aca="true" t="shared" si="187" ref="F159:O159">F160+F161</f>
        <v>42927</v>
      </c>
      <c r="G159" s="156">
        <f t="shared" si="187"/>
        <v>1276</v>
      </c>
      <c r="H159" s="156">
        <f t="shared" si="187"/>
        <v>44203</v>
      </c>
      <c r="I159" s="156">
        <f t="shared" si="187"/>
        <v>0</v>
      </c>
      <c r="J159" s="156">
        <f t="shared" si="187"/>
        <v>40725</v>
      </c>
      <c r="K159" s="156">
        <f t="shared" si="187"/>
        <v>0</v>
      </c>
      <c r="L159" s="156">
        <f t="shared" si="187"/>
        <v>0</v>
      </c>
      <c r="M159" s="156">
        <f t="shared" si="187"/>
        <v>40725</v>
      </c>
      <c r="N159" s="156">
        <f t="shared" si="187"/>
        <v>3743</v>
      </c>
      <c r="O159" s="156">
        <f t="shared" si="187"/>
        <v>44468</v>
      </c>
      <c r="P159" s="156">
        <f aca="true" t="shared" si="188" ref="P159:U159">P160+P161</f>
        <v>0</v>
      </c>
      <c r="Q159" s="156">
        <f t="shared" si="188"/>
        <v>39957</v>
      </c>
      <c r="R159" s="156">
        <f t="shared" si="188"/>
        <v>0</v>
      </c>
      <c r="S159" s="156">
        <f t="shared" si="188"/>
        <v>0</v>
      </c>
      <c r="T159" s="156">
        <f t="shared" si="188"/>
        <v>44468</v>
      </c>
      <c r="U159" s="156">
        <f t="shared" si="188"/>
        <v>39957</v>
      </c>
      <c r="V159" s="156">
        <f aca="true" t="shared" si="189" ref="V159:AB159">V160+V161</f>
        <v>0</v>
      </c>
      <c r="W159" s="156">
        <f t="shared" si="189"/>
        <v>0</v>
      </c>
      <c r="X159" s="156">
        <f t="shared" si="189"/>
        <v>44468</v>
      </c>
      <c r="Y159" s="156">
        <f t="shared" si="189"/>
        <v>39957</v>
      </c>
      <c r="Z159" s="156">
        <f t="shared" si="189"/>
        <v>0</v>
      </c>
      <c r="AA159" s="157">
        <f t="shared" si="189"/>
        <v>44468</v>
      </c>
      <c r="AB159" s="157">
        <f t="shared" si="189"/>
        <v>39957</v>
      </c>
      <c r="AC159" s="157">
        <f>AC160+AC161</f>
        <v>-44468</v>
      </c>
      <c r="AD159" s="157">
        <f>AD160+AD161</f>
        <v>0</v>
      </c>
      <c r="AE159" s="157"/>
      <c r="AF159" s="156">
        <f>AF160+AF161</f>
        <v>0</v>
      </c>
      <c r="AG159" s="156">
        <f>AG160+AG161</f>
        <v>0</v>
      </c>
      <c r="AH159" s="156">
        <f>AH160+AH161</f>
        <v>0</v>
      </c>
      <c r="AI159" s="144"/>
      <c r="AJ159" s="144"/>
      <c r="AK159" s="169"/>
      <c r="AL159" s="169"/>
      <c r="AM159" s="169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</row>
    <row r="160" spans="1:83" s="11" customFormat="1" ht="66" customHeight="1" hidden="1">
      <c r="A160" s="153" t="s">
        <v>243</v>
      </c>
      <c r="B160" s="154" t="s">
        <v>133</v>
      </c>
      <c r="C160" s="154" t="s">
        <v>139</v>
      </c>
      <c r="D160" s="155" t="s">
        <v>122</v>
      </c>
      <c r="E160" s="154" t="s">
        <v>136</v>
      </c>
      <c r="F160" s="142">
        <v>42927</v>
      </c>
      <c r="G160" s="142">
        <f>H160-F160</f>
        <v>-42927</v>
      </c>
      <c r="H160" s="169"/>
      <c r="I160" s="169"/>
      <c r="J160" s="169"/>
      <c r="K160" s="169"/>
      <c r="L160" s="169"/>
      <c r="M160" s="142"/>
      <c r="N160" s="145"/>
      <c r="O160" s="142"/>
      <c r="P160" s="142"/>
      <c r="Q160" s="142"/>
      <c r="R160" s="144"/>
      <c r="S160" s="144"/>
      <c r="T160" s="144"/>
      <c r="U160" s="144"/>
      <c r="V160" s="144"/>
      <c r="W160" s="144"/>
      <c r="X160" s="144"/>
      <c r="Y160" s="144"/>
      <c r="Z160" s="144"/>
      <c r="AA160" s="203"/>
      <c r="AB160" s="203"/>
      <c r="AC160" s="203"/>
      <c r="AD160" s="203"/>
      <c r="AE160" s="203"/>
      <c r="AF160" s="144"/>
      <c r="AG160" s="144"/>
      <c r="AH160" s="144"/>
      <c r="AI160" s="144"/>
      <c r="AJ160" s="144"/>
      <c r="AK160" s="169"/>
      <c r="AL160" s="169"/>
      <c r="AM160" s="169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</row>
    <row r="161" spans="1:83" s="11" customFormat="1" ht="33" hidden="1">
      <c r="A161" s="153" t="s">
        <v>221</v>
      </c>
      <c r="B161" s="154" t="s">
        <v>133</v>
      </c>
      <c r="C161" s="154" t="s">
        <v>139</v>
      </c>
      <c r="D161" s="155" t="s">
        <v>122</v>
      </c>
      <c r="E161" s="154" t="s">
        <v>222</v>
      </c>
      <c r="F161" s="142"/>
      <c r="G161" s="142">
        <f>H161-F161</f>
        <v>44203</v>
      </c>
      <c r="H161" s="142">
        <v>44203</v>
      </c>
      <c r="I161" s="142"/>
      <c r="J161" s="142">
        <v>40725</v>
      </c>
      <c r="K161" s="169"/>
      <c r="L161" s="169"/>
      <c r="M161" s="142">
        <v>40725</v>
      </c>
      <c r="N161" s="142">
        <f>O161-M161</f>
        <v>3743</v>
      </c>
      <c r="O161" s="142">
        <v>44468</v>
      </c>
      <c r="P161" s="142"/>
      <c r="Q161" s="142">
        <v>39957</v>
      </c>
      <c r="R161" s="144"/>
      <c r="S161" s="144"/>
      <c r="T161" s="142">
        <f>O161+R161</f>
        <v>44468</v>
      </c>
      <c r="U161" s="142">
        <f>Q161+S161</f>
        <v>39957</v>
      </c>
      <c r="V161" s="144"/>
      <c r="W161" s="144"/>
      <c r="X161" s="142">
        <f>T161+V161</f>
        <v>44468</v>
      </c>
      <c r="Y161" s="142">
        <f>U161+W161</f>
        <v>39957</v>
      </c>
      <c r="Z161" s="144"/>
      <c r="AA161" s="143">
        <f>X161+Z161</f>
        <v>44468</v>
      </c>
      <c r="AB161" s="143">
        <f>Y161</f>
        <v>39957</v>
      </c>
      <c r="AC161" s="203">
        <v>-44468</v>
      </c>
      <c r="AD161" s="203"/>
      <c r="AE161" s="203">
        <v>-39957</v>
      </c>
      <c r="AF161" s="142">
        <f>AA161+AC161</f>
        <v>0</v>
      </c>
      <c r="AG161" s="144"/>
      <c r="AH161" s="142">
        <f>AB161+AE161</f>
        <v>0</v>
      </c>
      <c r="AI161" s="144"/>
      <c r="AJ161" s="144"/>
      <c r="AK161" s="169"/>
      <c r="AL161" s="169"/>
      <c r="AM161" s="169"/>
      <c r="AN161" s="142">
        <f>AO161-AM161</f>
        <v>0</v>
      </c>
      <c r="AO161" s="142"/>
      <c r="AP161" s="142"/>
      <c r="AQ161" s="142"/>
      <c r="AR161" s="142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</row>
    <row r="162" spans="1:83" s="12" customFormat="1" ht="52.5" customHeight="1">
      <c r="A162" s="153" t="s">
        <v>148</v>
      </c>
      <c r="B162" s="154" t="s">
        <v>133</v>
      </c>
      <c r="C162" s="154" t="s">
        <v>139</v>
      </c>
      <c r="D162" s="155" t="s">
        <v>38</v>
      </c>
      <c r="E162" s="154"/>
      <c r="F162" s="156">
        <f aca="true" t="shared" si="190" ref="F162:BC162">F163</f>
        <v>1259</v>
      </c>
      <c r="G162" s="156">
        <f t="shared" si="190"/>
        <v>41</v>
      </c>
      <c r="H162" s="156">
        <f t="shared" si="190"/>
        <v>1300</v>
      </c>
      <c r="I162" s="156">
        <f t="shared" si="190"/>
        <v>0</v>
      </c>
      <c r="J162" s="156">
        <f t="shared" si="190"/>
        <v>1300</v>
      </c>
      <c r="K162" s="156">
        <f t="shared" si="190"/>
        <v>0</v>
      </c>
      <c r="L162" s="156">
        <f t="shared" si="190"/>
        <v>0</v>
      </c>
      <c r="M162" s="156">
        <f t="shared" si="190"/>
        <v>1300</v>
      </c>
      <c r="N162" s="156">
        <f t="shared" si="190"/>
        <v>400</v>
      </c>
      <c r="O162" s="156">
        <f t="shared" si="190"/>
        <v>1700</v>
      </c>
      <c r="P162" s="156">
        <f t="shared" si="190"/>
        <v>0</v>
      </c>
      <c r="Q162" s="156">
        <f t="shared" si="190"/>
        <v>1700</v>
      </c>
      <c r="R162" s="156">
        <f t="shared" si="190"/>
        <v>-200</v>
      </c>
      <c r="S162" s="156">
        <f t="shared" si="190"/>
        <v>0</v>
      </c>
      <c r="T162" s="156">
        <f t="shared" si="190"/>
        <v>1500</v>
      </c>
      <c r="U162" s="156">
        <f t="shared" si="190"/>
        <v>1700</v>
      </c>
      <c r="V162" s="156">
        <f t="shared" si="190"/>
        <v>0</v>
      </c>
      <c r="W162" s="156">
        <f t="shared" si="190"/>
        <v>0</v>
      </c>
      <c r="X162" s="156">
        <f t="shared" si="190"/>
        <v>1500</v>
      </c>
      <c r="Y162" s="156">
        <f t="shared" si="190"/>
        <v>1700</v>
      </c>
      <c r="Z162" s="156">
        <f t="shared" si="190"/>
        <v>0</v>
      </c>
      <c r="AA162" s="157">
        <f t="shared" si="190"/>
        <v>1500</v>
      </c>
      <c r="AB162" s="157">
        <f t="shared" si="190"/>
        <v>1700</v>
      </c>
      <c r="AC162" s="157">
        <f t="shared" si="190"/>
        <v>0</v>
      </c>
      <c r="AD162" s="157">
        <f t="shared" si="190"/>
        <v>0</v>
      </c>
      <c r="AE162" s="157"/>
      <c r="AF162" s="156">
        <f t="shared" si="190"/>
        <v>1500</v>
      </c>
      <c r="AG162" s="156">
        <f t="shared" si="190"/>
        <v>0</v>
      </c>
      <c r="AH162" s="156">
        <f t="shared" si="190"/>
        <v>1700</v>
      </c>
      <c r="AI162" s="156">
        <f t="shared" si="190"/>
        <v>0</v>
      </c>
      <c r="AJ162" s="156">
        <f t="shared" si="190"/>
        <v>0</v>
      </c>
      <c r="AK162" s="156">
        <f t="shared" si="190"/>
        <v>1500</v>
      </c>
      <c r="AL162" s="156">
        <f t="shared" si="190"/>
        <v>0</v>
      </c>
      <c r="AM162" s="156">
        <f t="shared" si="190"/>
        <v>1700</v>
      </c>
      <c r="AN162" s="156">
        <f t="shared" si="190"/>
        <v>931</v>
      </c>
      <c r="AO162" s="156">
        <f t="shared" si="190"/>
        <v>2631</v>
      </c>
      <c r="AP162" s="156">
        <f t="shared" si="190"/>
        <v>0</v>
      </c>
      <c r="AQ162" s="156">
        <f t="shared" si="190"/>
        <v>2631</v>
      </c>
      <c r="AR162" s="156">
        <f t="shared" si="190"/>
        <v>0</v>
      </c>
      <c r="AS162" s="156">
        <f t="shared" si="190"/>
        <v>0</v>
      </c>
      <c r="AT162" s="156">
        <f t="shared" si="190"/>
        <v>2631</v>
      </c>
      <c r="AU162" s="156">
        <f t="shared" si="190"/>
        <v>2631</v>
      </c>
      <c r="AV162" s="156">
        <f t="shared" si="190"/>
        <v>-150</v>
      </c>
      <c r="AW162" s="156">
        <f t="shared" si="190"/>
        <v>-150</v>
      </c>
      <c r="AX162" s="156">
        <f t="shared" si="190"/>
        <v>2481</v>
      </c>
      <c r="AY162" s="156">
        <f t="shared" si="190"/>
        <v>2481</v>
      </c>
      <c r="AZ162" s="156">
        <f t="shared" si="190"/>
        <v>0</v>
      </c>
      <c r="BA162" s="156">
        <f t="shared" si="190"/>
        <v>0</v>
      </c>
      <c r="BB162" s="156">
        <f t="shared" si="190"/>
        <v>2481</v>
      </c>
      <c r="BC162" s="156">
        <f t="shared" si="190"/>
        <v>2481</v>
      </c>
      <c r="BD162" s="146"/>
      <c r="BE162" s="146"/>
      <c r="BF162" s="156">
        <f aca="true" t="shared" si="191" ref="BF162:CB162">BF163</f>
        <v>2481</v>
      </c>
      <c r="BG162" s="156">
        <f t="shared" si="191"/>
        <v>2481</v>
      </c>
      <c r="BH162" s="156">
        <f t="shared" si="191"/>
        <v>0</v>
      </c>
      <c r="BI162" s="156">
        <f t="shared" si="191"/>
        <v>0</v>
      </c>
      <c r="BJ162" s="156">
        <f t="shared" si="191"/>
        <v>2481</v>
      </c>
      <c r="BK162" s="156">
        <f t="shared" si="191"/>
        <v>2481</v>
      </c>
      <c r="BL162" s="156">
        <f t="shared" si="191"/>
        <v>0</v>
      </c>
      <c r="BM162" s="156">
        <f t="shared" si="191"/>
        <v>0</v>
      </c>
      <c r="BN162" s="156">
        <f t="shared" si="191"/>
        <v>2481</v>
      </c>
      <c r="BO162" s="156"/>
      <c r="BP162" s="156">
        <f t="shared" si="191"/>
        <v>2481</v>
      </c>
      <c r="BQ162" s="156">
        <f t="shared" si="191"/>
        <v>0</v>
      </c>
      <c r="BR162" s="156">
        <f t="shared" si="191"/>
        <v>0</v>
      </c>
      <c r="BS162" s="156">
        <f t="shared" si="191"/>
        <v>2481</v>
      </c>
      <c r="BT162" s="156">
        <f t="shared" si="191"/>
        <v>0</v>
      </c>
      <c r="BU162" s="156">
        <f t="shared" si="191"/>
        <v>2481</v>
      </c>
      <c r="BV162" s="156">
        <f t="shared" si="191"/>
        <v>0</v>
      </c>
      <c r="BW162" s="156">
        <f t="shared" si="191"/>
        <v>0</v>
      </c>
      <c r="BX162" s="156">
        <f t="shared" si="191"/>
        <v>2481</v>
      </c>
      <c r="BY162" s="156">
        <f t="shared" si="191"/>
        <v>0</v>
      </c>
      <c r="BZ162" s="156">
        <f t="shared" si="191"/>
        <v>2481</v>
      </c>
      <c r="CA162" s="156">
        <f t="shared" si="191"/>
        <v>0</v>
      </c>
      <c r="CB162" s="156">
        <f t="shared" si="191"/>
        <v>0</v>
      </c>
      <c r="CC162" s="156">
        <f>CC163</f>
        <v>2481</v>
      </c>
      <c r="CD162" s="156">
        <f>CD163</f>
        <v>0</v>
      </c>
      <c r="CE162" s="156">
        <f>CE163</f>
        <v>2481</v>
      </c>
    </row>
    <row r="163" spans="1:83" s="9" customFormat="1" ht="82.5" customHeight="1">
      <c r="A163" s="153" t="s">
        <v>241</v>
      </c>
      <c r="B163" s="154" t="s">
        <v>133</v>
      </c>
      <c r="C163" s="154" t="s">
        <v>139</v>
      </c>
      <c r="D163" s="155" t="s">
        <v>38</v>
      </c>
      <c r="E163" s="154" t="s">
        <v>149</v>
      </c>
      <c r="F163" s="142">
        <v>1259</v>
      </c>
      <c r="G163" s="142">
        <f>H163-F163</f>
        <v>41</v>
      </c>
      <c r="H163" s="142">
        <v>1300</v>
      </c>
      <c r="I163" s="142"/>
      <c r="J163" s="142">
        <v>1300</v>
      </c>
      <c r="K163" s="204"/>
      <c r="L163" s="204"/>
      <c r="M163" s="142">
        <v>1300</v>
      </c>
      <c r="N163" s="142">
        <f>O163-M163</f>
        <v>400</v>
      </c>
      <c r="O163" s="142">
        <v>1700</v>
      </c>
      <c r="P163" s="142"/>
      <c r="Q163" s="142">
        <v>1700</v>
      </c>
      <c r="R163" s="145">
        <v>-200</v>
      </c>
      <c r="S163" s="132"/>
      <c r="T163" s="142">
        <f>O163+R163</f>
        <v>1500</v>
      </c>
      <c r="U163" s="142">
        <f>Q163+S163</f>
        <v>1700</v>
      </c>
      <c r="V163" s="132"/>
      <c r="W163" s="132"/>
      <c r="X163" s="142">
        <f>T163+V163</f>
        <v>1500</v>
      </c>
      <c r="Y163" s="142">
        <f>U163+W163</f>
        <v>1700</v>
      </c>
      <c r="Z163" s="132"/>
      <c r="AA163" s="143">
        <f>X163+Z163</f>
        <v>1500</v>
      </c>
      <c r="AB163" s="143">
        <f>Y163</f>
        <v>1700</v>
      </c>
      <c r="AC163" s="133"/>
      <c r="AD163" s="133"/>
      <c r="AE163" s="133"/>
      <c r="AF163" s="142">
        <f>AA163+AC163</f>
        <v>1500</v>
      </c>
      <c r="AG163" s="132"/>
      <c r="AH163" s="142">
        <f>AB163</f>
        <v>1700</v>
      </c>
      <c r="AI163" s="132"/>
      <c r="AJ163" s="132"/>
      <c r="AK163" s="142">
        <f>AF163+AI163</f>
        <v>1500</v>
      </c>
      <c r="AL163" s="142">
        <f>AG163</f>
        <v>0</v>
      </c>
      <c r="AM163" s="142">
        <f>AH163+AJ163</f>
        <v>1700</v>
      </c>
      <c r="AN163" s="142">
        <f>AO163-AM163</f>
        <v>931</v>
      </c>
      <c r="AO163" s="142">
        <v>2631</v>
      </c>
      <c r="AP163" s="142"/>
      <c r="AQ163" s="142">
        <v>2631</v>
      </c>
      <c r="AR163" s="142"/>
      <c r="AS163" s="132"/>
      <c r="AT163" s="142">
        <f>AO163+AR163</f>
        <v>2631</v>
      </c>
      <c r="AU163" s="142">
        <f>AQ163+AS163</f>
        <v>2631</v>
      </c>
      <c r="AV163" s="145">
        <v>-150</v>
      </c>
      <c r="AW163" s="145">
        <v>-150</v>
      </c>
      <c r="AX163" s="142">
        <f>AT163+AV163</f>
        <v>2481</v>
      </c>
      <c r="AY163" s="142">
        <f>AU163+AW163</f>
        <v>2481</v>
      </c>
      <c r="AZ163" s="132"/>
      <c r="BA163" s="132"/>
      <c r="BB163" s="142">
        <f>AX163+AZ163</f>
        <v>2481</v>
      </c>
      <c r="BC163" s="142">
        <f>AY163+BA163</f>
        <v>2481</v>
      </c>
      <c r="BD163" s="132"/>
      <c r="BE163" s="132"/>
      <c r="BF163" s="142">
        <f>BB163+BD163</f>
        <v>2481</v>
      </c>
      <c r="BG163" s="142">
        <f>BC163+BE163</f>
        <v>2481</v>
      </c>
      <c r="BH163" s="132"/>
      <c r="BI163" s="132"/>
      <c r="BJ163" s="142">
        <f>BB163+BH163</f>
        <v>2481</v>
      </c>
      <c r="BK163" s="142">
        <f>BC163+BI163</f>
        <v>2481</v>
      </c>
      <c r="BL163" s="132"/>
      <c r="BM163" s="132"/>
      <c r="BN163" s="142">
        <f>BJ163+BL163</f>
        <v>2481</v>
      </c>
      <c r="BO163" s="142"/>
      <c r="BP163" s="142">
        <f>BK163+BM163</f>
        <v>2481</v>
      </c>
      <c r="BQ163" s="142"/>
      <c r="BR163" s="132"/>
      <c r="BS163" s="142">
        <f>BN163+BQ163</f>
        <v>2481</v>
      </c>
      <c r="BT163" s="142">
        <f>BO163</f>
        <v>0</v>
      </c>
      <c r="BU163" s="142">
        <f>BP163+BR163</f>
        <v>2481</v>
      </c>
      <c r="BV163" s="142"/>
      <c r="BW163" s="132"/>
      <c r="BX163" s="142">
        <f>BS163+BV163</f>
        <v>2481</v>
      </c>
      <c r="BY163" s="142">
        <f>BT163</f>
        <v>0</v>
      </c>
      <c r="BZ163" s="142">
        <f>BU163+BW163</f>
        <v>2481</v>
      </c>
      <c r="CA163" s="142"/>
      <c r="CB163" s="132"/>
      <c r="CC163" s="142">
        <f>BX163+CA163</f>
        <v>2481</v>
      </c>
      <c r="CD163" s="142">
        <f>BY163</f>
        <v>0</v>
      </c>
      <c r="CE163" s="142">
        <f>BZ163+CB163</f>
        <v>2481</v>
      </c>
    </row>
    <row r="164" spans="1:83" s="9" customFormat="1" ht="32.25" customHeight="1" hidden="1">
      <c r="A164" s="153" t="s">
        <v>385</v>
      </c>
      <c r="B164" s="154" t="s">
        <v>133</v>
      </c>
      <c r="C164" s="154" t="s">
        <v>139</v>
      </c>
      <c r="D164" s="155" t="s">
        <v>383</v>
      </c>
      <c r="E164" s="154"/>
      <c r="F164" s="142"/>
      <c r="G164" s="142"/>
      <c r="H164" s="142"/>
      <c r="I164" s="142"/>
      <c r="J164" s="142"/>
      <c r="K164" s="204"/>
      <c r="L164" s="204"/>
      <c r="M164" s="142"/>
      <c r="N164" s="142"/>
      <c r="O164" s="142"/>
      <c r="P164" s="142"/>
      <c r="Q164" s="142"/>
      <c r="R164" s="145"/>
      <c r="S164" s="132"/>
      <c r="T164" s="142"/>
      <c r="U164" s="142"/>
      <c r="V164" s="132"/>
      <c r="W164" s="132"/>
      <c r="X164" s="142"/>
      <c r="Y164" s="142"/>
      <c r="Z164" s="132"/>
      <c r="AA164" s="143"/>
      <c r="AB164" s="143"/>
      <c r="AC164" s="133"/>
      <c r="AD164" s="133"/>
      <c r="AE164" s="133"/>
      <c r="AF164" s="142"/>
      <c r="AG164" s="132"/>
      <c r="AH164" s="142"/>
      <c r="AI164" s="132"/>
      <c r="AJ164" s="132"/>
      <c r="AK164" s="142"/>
      <c r="AL164" s="142"/>
      <c r="AM164" s="142"/>
      <c r="AN164" s="142"/>
      <c r="AO164" s="142"/>
      <c r="AP164" s="142"/>
      <c r="AQ164" s="142"/>
      <c r="AR164" s="142"/>
      <c r="AS164" s="132"/>
      <c r="AT164" s="142"/>
      <c r="AU164" s="142"/>
      <c r="AV164" s="145"/>
      <c r="AW164" s="145"/>
      <c r="AX164" s="142"/>
      <c r="AY164" s="142"/>
      <c r="AZ164" s="132"/>
      <c r="BA164" s="132"/>
      <c r="BB164" s="142"/>
      <c r="BC164" s="142"/>
      <c r="BD164" s="132"/>
      <c r="BE164" s="132"/>
      <c r="BF164" s="142"/>
      <c r="BG164" s="142"/>
      <c r="BH164" s="132"/>
      <c r="BI164" s="132"/>
      <c r="BJ164" s="142"/>
      <c r="BK164" s="142"/>
      <c r="BL164" s="132"/>
      <c r="BM164" s="132"/>
      <c r="BN164" s="142"/>
      <c r="BO164" s="142"/>
      <c r="BP164" s="142"/>
      <c r="BQ164" s="142"/>
      <c r="BR164" s="132"/>
      <c r="BS164" s="142"/>
      <c r="BT164" s="142"/>
      <c r="BU164" s="142"/>
      <c r="BV164" s="142">
        <f aca="true" t="shared" si="192" ref="BV164:CE164">BV165</f>
        <v>0</v>
      </c>
      <c r="BW164" s="142">
        <f t="shared" si="192"/>
        <v>0</v>
      </c>
      <c r="BX164" s="142">
        <f t="shared" si="192"/>
        <v>0</v>
      </c>
      <c r="BY164" s="142">
        <f t="shared" si="192"/>
        <v>0</v>
      </c>
      <c r="BZ164" s="142">
        <f t="shared" si="192"/>
        <v>0</v>
      </c>
      <c r="CA164" s="142">
        <f t="shared" si="192"/>
        <v>0</v>
      </c>
      <c r="CB164" s="142">
        <f t="shared" si="192"/>
        <v>0</v>
      </c>
      <c r="CC164" s="142">
        <f t="shared" si="192"/>
        <v>0</v>
      </c>
      <c r="CD164" s="142">
        <f t="shared" si="192"/>
        <v>0</v>
      </c>
      <c r="CE164" s="142">
        <f t="shared" si="192"/>
        <v>0</v>
      </c>
    </row>
    <row r="165" spans="1:83" s="9" customFormat="1" ht="54" customHeight="1" hidden="1">
      <c r="A165" s="153" t="s">
        <v>382</v>
      </c>
      <c r="B165" s="154" t="s">
        <v>133</v>
      </c>
      <c r="C165" s="154" t="s">
        <v>139</v>
      </c>
      <c r="D165" s="155" t="s">
        <v>383</v>
      </c>
      <c r="E165" s="154" t="s">
        <v>161</v>
      </c>
      <c r="F165" s="142"/>
      <c r="G165" s="142"/>
      <c r="H165" s="142"/>
      <c r="I165" s="142"/>
      <c r="J165" s="142"/>
      <c r="K165" s="204"/>
      <c r="L165" s="204"/>
      <c r="M165" s="142"/>
      <c r="N165" s="142"/>
      <c r="O165" s="142"/>
      <c r="P165" s="142"/>
      <c r="Q165" s="142"/>
      <c r="R165" s="145"/>
      <c r="S165" s="132"/>
      <c r="T165" s="142"/>
      <c r="U165" s="142"/>
      <c r="V165" s="132"/>
      <c r="W165" s="132"/>
      <c r="X165" s="142"/>
      <c r="Y165" s="142"/>
      <c r="Z165" s="132"/>
      <c r="AA165" s="143"/>
      <c r="AB165" s="143"/>
      <c r="AC165" s="133"/>
      <c r="AD165" s="133"/>
      <c r="AE165" s="133"/>
      <c r="AF165" s="142"/>
      <c r="AG165" s="132"/>
      <c r="AH165" s="142"/>
      <c r="AI165" s="132"/>
      <c r="AJ165" s="132"/>
      <c r="AK165" s="142"/>
      <c r="AL165" s="142"/>
      <c r="AM165" s="142"/>
      <c r="AN165" s="142"/>
      <c r="AO165" s="142"/>
      <c r="AP165" s="142"/>
      <c r="AQ165" s="142"/>
      <c r="AR165" s="142"/>
      <c r="AS165" s="132"/>
      <c r="AT165" s="142"/>
      <c r="AU165" s="142"/>
      <c r="AV165" s="145"/>
      <c r="AW165" s="145"/>
      <c r="AX165" s="142"/>
      <c r="AY165" s="142"/>
      <c r="AZ165" s="132"/>
      <c r="BA165" s="132"/>
      <c r="BB165" s="142"/>
      <c r="BC165" s="142"/>
      <c r="BD165" s="132"/>
      <c r="BE165" s="132"/>
      <c r="BF165" s="142"/>
      <c r="BG165" s="142"/>
      <c r="BH165" s="132"/>
      <c r="BI165" s="132"/>
      <c r="BJ165" s="142"/>
      <c r="BK165" s="142"/>
      <c r="BL165" s="132"/>
      <c r="BM165" s="132"/>
      <c r="BN165" s="142"/>
      <c r="BO165" s="142"/>
      <c r="BP165" s="142"/>
      <c r="BQ165" s="142"/>
      <c r="BR165" s="132"/>
      <c r="BS165" s="142"/>
      <c r="BT165" s="142"/>
      <c r="BU165" s="142"/>
      <c r="BV165" s="142"/>
      <c r="BW165" s="142"/>
      <c r="BX165" s="142">
        <f>BS165+BV165</f>
        <v>0</v>
      </c>
      <c r="BY165" s="142">
        <f>BT165</f>
        <v>0</v>
      </c>
      <c r="BZ165" s="142">
        <f>BU165+BW165</f>
        <v>0</v>
      </c>
      <c r="CA165" s="142"/>
      <c r="CB165" s="142"/>
      <c r="CC165" s="142">
        <f>BX165+CA165</f>
        <v>0</v>
      </c>
      <c r="CD165" s="142">
        <f>BY165</f>
        <v>0</v>
      </c>
      <c r="CE165" s="142">
        <f>BZ165+CB165</f>
        <v>0</v>
      </c>
    </row>
    <row r="166" spans="1:83" s="11" customFormat="1" ht="36" customHeight="1">
      <c r="A166" s="153" t="s">
        <v>43</v>
      </c>
      <c r="B166" s="154" t="s">
        <v>133</v>
      </c>
      <c r="C166" s="154" t="s">
        <v>139</v>
      </c>
      <c r="D166" s="155" t="s">
        <v>44</v>
      </c>
      <c r="E166" s="154"/>
      <c r="F166" s="156">
        <f aca="true" t="shared" si="193" ref="F166:L166">F167</f>
        <v>16100</v>
      </c>
      <c r="G166" s="156">
        <f t="shared" si="193"/>
        <v>16419</v>
      </c>
      <c r="H166" s="156">
        <f t="shared" si="193"/>
        <v>32519</v>
      </c>
      <c r="I166" s="156">
        <f t="shared" si="193"/>
        <v>0</v>
      </c>
      <c r="J166" s="156">
        <f t="shared" si="193"/>
        <v>34290</v>
      </c>
      <c r="K166" s="156">
        <f t="shared" si="193"/>
        <v>0</v>
      </c>
      <c r="L166" s="156">
        <f t="shared" si="193"/>
        <v>0</v>
      </c>
      <c r="M166" s="156">
        <f aca="true" t="shared" si="194" ref="M166:Z166">M167+M174</f>
        <v>34290</v>
      </c>
      <c r="N166" s="156">
        <f t="shared" si="194"/>
        <v>-23010</v>
      </c>
      <c r="O166" s="156">
        <f t="shared" si="194"/>
        <v>11280</v>
      </c>
      <c r="P166" s="156">
        <f t="shared" si="194"/>
        <v>0</v>
      </c>
      <c r="Q166" s="156">
        <f t="shared" si="194"/>
        <v>10661</v>
      </c>
      <c r="R166" s="156">
        <f t="shared" si="194"/>
        <v>0</v>
      </c>
      <c r="S166" s="156">
        <f t="shared" si="194"/>
        <v>0</v>
      </c>
      <c r="T166" s="156">
        <f t="shared" si="194"/>
        <v>11280</v>
      </c>
      <c r="U166" s="156">
        <f t="shared" si="194"/>
        <v>10661</v>
      </c>
      <c r="V166" s="156">
        <f t="shared" si="194"/>
        <v>0</v>
      </c>
      <c r="W166" s="156">
        <f t="shared" si="194"/>
        <v>0</v>
      </c>
      <c r="X166" s="156">
        <f t="shared" si="194"/>
        <v>11280</v>
      </c>
      <c r="Y166" s="156">
        <f t="shared" si="194"/>
        <v>10661</v>
      </c>
      <c r="Z166" s="156">
        <f t="shared" si="194"/>
        <v>7021</v>
      </c>
      <c r="AA166" s="157">
        <f>AA167+AA174</f>
        <v>18301</v>
      </c>
      <c r="AB166" s="157">
        <f>AB167+AB174</f>
        <v>10661</v>
      </c>
      <c r="AC166" s="157">
        <f>AC167+AC174</f>
        <v>0</v>
      </c>
      <c r="AD166" s="157">
        <f>AD167+AD174</f>
        <v>0</v>
      </c>
      <c r="AE166" s="157"/>
      <c r="AF166" s="156">
        <f aca="true" t="shared" si="195" ref="AF166:AU166">AF167+AF174</f>
        <v>18301</v>
      </c>
      <c r="AG166" s="156">
        <f t="shared" si="195"/>
        <v>0</v>
      </c>
      <c r="AH166" s="156">
        <f t="shared" si="195"/>
        <v>10661</v>
      </c>
      <c r="AI166" s="156">
        <f t="shared" si="195"/>
        <v>0</v>
      </c>
      <c r="AJ166" s="156">
        <f t="shared" si="195"/>
        <v>0</v>
      </c>
      <c r="AK166" s="156">
        <f t="shared" si="195"/>
        <v>18301</v>
      </c>
      <c r="AL166" s="156">
        <f t="shared" si="195"/>
        <v>0</v>
      </c>
      <c r="AM166" s="156">
        <f t="shared" si="195"/>
        <v>10661</v>
      </c>
      <c r="AN166" s="156">
        <f t="shared" si="195"/>
        <v>8226</v>
      </c>
      <c r="AO166" s="156">
        <f t="shared" si="195"/>
        <v>18887</v>
      </c>
      <c r="AP166" s="156">
        <f t="shared" si="195"/>
        <v>0</v>
      </c>
      <c r="AQ166" s="156">
        <f t="shared" si="195"/>
        <v>9766</v>
      </c>
      <c r="AR166" s="156">
        <f t="shared" si="195"/>
        <v>0</v>
      </c>
      <c r="AS166" s="156">
        <f t="shared" si="195"/>
        <v>0</v>
      </c>
      <c r="AT166" s="156">
        <f t="shared" si="195"/>
        <v>18887</v>
      </c>
      <c r="AU166" s="156">
        <f t="shared" si="195"/>
        <v>9766</v>
      </c>
      <c r="AV166" s="156">
        <f aca="true" t="shared" si="196" ref="AV166:BC166">AV167+AV174</f>
        <v>2000</v>
      </c>
      <c r="AW166" s="156">
        <f t="shared" si="196"/>
        <v>2000</v>
      </c>
      <c r="AX166" s="156">
        <f t="shared" si="196"/>
        <v>20887</v>
      </c>
      <c r="AY166" s="156">
        <f t="shared" si="196"/>
        <v>11766</v>
      </c>
      <c r="AZ166" s="156">
        <f t="shared" si="196"/>
        <v>0</v>
      </c>
      <c r="BA166" s="156">
        <f t="shared" si="196"/>
        <v>0</v>
      </c>
      <c r="BB166" s="156">
        <f t="shared" si="196"/>
        <v>20887</v>
      </c>
      <c r="BC166" s="156">
        <f t="shared" si="196"/>
        <v>11766</v>
      </c>
      <c r="BD166" s="144"/>
      <c r="BE166" s="144"/>
      <c r="BF166" s="156">
        <f aca="true" t="shared" si="197" ref="BF166:BZ166">BF167+BF174</f>
        <v>20887</v>
      </c>
      <c r="BG166" s="156">
        <f t="shared" si="197"/>
        <v>11766</v>
      </c>
      <c r="BH166" s="156">
        <f>BH167+BH174</f>
        <v>0</v>
      </c>
      <c r="BI166" s="156">
        <f>BI167+BI174</f>
        <v>0</v>
      </c>
      <c r="BJ166" s="156">
        <f>BJ167+BJ174</f>
        <v>20887</v>
      </c>
      <c r="BK166" s="156">
        <f>BK167+BK174</f>
        <v>11766</v>
      </c>
      <c r="BL166" s="156">
        <f t="shared" si="197"/>
        <v>0</v>
      </c>
      <c r="BM166" s="156">
        <f t="shared" si="197"/>
        <v>0</v>
      </c>
      <c r="BN166" s="156">
        <f t="shared" si="197"/>
        <v>20887</v>
      </c>
      <c r="BO166" s="156"/>
      <c r="BP166" s="156">
        <f t="shared" si="197"/>
        <v>11766</v>
      </c>
      <c r="BQ166" s="156">
        <f t="shared" si="197"/>
        <v>0</v>
      </c>
      <c r="BR166" s="156">
        <f t="shared" si="197"/>
        <v>0</v>
      </c>
      <c r="BS166" s="156">
        <f t="shared" si="197"/>
        <v>20887</v>
      </c>
      <c r="BT166" s="156">
        <f t="shared" si="197"/>
        <v>0</v>
      </c>
      <c r="BU166" s="156">
        <f t="shared" si="197"/>
        <v>11766</v>
      </c>
      <c r="BV166" s="156">
        <f t="shared" si="197"/>
        <v>0</v>
      </c>
      <c r="BW166" s="156">
        <f t="shared" si="197"/>
        <v>0</v>
      </c>
      <c r="BX166" s="156">
        <f t="shared" si="197"/>
        <v>20887</v>
      </c>
      <c r="BY166" s="156">
        <f t="shared" si="197"/>
        <v>0</v>
      </c>
      <c r="BZ166" s="156">
        <f t="shared" si="197"/>
        <v>11766</v>
      </c>
      <c r="CA166" s="156">
        <f>CA167+CA174</f>
        <v>0</v>
      </c>
      <c r="CB166" s="156">
        <f>CB167+CB174</f>
        <v>0</v>
      </c>
      <c r="CC166" s="156">
        <f>CC167+CC174</f>
        <v>20887</v>
      </c>
      <c r="CD166" s="156">
        <f>CD167+CD174</f>
        <v>0</v>
      </c>
      <c r="CE166" s="156">
        <f>CE167+CE174</f>
        <v>11766</v>
      </c>
    </row>
    <row r="167" spans="1:83" s="12" customFormat="1" ht="53.25" customHeight="1">
      <c r="A167" s="153" t="s">
        <v>243</v>
      </c>
      <c r="B167" s="154" t="s">
        <v>133</v>
      </c>
      <c r="C167" s="154" t="s">
        <v>139</v>
      </c>
      <c r="D167" s="155" t="s">
        <v>44</v>
      </c>
      <c r="E167" s="154" t="s">
        <v>136</v>
      </c>
      <c r="F167" s="142">
        <v>16100</v>
      </c>
      <c r="G167" s="142">
        <f>H167-F167</f>
        <v>16419</v>
      </c>
      <c r="H167" s="142">
        <v>32519</v>
      </c>
      <c r="I167" s="142"/>
      <c r="J167" s="142">
        <v>34290</v>
      </c>
      <c r="K167" s="169"/>
      <c r="L167" s="169"/>
      <c r="M167" s="142">
        <v>34290</v>
      </c>
      <c r="N167" s="142">
        <f>O167-M167</f>
        <v>-27378</v>
      </c>
      <c r="O167" s="142">
        <v>6912</v>
      </c>
      <c r="P167" s="142"/>
      <c r="Q167" s="142">
        <v>6293</v>
      </c>
      <c r="R167" s="146"/>
      <c r="S167" s="146"/>
      <c r="T167" s="142">
        <f>O167+R167</f>
        <v>6912</v>
      </c>
      <c r="U167" s="142">
        <f>Q167+S167</f>
        <v>6293</v>
      </c>
      <c r="V167" s="146"/>
      <c r="W167" s="146"/>
      <c r="X167" s="142">
        <f>T167+V167</f>
        <v>6912</v>
      </c>
      <c r="Y167" s="142">
        <f>U167+W167</f>
        <v>6293</v>
      </c>
      <c r="Z167" s="142">
        <v>7021</v>
      </c>
      <c r="AA167" s="143">
        <f>X167+Z167</f>
        <v>13933</v>
      </c>
      <c r="AB167" s="143">
        <f>Y167</f>
        <v>6293</v>
      </c>
      <c r="AC167" s="143"/>
      <c r="AD167" s="143"/>
      <c r="AE167" s="143"/>
      <c r="AF167" s="142">
        <f>AA167+AC167</f>
        <v>13933</v>
      </c>
      <c r="AG167" s="142"/>
      <c r="AH167" s="142">
        <f>AB167</f>
        <v>6293</v>
      </c>
      <c r="AI167" s="146"/>
      <c r="AJ167" s="146"/>
      <c r="AK167" s="142">
        <f>AF167+AI167</f>
        <v>13933</v>
      </c>
      <c r="AL167" s="142">
        <f>AG167</f>
        <v>0</v>
      </c>
      <c r="AM167" s="142">
        <f>AH167+AJ167</f>
        <v>6293</v>
      </c>
      <c r="AN167" s="142">
        <f>AO167-AM167</f>
        <v>12594</v>
      </c>
      <c r="AO167" s="142">
        <f>14519+4368</f>
        <v>18887</v>
      </c>
      <c r="AP167" s="142"/>
      <c r="AQ167" s="142">
        <f>5398+4368</f>
        <v>9766</v>
      </c>
      <c r="AR167" s="142"/>
      <c r="AS167" s="146"/>
      <c r="AT167" s="142">
        <f>AO167+AR167</f>
        <v>18887</v>
      </c>
      <c r="AU167" s="142">
        <f>AQ167+AS167</f>
        <v>9766</v>
      </c>
      <c r="AV167" s="142">
        <v>2000</v>
      </c>
      <c r="AW167" s="142">
        <v>2000</v>
      </c>
      <c r="AX167" s="142">
        <f>AT167+AV167</f>
        <v>20887</v>
      </c>
      <c r="AY167" s="142">
        <f>AU167+AW167</f>
        <v>11766</v>
      </c>
      <c r="AZ167" s="146"/>
      <c r="BA167" s="146"/>
      <c r="BB167" s="142">
        <f>AX167+AZ167</f>
        <v>20887</v>
      </c>
      <c r="BC167" s="142">
        <f>AY167+BA167</f>
        <v>11766</v>
      </c>
      <c r="BD167" s="146"/>
      <c r="BE167" s="146"/>
      <c r="BF167" s="142">
        <f>BB167+BD167</f>
        <v>20887</v>
      </c>
      <c r="BG167" s="142">
        <f>BC167+BE167</f>
        <v>11766</v>
      </c>
      <c r="BH167" s="146"/>
      <c r="BI167" s="146"/>
      <c r="BJ167" s="142">
        <f>BB167+BH167</f>
        <v>20887</v>
      </c>
      <c r="BK167" s="142">
        <f>BC167+BI167</f>
        <v>11766</v>
      </c>
      <c r="BL167" s="146"/>
      <c r="BM167" s="146"/>
      <c r="BN167" s="142">
        <f>BJ167+BL167</f>
        <v>20887</v>
      </c>
      <c r="BO167" s="142"/>
      <c r="BP167" s="142">
        <f>BK167+BM167</f>
        <v>11766</v>
      </c>
      <c r="BQ167" s="142"/>
      <c r="BR167" s="146"/>
      <c r="BS167" s="142">
        <f>BN167+BQ167</f>
        <v>20887</v>
      </c>
      <c r="BT167" s="142">
        <f>BO167</f>
        <v>0</v>
      </c>
      <c r="BU167" s="142">
        <f>BP167+BR167</f>
        <v>11766</v>
      </c>
      <c r="BV167" s="142"/>
      <c r="BW167" s="146"/>
      <c r="BX167" s="142">
        <f>BS167+BV167</f>
        <v>20887</v>
      </c>
      <c r="BY167" s="142">
        <f>BT167</f>
        <v>0</v>
      </c>
      <c r="BZ167" s="142">
        <f>BU167+BW167</f>
        <v>11766</v>
      </c>
      <c r="CA167" s="142"/>
      <c r="CB167" s="146"/>
      <c r="CC167" s="142">
        <f>BX167+CA167</f>
        <v>20887</v>
      </c>
      <c r="CD167" s="142">
        <f>BY167</f>
        <v>0</v>
      </c>
      <c r="CE167" s="142">
        <f>BZ167+CB167</f>
        <v>11766</v>
      </c>
    </row>
    <row r="168" spans="1:83" s="15" customFormat="1" ht="33.75" customHeight="1" hidden="1">
      <c r="A168" s="153" t="s">
        <v>45</v>
      </c>
      <c r="B168" s="154" t="s">
        <v>133</v>
      </c>
      <c r="C168" s="154" t="s">
        <v>139</v>
      </c>
      <c r="D168" s="155" t="s">
        <v>46</v>
      </c>
      <c r="E168" s="154"/>
      <c r="F168" s="156">
        <f aca="true" t="shared" si="198" ref="F168:O168">F169+F170</f>
        <v>22002</v>
      </c>
      <c r="G168" s="156">
        <f t="shared" si="198"/>
        <v>-22002</v>
      </c>
      <c r="H168" s="156">
        <f t="shared" si="198"/>
        <v>0</v>
      </c>
      <c r="I168" s="156">
        <f t="shared" si="198"/>
        <v>0</v>
      </c>
      <c r="J168" s="156">
        <f t="shared" si="198"/>
        <v>0</v>
      </c>
      <c r="K168" s="156">
        <f t="shared" si="198"/>
        <v>0</v>
      </c>
      <c r="L168" s="156">
        <f t="shared" si="198"/>
        <v>0</v>
      </c>
      <c r="M168" s="156">
        <f t="shared" si="198"/>
        <v>0</v>
      </c>
      <c r="N168" s="156">
        <f t="shared" si="198"/>
        <v>0</v>
      </c>
      <c r="O168" s="156">
        <f t="shared" si="198"/>
        <v>0</v>
      </c>
      <c r="P168" s="156">
        <f>P169+P170</f>
        <v>0</v>
      </c>
      <c r="Q168" s="156">
        <f>Q169+Q170</f>
        <v>0</v>
      </c>
      <c r="R168" s="205"/>
      <c r="S168" s="205"/>
      <c r="T168" s="205"/>
      <c r="U168" s="205"/>
      <c r="V168" s="205"/>
      <c r="W168" s="205"/>
      <c r="X168" s="205"/>
      <c r="Y168" s="205"/>
      <c r="Z168" s="205"/>
      <c r="AA168" s="206"/>
      <c r="AB168" s="206"/>
      <c r="AC168" s="206"/>
      <c r="AD168" s="206"/>
      <c r="AE168" s="206"/>
      <c r="AF168" s="205"/>
      <c r="AG168" s="205"/>
      <c r="AH168" s="205"/>
      <c r="AI168" s="205"/>
      <c r="AJ168" s="205"/>
      <c r="AK168" s="207"/>
      <c r="AL168" s="207"/>
      <c r="AM168" s="207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05"/>
      <c r="BO168" s="205"/>
      <c r="BP168" s="205"/>
      <c r="BQ168" s="205"/>
      <c r="BR168" s="205"/>
      <c r="BS168" s="205"/>
      <c r="BT168" s="205"/>
      <c r="BU168" s="205"/>
      <c r="BV168" s="205"/>
      <c r="BW168" s="205"/>
      <c r="BX168" s="205"/>
      <c r="BY168" s="205"/>
      <c r="BZ168" s="205"/>
      <c r="CA168" s="205"/>
      <c r="CB168" s="205"/>
      <c r="CC168" s="205"/>
      <c r="CD168" s="205"/>
      <c r="CE168" s="205"/>
    </row>
    <row r="169" spans="1:83" s="16" customFormat="1" ht="66.75" customHeight="1" hidden="1">
      <c r="A169" s="153" t="s">
        <v>243</v>
      </c>
      <c r="B169" s="154" t="s">
        <v>133</v>
      </c>
      <c r="C169" s="154" t="s">
        <v>139</v>
      </c>
      <c r="D169" s="155" t="s">
        <v>46</v>
      </c>
      <c r="E169" s="154" t="s">
        <v>136</v>
      </c>
      <c r="F169" s="142">
        <v>22002</v>
      </c>
      <c r="G169" s="142">
        <f>H169-F169</f>
        <v>-22002</v>
      </c>
      <c r="H169" s="207"/>
      <c r="I169" s="207"/>
      <c r="J169" s="207"/>
      <c r="K169" s="207"/>
      <c r="L169" s="207"/>
      <c r="M169" s="142"/>
      <c r="N169" s="145"/>
      <c r="O169" s="142"/>
      <c r="P169" s="142"/>
      <c r="Q169" s="142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9"/>
      <c r="AB169" s="209"/>
      <c r="AC169" s="209"/>
      <c r="AD169" s="209"/>
      <c r="AE169" s="209"/>
      <c r="AF169" s="208"/>
      <c r="AG169" s="208"/>
      <c r="AH169" s="208"/>
      <c r="AI169" s="208"/>
      <c r="AJ169" s="208"/>
      <c r="AK169" s="210"/>
      <c r="AL169" s="210"/>
      <c r="AM169" s="210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  <c r="BI169" s="208"/>
      <c r="BJ169" s="208"/>
      <c r="BK169" s="208"/>
      <c r="BL169" s="208"/>
      <c r="BM169" s="208"/>
      <c r="BN169" s="208"/>
      <c r="BO169" s="208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</row>
    <row r="170" spans="1:83" s="16" customFormat="1" ht="33.75" customHeight="1" hidden="1">
      <c r="A170" s="153" t="s">
        <v>223</v>
      </c>
      <c r="B170" s="154" t="s">
        <v>133</v>
      </c>
      <c r="C170" s="154" t="s">
        <v>139</v>
      </c>
      <c r="D170" s="155" t="s">
        <v>224</v>
      </c>
      <c r="E170" s="154"/>
      <c r="F170" s="156">
        <f>F171</f>
        <v>0</v>
      </c>
      <c r="G170" s="156">
        <f>G171</f>
        <v>0</v>
      </c>
      <c r="H170" s="156">
        <f>H171</f>
        <v>0</v>
      </c>
      <c r="I170" s="156">
        <f>I171</f>
        <v>0</v>
      </c>
      <c r="J170" s="156">
        <f>J171</f>
        <v>0</v>
      </c>
      <c r="K170" s="207"/>
      <c r="L170" s="207"/>
      <c r="M170" s="207"/>
      <c r="N170" s="207"/>
      <c r="O170" s="207"/>
      <c r="P170" s="207"/>
      <c r="Q170" s="207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9"/>
      <c r="AB170" s="209"/>
      <c r="AC170" s="209"/>
      <c r="AD170" s="209"/>
      <c r="AE170" s="209"/>
      <c r="AF170" s="208"/>
      <c r="AG170" s="208"/>
      <c r="AH170" s="208"/>
      <c r="AI170" s="208"/>
      <c r="AJ170" s="208"/>
      <c r="AK170" s="210"/>
      <c r="AL170" s="210"/>
      <c r="AM170" s="210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  <c r="BI170" s="208"/>
      <c r="BJ170" s="208"/>
      <c r="BK170" s="208"/>
      <c r="BL170" s="208"/>
      <c r="BM170" s="208"/>
      <c r="BN170" s="208"/>
      <c r="BO170" s="208"/>
      <c r="BP170" s="208"/>
      <c r="BQ170" s="208"/>
      <c r="BR170" s="208"/>
      <c r="BS170" s="208"/>
      <c r="BT170" s="208"/>
      <c r="BU170" s="208"/>
      <c r="BV170" s="208"/>
      <c r="BW170" s="208"/>
      <c r="BX170" s="208"/>
      <c r="BY170" s="208"/>
      <c r="BZ170" s="208"/>
      <c r="CA170" s="208"/>
      <c r="CB170" s="208"/>
      <c r="CC170" s="208"/>
      <c r="CD170" s="208"/>
      <c r="CE170" s="208"/>
    </row>
    <row r="171" spans="1:83" s="16" customFormat="1" ht="83.25" customHeight="1" hidden="1">
      <c r="A171" s="153" t="s">
        <v>242</v>
      </c>
      <c r="B171" s="154" t="s">
        <v>133</v>
      </c>
      <c r="C171" s="154" t="s">
        <v>139</v>
      </c>
      <c r="D171" s="155" t="s">
        <v>224</v>
      </c>
      <c r="E171" s="154" t="s">
        <v>141</v>
      </c>
      <c r="F171" s="156"/>
      <c r="G171" s="142">
        <f>H171-F171</f>
        <v>0</v>
      </c>
      <c r="H171" s="156">
        <f>32519-32519</f>
        <v>0</v>
      </c>
      <c r="I171" s="156"/>
      <c r="J171" s="156">
        <f>34290-34290</f>
        <v>0</v>
      </c>
      <c r="K171" s="207"/>
      <c r="L171" s="207"/>
      <c r="M171" s="207"/>
      <c r="N171" s="207"/>
      <c r="O171" s="207"/>
      <c r="P171" s="207"/>
      <c r="Q171" s="207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9"/>
      <c r="AB171" s="209"/>
      <c r="AC171" s="209"/>
      <c r="AD171" s="209"/>
      <c r="AE171" s="209"/>
      <c r="AF171" s="208"/>
      <c r="AG171" s="208"/>
      <c r="AH171" s="208"/>
      <c r="AI171" s="208"/>
      <c r="AJ171" s="208"/>
      <c r="AK171" s="210"/>
      <c r="AL171" s="210"/>
      <c r="AM171" s="210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  <c r="BI171" s="208"/>
      <c r="BJ171" s="208"/>
      <c r="BK171" s="208"/>
      <c r="BL171" s="208"/>
      <c r="BM171" s="208"/>
      <c r="BN171" s="208"/>
      <c r="BO171" s="208"/>
      <c r="BP171" s="208"/>
      <c r="BQ171" s="208"/>
      <c r="BR171" s="208"/>
      <c r="BS171" s="208"/>
      <c r="BT171" s="208"/>
      <c r="BU171" s="208"/>
      <c r="BV171" s="208"/>
      <c r="BW171" s="208"/>
      <c r="BX171" s="208"/>
      <c r="BY171" s="208"/>
      <c r="BZ171" s="208"/>
      <c r="CA171" s="208"/>
      <c r="CB171" s="208"/>
      <c r="CC171" s="208"/>
      <c r="CD171" s="208"/>
      <c r="CE171" s="208"/>
    </row>
    <row r="172" spans="1:83" s="17" customFormat="1" ht="16.5" customHeight="1" hidden="1">
      <c r="A172" s="153" t="s">
        <v>47</v>
      </c>
      <c r="B172" s="154" t="s">
        <v>133</v>
      </c>
      <c r="C172" s="154" t="s">
        <v>139</v>
      </c>
      <c r="D172" s="155" t="s">
        <v>48</v>
      </c>
      <c r="E172" s="154"/>
      <c r="F172" s="156">
        <f aca="true" t="shared" si="199" ref="F172:Q172">F173</f>
        <v>4737</v>
      </c>
      <c r="G172" s="156">
        <f t="shared" si="199"/>
        <v>-4737</v>
      </c>
      <c r="H172" s="156">
        <f t="shared" si="199"/>
        <v>0</v>
      </c>
      <c r="I172" s="156">
        <f t="shared" si="199"/>
        <v>0</v>
      </c>
      <c r="J172" s="156">
        <f t="shared" si="199"/>
        <v>0</v>
      </c>
      <c r="K172" s="156">
        <f t="shared" si="199"/>
        <v>0</v>
      </c>
      <c r="L172" s="156">
        <f t="shared" si="199"/>
        <v>0</v>
      </c>
      <c r="M172" s="156">
        <f t="shared" si="199"/>
        <v>0</v>
      </c>
      <c r="N172" s="156">
        <f t="shared" si="199"/>
        <v>0</v>
      </c>
      <c r="O172" s="156">
        <f t="shared" si="199"/>
        <v>0</v>
      </c>
      <c r="P172" s="156">
        <f t="shared" si="199"/>
        <v>0</v>
      </c>
      <c r="Q172" s="156">
        <f t="shared" si="199"/>
        <v>0</v>
      </c>
      <c r="R172" s="211"/>
      <c r="S172" s="211"/>
      <c r="T172" s="211"/>
      <c r="U172" s="211"/>
      <c r="V172" s="211"/>
      <c r="W172" s="211"/>
      <c r="X172" s="211"/>
      <c r="Y172" s="211"/>
      <c r="Z172" s="211"/>
      <c r="AA172" s="212"/>
      <c r="AB172" s="212"/>
      <c r="AC172" s="212"/>
      <c r="AD172" s="212"/>
      <c r="AE172" s="212"/>
      <c r="AF172" s="211"/>
      <c r="AG172" s="211"/>
      <c r="AH172" s="211"/>
      <c r="AI172" s="211"/>
      <c r="AJ172" s="211"/>
      <c r="AK172" s="213"/>
      <c r="AL172" s="213"/>
      <c r="AM172" s="213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1"/>
      <c r="BQ172" s="211"/>
      <c r="BR172" s="211"/>
      <c r="BS172" s="211"/>
      <c r="BT172" s="211"/>
      <c r="BU172" s="211"/>
      <c r="BV172" s="211"/>
      <c r="BW172" s="211"/>
      <c r="BX172" s="211"/>
      <c r="BY172" s="211"/>
      <c r="BZ172" s="211"/>
      <c r="CA172" s="211"/>
      <c r="CB172" s="211"/>
      <c r="CC172" s="211"/>
      <c r="CD172" s="211"/>
      <c r="CE172" s="211"/>
    </row>
    <row r="173" spans="1:83" s="17" customFormat="1" ht="66" customHeight="1" hidden="1">
      <c r="A173" s="153" t="s">
        <v>135</v>
      </c>
      <c r="B173" s="154" t="s">
        <v>133</v>
      </c>
      <c r="C173" s="154" t="s">
        <v>139</v>
      </c>
      <c r="D173" s="155" t="s">
        <v>48</v>
      </c>
      <c r="E173" s="154" t="s">
        <v>136</v>
      </c>
      <c r="F173" s="142">
        <v>4737</v>
      </c>
      <c r="G173" s="142">
        <f>H173-F173</f>
        <v>-4737</v>
      </c>
      <c r="H173" s="142">
        <f>4737-4737</f>
        <v>0</v>
      </c>
      <c r="I173" s="142"/>
      <c r="J173" s="142">
        <f>5073-5073</f>
        <v>0</v>
      </c>
      <c r="K173" s="211"/>
      <c r="L173" s="211"/>
      <c r="M173" s="142"/>
      <c r="N173" s="145"/>
      <c r="O173" s="142"/>
      <c r="P173" s="142"/>
      <c r="Q173" s="142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2"/>
      <c r="AB173" s="212"/>
      <c r="AC173" s="212"/>
      <c r="AD173" s="212"/>
      <c r="AE173" s="212"/>
      <c r="AF173" s="211"/>
      <c r="AG173" s="211"/>
      <c r="AH173" s="211"/>
      <c r="AI173" s="211"/>
      <c r="AJ173" s="211"/>
      <c r="AK173" s="213"/>
      <c r="AL173" s="213"/>
      <c r="AM173" s="213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1"/>
      <c r="BQ173" s="211"/>
      <c r="BR173" s="211"/>
      <c r="BS173" s="211"/>
      <c r="BT173" s="211"/>
      <c r="BU173" s="211"/>
      <c r="BV173" s="211"/>
      <c r="BW173" s="211"/>
      <c r="BX173" s="211"/>
      <c r="BY173" s="211"/>
      <c r="BZ173" s="211"/>
      <c r="CA173" s="211"/>
      <c r="CB173" s="211"/>
      <c r="CC173" s="211"/>
      <c r="CD173" s="211"/>
      <c r="CE173" s="211"/>
    </row>
    <row r="174" spans="1:83" s="17" customFormat="1" ht="115.5" customHeight="1" hidden="1">
      <c r="A174" s="214" t="s">
        <v>251</v>
      </c>
      <c r="B174" s="154" t="s">
        <v>133</v>
      </c>
      <c r="C174" s="154" t="s">
        <v>139</v>
      </c>
      <c r="D174" s="155" t="s">
        <v>252</v>
      </c>
      <c r="E174" s="154"/>
      <c r="F174" s="142"/>
      <c r="G174" s="142"/>
      <c r="H174" s="142"/>
      <c r="I174" s="142"/>
      <c r="J174" s="142"/>
      <c r="K174" s="211"/>
      <c r="L174" s="211"/>
      <c r="M174" s="142">
        <f aca="true" t="shared" si="200" ref="M174:AY174">M175</f>
        <v>0</v>
      </c>
      <c r="N174" s="142">
        <f t="shared" si="200"/>
        <v>4368</v>
      </c>
      <c r="O174" s="142">
        <f t="shared" si="200"/>
        <v>4368</v>
      </c>
      <c r="P174" s="142">
        <f t="shared" si="200"/>
        <v>0</v>
      </c>
      <c r="Q174" s="142">
        <f t="shared" si="200"/>
        <v>4368</v>
      </c>
      <c r="R174" s="142">
        <f t="shared" si="200"/>
        <v>0</v>
      </c>
      <c r="S174" s="142">
        <f t="shared" si="200"/>
        <v>0</v>
      </c>
      <c r="T174" s="142">
        <f t="shared" si="200"/>
        <v>4368</v>
      </c>
      <c r="U174" s="142">
        <f t="shared" si="200"/>
        <v>4368</v>
      </c>
      <c r="V174" s="142">
        <f t="shared" si="200"/>
        <v>0</v>
      </c>
      <c r="W174" s="142">
        <f t="shared" si="200"/>
        <v>0</v>
      </c>
      <c r="X174" s="142">
        <f t="shared" si="200"/>
        <v>4368</v>
      </c>
      <c r="Y174" s="142">
        <f t="shared" si="200"/>
        <v>4368</v>
      </c>
      <c r="Z174" s="142">
        <f t="shared" si="200"/>
        <v>0</v>
      </c>
      <c r="AA174" s="143">
        <f t="shared" si="200"/>
        <v>4368</v>
      </c>
      <c r="AB174" s="143">
        <f t="shared" si="200"/>
        <v>4368</v>
      </c>
      <c r="AC174" s="143">
        <f t="shared" si="200"/>
        <v>0</v>
      </c>
      <c r="AD174" s="143">
        <f t="shared" si="200"/>
        <v>0</v>
      </c>
      <c r="AE174" s="143"/>
      <c r="AF174" s="142">
        <f t="shared" si="200"/>
        <v>4368</v>
      </c>
      <c r="AG174" s="142">
        <f t="shared" si="200"/>
        <v>0</v>
      </c>
      <c r="AH174" s="142">
        <f t="shared" si="200"/>
        <v>4368</v>
      </c>
      <c r="AI174" s="142">
        <f t="shared" si="200"/>
        <v>0</v>
      </c>
      <c r="AJ174" s="142">
        <f t="shared" si="200"/>
        <v>0</v>
      </c>
      <c r="AK174" s="142">
        <f t="shared" si="200"/>
        <v>4368</v>
      </c>
      <c r="AL174" s="142">
        <f t="shared" si="200"/>
        <v>0</v>
      </c>
      <c r="AM174" s="142">
        <f t="shared" si="200"/>
        <v>4368</v>
      </c>
      <c r="AN174" s="142">
        <f t="shared" si="200"/>
        <v>-4368</v>
      </c>
      <c r="AO174" s="142">
        <f t="shared" si="200"/>
        <v>0</v>
      </c>
      <c r="AP174" s="142">
        <f t="shared" si="200"/>
        <v>0</v>
      </c>
      <c r="AQ174" s="142">
        <f t="shared" si="200"/>
        <v>0</v>
      </c>
      <c r="AR174" s="142">
        <f t="shared" si="200"/>
        <v>0</v>
      </c>
      <c r="AS174" s="142">
        <f t="shared" si="200"/>
        <v>0</v>
      </c>
      <c r="AT174" s="142">
        <f t="shared" si="200"/>
        <v>0</v>
      </c>
      <c r="AU174" s="142">
        <f t="shared" si="200"/>
        <v>0</v>
      </c>
      <c r="AV174" s="211"/>
      <c r="AW174" s="211"/>
      <c r="AX174" s="142">
        <f t="shared" si="200"/>
        <v>0</v>
      </c>
      <c r="AY174" s="142">
        <f t="shared" si="200"/>
        <v>0</v>
      </c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1"/>
      <c r="BN174" s="211"/>
      <c r="BO174" s="211"/>
      <c r="BP174" s="211"/>
      <c r="BQ174" s="211"/>
      <c r="BR174" s="211"/>
      <c r="BS174" s="211"/>
      <c r="BT174" s="211"/>
      <c r="BU174" s="211"/>
      <c r="BV174" s="211"/>
      <c r="BW174" s="211"/>
      <c r="BX174" s="211"/>
      <c r="BY174" s="211"/>
      <c r="BZ174" s="211"/>
      <c r="CA174" s="211"/>
      <c r="CB174" s="211"/>
      <c r="CC174" s="211"/>
      <c r="CD174" s="211"/>
      <c r="CE174" s="211"/>
    </row>
    <row r="175" spans="1:83" s="17" customFormat="1" ht="82.5" customHeight="1" hidden="1">
      <c r="A175" s="153" t="s">
        <v>287</v>
      </c>
      <c r="B175" s="154" t="s">
        <v>133</v>
      </c>
      <c r="C175" s="154" t="s">
        <v>139</v>
      </c>
      <c r="D175" s="155" t="s">
        <v>252</v>
      </c>
      <c r="E175" s="154" t="s">
        <v>229</v>
      </c>
      <c r="F175" s="142"/>
      <c r="G175" s="142"/>
      <c r="H175" s="142"/>
      <c r="I175" s="142"/>
      <c r="J175" s="142"/>
      <c r="K175" s="211"/>
      <c r="L175" s="211"/>
      <c r="M175" s="142"/>
      <c r="N175" s="142">
        <f>O175-M175</f>
        <v>4368</v>
      </c>
      <c r="O175" s="142">
        <v>4368</v>
      </c>
      <c r="P175" s="142"/>
      <c r="Q175" s="142">
        <v>4368</v>
      </c>
      <c r="R175" s="211"/>
      <c r="S175" s="211"/>
      <c r="T175" s="142">
        <f>O175+R175</f>
        <v>4368</v>
      </c>
      <c r="U175" s="142">
        <f>Q175+S175</f>
        <v>4368</v>
      </c>
      <c r="V175" s="211"/>
      <c r="W175" s="211"/>
      <c r="X175" s="142">
        <f>T175+V175</f>
        <v>4368</v>
      </c>
      <c r="Y175" s="142">
        <f>U175+W175</f>
        <v>4368</v>
      </c>
      <c r="Z175" s="211"/>
      <c r="AA175" s="143">
        <f>X175+Z175</f>
        <v>4368</v>
      </c>
      <c r="AB175" s="143">
        <f>Y175</f>
        <v>4368</v>
      </c>
      <c r="AC175" s="212"/>
      <c r="AD175" s="212"/>
      <c r="AE175" s="212"/>
      <c r="AF175" s="142">
        <f>AA175+AC175</f>
        <v>4368</v>
      </c>
      <c r="AG175" s="211"/>
      <c r="AH175" s="142">
        <f>AB175</f>
        <v>4368</v>
      </c>
      <c r="AI175" s="211"/>
      <c r="AJ175" s="211"/>
      <c r="AK175" s="142">
        <f>AF175+AI175</f>
        <v>4368</v>
      </c>
      <c r="AL175" s="142">
        <f>AG175</f>
        <v>0</v>
      </c>
      <c r="AM175" s="142">
        <f>AH175+AJ175</f>
        <v>4368</v>
      </c>
      <c r="AN175" s="142">
        <f>AO175-AM175</f>
        <v>-4368</v>
      </c>
      <c r="AO175" s="142"/>
      <c r="AP175" s="142"/>
      <c r="AQ175" s="142"/>
      <c r="AR175" s="142"/>
      <c r="AS175" s="211"/>
      <c r="AT175" s="142">
        <f>AO175+AR175</f>
        <v>0</v>
      </c>
      <c r="AU175" s="142">
        <f>AQ175+AS175</f>
        <v>0</v>
      </c>
      <c r="AV175" s="211"/>
      <c r="AW175" s="211"/>
      <c r="AX175" s="142">
        <f>AR175+AU175</f>
        <v>0</v>
      </c>
      <c r="AY175" s="142">
        <f>AT175+AV175</f>
        <v>0</v>
      </c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1"/>
      <c r="BQ175" s="211"/>
      <c r="BR175" s="211"/>
      <c r="BS175" s="211"/>
      <c r="BT175" s="211"/>
      <c r="BU175" s="211"/>
      <c r="BV175" s="211"/>
      <c r="BW175" s="211"/>
      <c r="BX175" s="211"/>
      <c r="BY175" s="211"/>
      <c r="BZ175" s="211"/>
      <c r="CA175" s="211"/>
      <c r="CB175" s="211"/>
      <c r="CC175" s="211"/>
      <c r="CD175" s="211"/>
      <c r="CE175" s="211"/>
    </row>
    <row r="176" spans="1:83" s="17" customFormat="1" ht="33" customHeight="1" hidden="1">
      <c r="A176" s="153" t="s">
        <v>119</v>
      </c>
      <c r="B176" s="154" t="s">
        <v>133</v>
      </c>
      <c r="C176" s="154" t="s">
        <v>139</v>
      </c>
      <c r="D176" s="155" t="s">
        <v>120</v>
      </c>
      <c r="E176" s="154"/>
      <c r="F176" s="142"/>
      <c r="G176" s="142">
        <f aca="true" t="shared" si="201" ref="G176:Q176">G177</f>
        <v>4737</v>
      </c>
      <c r="H176" s="142">
        <f t="shared" si="201"/>
        <v>4737</v>
      </c>
      <c r="I176" s="142">
        <f t="shared" si="201"/>
        <v>0</v>
      </c>
      <c r="J176" s="142">
        <f t="shared" si="201"/>
        <v>5073</v>
      </c>
      <c r="K176" s="142">
        <f t="shared" si="201"/>
        <v>0</v>
      </c>
      <c r="L176" s="142">
        <f t="shared" si="201"/>
        <v>0</v>
      </c>
      <c r="M176" s="142">
        <f t="shared" si="201"/>
        <v>5073</v>
      </c>
      <c r="N176" s="142">
        <f t="shared" si="201"/>
        <v>-5073</v>
      </c>
      <c r="O176" s="142">
        <f t="shared" si="201"/>
        <v>0</v>
      </c>
      <c r="P176" s="142">
        <f t="shared" si="201"/>
        <v>0</v>
      </c>
      <c r="Q176" s="142">
        <f t="shared" si="201"/>
        <v>0</v>
      </c>
      <c r="R176" s="211"/>
      <c r="S176" s="211"/>
      <c r="T176" s="211"/>
      <c r="U176" s="211"/>
      <c r="V176" s="211"/>
      <c r="W176" s="211"/>
      <c r="X176" s="211"/>
      <c r="Y176" s="211"/>
      <c r="Z176" s="211"/>
      <c r="AA176" s="212"/>
      <c r="AB176" s="212"/>
      <c r="AC176" s="212"/>
      <c r="AD176" s="212"/>
      <c r="AE176" s="212"/>
      <c r="AF176" s="211"/>
      <c r="AG176" s="211"/>
      <c r="AH176" s="211"/>
      <c r="AI176" s="211"/>
      <c r="AJ176" s="211"/>
      <c r="AK176" s="213"/>
      <c r="AL176" s="213"/>
      <c r="AM176" s="213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1"/>
      <c r="BN176" s="211"/>
      <c r="BO176" s="211"/>
      <c r="BP176" s="211"/>
      <c r="BQ176" s="211"/>
      <c r="BR176" s="211"/>
      <c r="BS176" s="211"/>
      <c r="BT176" s="211"/>
      <c r="BU176" s="211"/>
      <c r="BV176" s="211"/>
      <c r="BW176" s="211"/>
      <c r="BX176" s="211"/>
      <c r="BY176" s="211"/>
      <c r="BZ176" s="211"/>
      <c r="CA176" s="211"/>
      <c r="CB176" s="211"/>
      <c r="CC176" s="211"/>
      <c r="CD176" s="211"/>
      <c r="CE176" s="211"/>
    </row>
    <row r="177" spans="1:83" s="17" customFormat="1" ht="66" customHeight="1" hidden="1">
      <c r="A177" s="153" t="s">
        <v>135</v>
      </c>
      <c r="B177" s="154" t="s">
        <v>133</v>
      </c>
      <c r="C177" s="154" t="s">
        <v>139</v>
      </c>
      <c r="D177" s="155" t="s">
        <v>120</v>
      </c>
      <c r="E177" s="154" t="s">
        <v>136</v>
      </c>
      <c r="F177" s="142"/>
      <c r="G177" s="142">
        <f>H177-F177</f>
        <v>4737</v>
      </c>
      <c r="H177" s="142">
        <v>4737</v>
      </c>
      <c r="I177" s="142"/>
      <c r="J177" s="142">
        <v>5073</v>
      </c>
      <c r="K177" s="211"/>
      <c r="L177" s="211"/>
      <c r="M177" s="142">
        <v>5073</v>
      </c>
      <c r="N177" s="142">
        <f>O177-M177</f>
        <v>-5073</v>
      </c>
      <c r="O177" s="142"/>
      <c r="P177" s="142"/>
      <c r="Q177" s="142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2"/>
      <c r="AB177" s="212"/>
      <c r="AC177" s="212"/>
      <c r="AD177" s="212"/>
      <c r="AE177" s="212"/>
      <c r="AF177" s="211"/>
      <c r="AG177" s="211"/>
      <c r="AH177" s="211"/>
      <c r="AI177" s="211"/>
      <c r="AJ177" s="211"/>
      <c r="AK177" s="213"/>
      <c r="AL177" s="213"/>
      <c r="AM177" s="213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  <c r="BI177" s="211"/>
      <c r="BJ177" s="211"/>
      <c r="BK177" s="211"/>
      <c r="BL177" s="211"/>
      <c r="BM177" s="211"/>
      <c r="BN177" s="211"/>
      <c r="BO177" s="211"/>
      <c r="BP177" s="211"/>
      <c r="BQ177" s="211"/>
      <c r="BR177" s="211"/>
      <c r="BS177" s="211"/>
      <c r="BT177" s="211"/>
      <c r="BU177" s="211"/>
      <c r="BV177" s="211"/>
      <c r="BW177" s="211"/>
      <c r="BX177" s="211"/>
      <c r="BY177" s="211"/>
      <c r="BZ177" s="211"/>
      <c r="CA177" s="211"/>
      <c r="CB177" s="211"/>
      <c r="CC177" s="211"/>
      <c r="CD177" s="211"/>
      <c r="CE177" s="211"/>
    </row>
    <row r="178" spans="1:83" ht="15">
      <c r="A178" s="171"/>
      <c r="B178" s="172"/>
      <c r="C178" s="172"/>
      <c r="D178" s="173"/>
      <c r="E178" s="172"/>
      <c r="F178" s="120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3"/>
      <c r="AB178" s="123"/>
      <c r="AC178" s="123"/>
      <c r="AD178" s="123"/>
      <c r="AE178" s="123"/>
      <c r="AF178" s="122"/>
      <c r="AG178" s="122"/>
      <c r="AH178" s="122"/>
      <c r="AI178" s="122"/>
      <c r="AJ178" s="122"/>
      <c r="AK178" s="124"/>
      <c r="AL178" s="124"/>
      <c r="AM178" s="124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</row>
    <row r="179" spans="1:83" s="8" customFormat="1" ht="40.5">
      <c r="A179" s="125" t="s">
        <v>49</v>
      </c>
      <c r="B179" s="126" t="s">
        <v>50</v>
      </c>
      <c r="C179" s="126"/>
      <c r="D179" s="127"/>
      <c r="E179" s="126"/>
      <c r="F179" s="184" t="e">
        <f aca="true" t="shared" si="202" ref="F179:AD179">F181+F210+F228+F254</f>
        <v>#REF!</v>
      </c>
      <c r="G179" s="184" t="e">
        <f t="shared" si="202"/>
        <v>#REF!</v>
      </c>
      <c r="H179" s="184" t="e">
        <f t="shared" si="202"/>
        <v>#REF!</v>
      </c>
      <c r="I179" s="184" t="e">
        <f t="shared" si="202"/>
        <v>#REF!</v>
      </c>
      <c r="J179" s="184" t="e">
        <f t="shared" si="202"/>
        <v>#REF!</v>
      </c>
      <c r="K179" s="184" t="e">
        <f t="shared" si="202"/>
        <v>#REF!</v>
      </c>
      <c r="L179" s="184" t="e">
        <f t="shared" si="202"/>
        <v>#REF!</v>
      </c>
      <c r="M179" s="184" t="e">
        <f t="shared" si="202"/>
        <v>#REF!</v>
      </c>
      <c r="N179" s="184" t="e">
        <f t="shared" si="202"/>
        <v>#REF!</v>
      </c>
      <c r="O179" s="184" t="e">
        <f t="shared" si="202"/>
        <v>#REF!</v>
      </c>
      <c r="P179" s="184" t="e">
        <f t="shared" si="202"/>
        <v>#REF!</v>
      </c>
      <c r="Q179" s="184" t="e">
        <f t="shared" si="202"/>
        <v>#REF!</v>
      </c>
      <c r="R179" s="184" t="e">
        <f t="shared" si="202"/>
        <v>#REF!</v>
      </c>
      <c r="S179" s="184" t="e">
        <f t="shared" si="202"/>
        <v>#REF!</v>
      </c>
      <c r="T179" s="184" t="e">
        <f t="shared" si="202"/>
        <v>#REF!</v>
      </c>
      <c r="U179" s="184" t="e">
        <f t="shared" si="202"/>
        <v>#REF!</v>
      </c>
      <c r="V179" s="184" t="e">
        <f t="shared" si="202"/>
        <v>#REF!</v>
      </c>
      <c r="W179" s="184" t="e">
        <f t="shared" si="202"/>
        <v>#REF!</v>
      </c>
      <c r="X179" s="184" t="e">
        <f t="shared" si="202"/>
        <v>#REF!</v>
      </c>
      <c r="Y179" s="184" t="e">
        <f t="shared" si="202"/>
        <v>#REF!</v>
      </c>
      <c r="Z179" s="184" t="e">
        <f t="shared" si="202"/>
        <v>#REF!</v>
      </c>
      <c r="AA179" s="185" t="e">
        <f t="shared" si="202"/>
        <v>#REF!</v>
      </c>
      <c r="AB179" s="185" t="e">
        <f t="shared" si="202"/>
        <v>#REF!</v>
      </c>
      <c r="AC179" s="185" t="e">
        <f t="shared" si="202"/>
        <v>#REF!</v>
      </c>
      <c r="AD179" s="185" t="e">
        <f t="shared" si="202"/>
        <v>#REF!</v>
      </c>
      <c r="AE179" s="185"/>
      <c r="AF179" s="184" t="e">
        <f aca="true" t="shared" si="203" ref="AF179:AV179">AF181+AF210+AF228+AF254</f>
        <v>#REF!</v>
      </c>
      <c r="AG179" s="184" t="e">
        <f t="shared" si="203"/>
        <v>#REF!</v>
      </c>
      <c r="AH179" s="184" t="e">
        <f t="shared" si="203"/>
        <v>#REF!</v>
      </c>
      <c r="AI179" s="184" t="e">
        <f t="shared" si="203"/>
        <v>#REF!</v>
      </c>
      <c r="AJ179" s="184" t="e">
        <f t="shared" si="203"/>
        <v>#REF!</v>
      </c>
      <c r="AK179" s="184" t="e">
        <f t="shared" si="203"/>
        <v>#REF!</v>
      </c>
      <c r="AL179" s="184" t="e">
        <f t="shared" si="203"/>
        <v>#REF!</v>
      </c>
      <c r="AM179" s="184" t="e">
        <f t="shared" si="203"/>
        <v>#REF!</v>
      </c>
      <c r="AN179" s="184">
        <f t="shared" si="203"/>
        <v>216491</v>
      </c>
      <c r="AO179" s="184">
        <f t="shared" si="203"/>
        <v>1002560</v>
      </c>
      <c r="AP179" s="184">
        <f t="shared" si="203"/>
        <v>0</v>
      </c>
      <c r="AQ179" s="184">
        <f t="shared" si="203"/>
        <v>1003997</v>
      </c>
      <c r="AR179" s="184">
        <f t="shared" si="203"/>
        <v>0</v>
      </c>
      <c r="AS179" s="184">
        <f t="shared" si="203"/>
        <v>0</v>
      </c>
      <c r="AT179" s="184">
        <f t="shared" si="203"/>
        <v>1002560</v>
      </c>
      <c r="AU179" s="184">
        <f t="shared" si="203"/>
        <v>1003997</v>
      </c>
      <c r="AV179" s="184">
        <f t="shared" si="203"/>
        <v>5579</v>
      </c>
      <c r="AW179" s="184">
        <f aca="true" t="shared" si="204" ref="AW179:BC179">AW181+AW210+AW228+AW254</f>
        <v>2405</v>
      </c>
      <c r="AX179" s="184">
        <f t="shared" si="204"/>
        <v>1008139</v>
      </c>
      <c r="AY179" s="184">
        <f t="shared" si="204"/>
        <v>1006402</v>
      </c>
      <c r="AZ179" s="184">
        <f t="shared" si="204"/>
        <v>0</v>
      </c>
      <c r="BA179" s="184">
        <f t="shared" si="204"/>
        <v>0</v>
      </c>
      <c r="BB179" s="184">
        <f t="shared" si="204"/>
        <v>1058139</v>
      </c>
      <c r="BC179" s="184">
        <f t="shared" si="204"/>
        <v>1006402</v>
      </c>
      <c r="BD179" s="130"/>
      <c r="BE179" s="130"/>
      <c r="BF179" s="184">
        <f aca="true" t="shared" si="205" ref="BF179:BP179">BF181+BF210+BF228+BF254</f>
        <v>1058139</v>
      </c>
      <c r="BG179" s="184">
        <f t="shared" si="205"/>
        <v>1006402</v>
      </c>
      <c r="BH179" s="184">
        <f>BH181+BH210+BH228+BH254</f>
        <v>0</v>
      </c>
      <c r="BI179" s="184">
        <f>BI181+BI210+BI228+BI254</f>
        <v>0</v>
      </c>
      <c r="BJ179" s="184">
        <f>BJ181+BJ210+BJ228+BJ254</f>
        <v>1058139</v>
      </c>
      <c r="BK179" s="184">
        <f>BK181+BK210+BK228+BK254</f>
        <v>1006402</v>
      </c>
      <c r="BL179" s="184">
        <f t="shared" si="205"/>
        <v>0</v>
      </c>
      <c r="BM179" s="184">
        <f t="shared" si="205"/>
        <v>0</v>
      </c>
      <c r="BN179" s="184">
        <f t="shared" si="205"/>
        <v>1058139</v>
      </c>
      <c r="BO179" s="184"/>
      <c r="BP179" s="184">
        <f t="shared" si="205"/>
        <v>1006402</v>
      </c>
      <c r="BQ179" s="184">
        <f aca="true" t="shared" si="206" ref="BQ179:BZ179">BQ181+BQ210+BQ228+BQ254</f>
        <v>0</v>
      </c>
      <c r="BR179" s="184">
        <f t="shared" si="206"/>
        <v>0</v>
      </c>
      <c r="BS179" s="184">
        <f t="shared" si="206"/>
        <v>1058139</v>
      </c>
      <c r="BT179" s="184">
        <f t="shared" si="206"/>
        <v>0</v>
      </c>
      <c r="BU179" s="184">
        <f t="shared" si="206"/>
        <v>1006402</v>
      </c>
      <c r="BV179" s="184">
        <f t="shared" si="206"/>
        <v>0</v>
      </c>
      <c r="BW179" s="184">
        <f t="shared" si="206"/>
        <v>0</v>
      </c>
      <c r="BX179" s="184">
        <f t="shared" si="206"/>
        <v>1058139</v>
      </c>
      <c r="BY179" s="184">
        <f t="shared" si="206"/>
        <v>0</v>
      </c>
      <c r="BZ179" s="184">
        <f t="shared" si="206"/>
        <v>1006402</v>
      </c>
      <c r="CA179" s="184">
        <f>CA181+CA210+CA228+CA254</f>
        <v>0</v>
      </c>
      <c r="CB179" s="184">
        <f>CB181+CB210+CB228+CB254</f>
        <v>0</v>
      </c>
      <c r="CC179" s="184">
        <f>CC181+CC210+CC228+CC254</f>
        <v>1058139</v>
      </c>
      <c r="CD179" s="184">
        <f>CD181+CD210+CD228+CD254</f>
        <v>0</v>
      </c>
      <c r="CE179" s="184">
        <f>CE181+CE210+CE228+CE254</f>
        <v>1006402</v>
      </c>
    </row>
    <row r="180" spans="1:83" ht="16.5">
      <c r="A180" s="171"/>
      <c r="B180" s="172"/>
      <c r="C180" s="172"/>
      <c r="D180" s="173"/>
      <c r="E180" s="17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3"/>
      <c r="AB180" s="143"/>
      <c r="AC180" s="143"/>
      <c r="AD180" s="143"/>
      <c r="AE180" s="143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</row>
    <row r="181" spans="1:83" s="10" customFormat="1" ht="18.75">
      <c r="A181" s="215" t="s">
        <v>51</v>
      </c>
      <c r="B181" s="135" t="s">
        <v>154</v>
      </c>
      <c r="C181" s="135" t="s">
        <v>125</v>
      </c>
      <c r="D181" s="150"/>
      <c r="E181" s="154"/>
      <c r="F181" s="137" t="e">
        <f>F187+F197</f>
        <v>#REF!</v>
      </c>
      <c r="G181" s="137" t="e">
        <f aca="true" t="shared" si="207" ref="G181:L181">G184+G187+G197</f>
        <v>#REF!</v>
      </c>
      <c r="H181" s="137" t="e">
        <f t="shared" si="207"/>
        <v>#REF!</v>
      </c>
      <c r="I181" s="137" t="e">
        <f t="shared" si="207"/>
        <v>#REF!</v>
      </c>
      <c r="J181" s="137" t="e">
        <f t="shared" si="207"/>
        <v>#REF!</v>
      </c>
      <c r="K181" s="137" t="e">
        <f t="shared" si="207"/>
        <v>#REF!</v>
      </c>
      <c r="L181" s="137" t="e">
        <f t="shared" si="207"/>
        <v>#REF!</v>
      </c>
      <c r="M181" s="137" t="e">
        <f aca="true" t="shared" si="208" ref="M181:U181">M182+M184+M187+M197</f>
        <v>#REF!</v>
      </c>
      <c r="N181" s="137">
        <f t="shared" si="208"/>
        <v>-170626</v>
      </c>
      <c r="O181" s="137">
        <f t="shared" si="208"/>
        <v>52268</v>
      </c>
      <c r="P181" s="137">
        <f t="shared" si="208"/>
        <v>0</v>
      </c>
      <c r="Q181" s="137">
        <f t="shared" si="208"/>
        <v>52268</v>
      </c>
      <c r="R181" s="137">
        <f t="shared" si="208"/>
        <v>0</v>
      </c>
      <c r="S181" s="137">
        <f t="shared" si="208"/>
        <v>0</v>
      </c>
      <c r="T181" s="137">
        <f t="shared" si="208"/>
        <v>52268</v>
      </c>
      <c r="U181" s="137">
        <f t="shared" si="208"/>
        <v>52268</v>
      </c>
      <c r="V181" s="137">
        <f aca="true" t="shared" si="209" ref="V181:AB181">V182+V184+V187+V197</f>
        <v>0</v>
      </c>
      <c r="W181" s="137">
        <f t="shared" si="209"/>
        <v>0</v>
      </c>
      <c r="X181" s="137">
        <f t="shared" si="209"/>
        <v>52268</v>
      </c>
      <c r="Y181" s="137">
        <f t="shared" si="209"/>
        <v>52268</v>
      </c>
      <c r="Z181" s="137">
        <f t="shared" si="209"/>
        <v>0</v>
      </c>
      <c r="AA181" s="138">
        <f t="shared" si="209"/>
        <v>52268</v>
      </c>
      <c r="AB181" s="138">
        <f t="shared" si="209"/>
        <v>52268</v>
      </c>
      <c r="AC181" s="138">
        <f>AC182+AC184+AC187+AC197</f>
        <v>0</v>
      </c>
      <c r="AD181" s="138">
        <f>AD182+AD184+AD187+AD197</f>
        <v>0</v>
      </c>
      <c r="AE181" s="138"/>
      <c r="AF181" s="137">
        <f aca="true" t="shared" si="210" ref="AF181:AM181">AF182+AF184+AF187+AF197</f>
        <v>52268</v>
      </c>
      <c r="AG181" s="137">
        <f t="shared" si="210"/>
        <v>0</v>
      </c>
      <c r="AH181" s="137">
        <f t="shared" si="210"/>
        <v>52268</v>
      </c>
      <c r="AI181" s="137">
        <f t="shared" si="210"/>
        <v>0</v>
      </c>
      <c r="AJ181" s="137">
        <f t="shared" si="210"/>
        <v>0</v>
      </c>
      <c r="AK181" s="137">
        <f t="shared" si="210"/>
        <v>52268</v>
      </c>
      <c r="AL181" s="137">
        <f t="shared" si="210"/>
        <v>0</v>
      </c>
      <c r="AM181" s="137">
        <f t="shared" si="210"/>
        <v>52268</v>
      </c>
      <c r="AN181" s="137">
        <f aca="true" t="shared" si="211" ref="AN181:AV181">AN182+AN184+AN187+AN197</f>
        <v>-34052</v>
      </c>
      <c r="AO181" s="137">
        <f t="shared" si="211"/>
        <v>18216</v>
      </c>
      <c r="AP181" s="137">
        <f t="shared" si="211"/>
        <v>0</v>
      </c>
      <c r="AQ181" s="137">
        <f t="shared" si="211"/>
        <v>18216</v>
      </c>
      <c r="AR181" s="137">
        <f t="shared" si="211"/>
        <v>0</v>
      </c>
      <c r="AS181" s="137">
        <f t="shared" si="211"/>
        <v>0</v>
      </c>
      <c r="AT181" s="137">
        <f t="shared" si="211"/>
        <v>18216</v>
      </c>
      <c r="AU181" s="137">
        <f t="shared" si="211"/>
        <v>18216</v>
      </c>
      <c r="AV181" s="137">
        <f t="shared" si="211"/>
        <v>11579</v>
      </c>
      <c r="AW181" s="137">
        <f aca="true" t="shared" si="212" ref="AW181:BC181">AW182+AW184+AW187+AW197</f>
        <v>4705</v>
      </c>
      <c r="AX181" s="137">
        <f t="shared" si="212"/>
        <v>29795</v>
      </c>
      <c r="AY181" s="137">
        <f t="shared" si="212"/>
        <v>22921</v>
      </c>
      <c r="AZ181" s="137">
        <f t="shared" si="212"/>
        <v>0</v>
      </c>
      <c r="BA181" s="137">
        <f t="shared" si="212"/>
        <v>0</v>
      </c>
      <c r="BB181" s="137">
        <f t="shared" si="212"/>
        <v>29795</v>
      </c>
      <c r="BC181" s="137">
        <f t="shared" si="212"/>
        <v>22921</v>
      </c>
      <c r="BD181" s="139"/>
      <c r="BE181" s="139"/>
      <c r="BF181" s="137">
        <f aca="true" t="shared" si="213" ref="BF181:BP181">BF182+BF184+BF187+BF197</f>
        <v>29795</v>
      </c>
      <c r="BG181" s="137">
        <f t="shared" si="213"/>
        <v>22921</v>
      </c>
      <c r="BH181" s="137">
        <f>BH182+BH184+BH187+BH197</f>
        <v>0</v>
      </c>
      <c r="BI181" s="137">
        <f>BI182+BI184+BI187+BI197</f>
        <v>0</v>
      </c>
      <c r="BJ181" s="137">
        <f>BJ182+BJ184+BJ187+BJ197</f>
        <v>29795</v>
      </c>
      <c r="BK181" s="137">
        <f>BK182+BK184+BK187+BK197</f>
        <v>22921</v>
      </c>
      <c r="BL181" s="137">
        <f t="shared" si="213"/>
        <v>0</v>
      </c>
      <c r="BM181" s="137">
        <f t="shared" si="213"/>
        <v>0</v>
      </c>
      <c r="BN181" s="137">
        <f t="shared" si="213"/>
        <v>29795</v>
      </c>
      <c r="BO181" s="137"/>
      <c r="BP181" s="137">
        <f t="shared" si="213"/>
        <v>22921</v>
      </c>
      <c r="BQ181" s="137">
        <f aca="true" t="shared" si="214" ref="BQ181:BZ181">BQ182+BQ184+BQ187+BQ197</f>
        <v>0</v>
      </c>
      <c r="BR181" s="137">
        <f t="shared" si="214"/>
        <v>0</v>
      </c>
      <c r="BS181" s="137">
        <f t="shared" si="214"/>
        <v>29795</v>
      </c>
      <c r="BT181" s="137">
        <f t="shared" si="214"/>
        <v>0</v>
      </c>
      <c r="BU181" s="137">
        <f t="shared" si="214"/>
        <v>22921</v>
      </c>
      <c r="BV181" s="137">
        <f t="shared" si="214"/>
        <v>0</v>
      </c>
      <c r="BW181" s="137">
        <f t="shared" si="214"/>
        <v>0</v>
      </c>
      <c r="BX181" s="137">
        <f t="shared" si="214"/>
        <v>29795</v>
      </c>
      <c r="BY181" s="137">
        <f t="shared" si="214"/>
        <v>0</v>
      </c>
      <c r="BZ181" s="137">
        <f t="shared" si="214"/>
        <v>22921</v>
      </c>
      <c r="CA181" s="137">
        <f>CA182+CA184+CA187+CA197</f>
        <v>0</v>
      </c>
      <c r="CB181" s="137">
        <f>CB182+CB184+CB187+CB197</f>
        <v>0</v>
      </c>
      <c r="CC181" s="137">
        <f>CC182+CC184+CC187+CC197</f>
        <v>29795</v>
      </c>
      <c r="CD181" s="137">
        <f>CD182+CD184+CD187+CD197</f>
        <v>0</v>
      </c>
      <c r="CE181" s="137">
        <f>CE182+CE184+CE187+CE197</f>
        <v>22921</v>
      </c>
    </row>
    <row r="182" spans="1:83" s="10" customFormat="1" ht="57" customHeight="1">
      <c r="A182" s="153" t="s">
        <v>148</v>
      </c>
      <c r="B182" s="154" t="s">
        <v>154</v>
      </c>
      <c r="C182" s="154" t="s">
        <v>125</v>
      </c>
      <c r="D182" s="155" t="s">
        <v>38</v>
      </c>
      <c r="E182" s="154"/>
      <c r="F182" s="137"/>
      <c r="G182" s="137"/>
      <c r="H182" s="137"/>
      <c r="I182" s="137"/>
      <c r="J182" s="137"/>
      <c r="K182" s="137"/>
      <c r="L182" s="137"/>
      <c r="M182" s="137">
        <f aca="true" t="shared" si="215" ref="M182:BC182">M183</f>
        <v>0</v>
      </c>
      <c r="N182" s="142">
        <f t="shared" si="215"/>
        <v>4000</v>
      </c>
      <c r="O182" s="142">
        <f t="shared" si="215"/>
        <v>4000</v>
      </c>
      <c r="P182" s="142">
        <f t="shared" si="215"/>
        <v>0</v>
      </c>
      <c r="Q182" s="142">
        <f t="shared" si="215"/>
        <v>4000</v>
      </c>
      <c r="R182" s="142">
        <f t="shared" si="215"/>
        <v>0</v>
      </c>
      <c r="S182" s="142">
        <f t="shared" si="215"/>
        <v>0</v>
      </c>
      <c r="T182" s="142">
        <f t="shared" si="215"/>
        <v>4000</v>
      </c>
      <c r="U182" s="142">
        <f t="shared" si="215"/>
        <v>4000</v>
      </c>
      <c r="V182" s="142">
        <f t="shared" si="215"/>
        <v>0</v>
      </c>
      <c r="W182" s="142">
        <f t="shared" si="215"/>
        <v>0</v>
      </c>
      <c r="X182" s="142">
        <f t="shared" si="215"/>
        <v>4000</v>
      </c>
      <c r="Y182" s="142">
        <f t="shared" si="215"/>
        <v>4000</v>
      </c>
      <c r="Z182" s="142">
        <f t="shared" si="215"/>
        <v>0</v>
      </c>
      <c r="AA182" s="143">
        <f t="shared" si="215"/>
        <v>4000</v>
      </c>
      <c r="AB182" s="143">
        <f t="shared" si="215"/>
        <v>4000</v>
      </c>
      <c r="AC182" s="143">
        <f t="shared" si="215"/>
        <v>0</v>
      </c>
      <c r="AD182" s="143">
        <f t="shared" si="215"/>
        <v>0</v>
      </c>
      <c r="AE182" s="143"/>
      <c r="AF182" s="142">
        <f t="shared" si="215"/>
        <v>4000</v>
      </c>
      <c r="AG182" s="142">
        <f t="shared" si="215"/>
        <v>0</v>
      </c>
      <c r="AH182" s="142">
        <f t="shared" si="215"/>
        <v>4000</v>
      </c>
      <c r="AI182" s="142">
        <f t="shared" si="215"/>
        <v>0</v>
      </c>
      <c r="AJ182" s="142">
        <f t="shared" si="215"/>
        <v>0</v>
      </c>
      <c r="AK182" s="142">
        <f t="shared" si="215"/>
        <v>4000</v>
      </c>
      <c r="AL182" s="142">
        <f t="shared" si="215"/>
        <v>0</v>
      </c>
      <c r="AM182" s="142">
        <f t="shared" si="215"/>
        <v>4000</v>
      </c>
      <c r="AN182" s="142">
        <f t="shared" si="215"/>
        <v>-3978</v>
      </c>
      <c r="AO182" s="142">
        <f t="shared" si="215"/>
        <v>22</v>
      </c>
      <c r="AP182" s="142">
        <f t="shared" si="215"/>
        <v>0</v>
      </c>
      <c r="AQ182" s="142">
        <f t="shared" si="215"/>
        <v>22</v>
      </c>
      <c r="AR182" s="142">
        <f t="shared" si="215"/>
        <v>0</v>
      </c>
      <c r="AS182" s="142">
        <f t="shared" si="215"/>
        <v>0</v>
      </c>
      <c r="AT182" s="142">
        <f t="shared" si="215"/>
        <v>22</v>
      </c>
      <c r="AU182" s="142">
        <f t="shared" si="215"/>
        <v>22</v>
      </c>
      <c r="AV182" s="142">
        <f t="shared" si="215"/>
        <v>11579</v>
      </c>
      <c r="AW182" s="142">
        <f t="shared" si="215"/>
        <v>4705</v>
      </c>
      <c r="AX182" s="142">
        <f t="shared" si="215"/>
        <v>11601</v>
      </c>
      <c r="AY182" s="142">
        <f t="shared" si="215"/>
        <v>4727</v>
      </c>
      <c r="AZ182" s="142">
        <f t="shared" si="215"/>
        <v>0</v>
      </c>
      <c r="BA182" s="142">
        <f t="shared" si="215"/>
        <v>0</v>
      </c>
      <c r="BB182" s="142">
        <f t="shared" si="215"/>
        <v>11601</v>
      </c>
      <c r="BC182" s="142">
        <f t="shared" si="215"/>
        <v>4727</v>
      </c>
      <c r="BD182" s="139"/>
      <c r="BE182" s="139"/>
      <c r="BF182" s="142">
        <f aca="true" t="shared" si="216" ref="BF182:CB182">BF183</f>
        <v>11601</v>
      </c>
      <c r="BG182" s="142">
        <f t="shared" si="216"/>
        <v>4727</v>
      </c>
      <c r="BH182" s="142">
        <f t="shared" si="216"/>
        <v>0</v>
      </c>
      <c r="BI182" s="142">
        <f t="shared" si="216"/>
        <v>0</v>
      </c>
      <c r="BJ182" s="142">
        <f t="shared" si="216"/>
        <v>11601</v>
      </c>
      <c r="BK182" s="142">
        <f t="shared" si="216"/>
        <v>4727</v>
      </c>
      <c r="BL182" s="142">
        <f t="shared" si="216"/>
        <v>0</v>
      </c>
      <c r="BM182" s="142">
        <f t="shared" si="216"/>
        <v>0</v>
      </c>
      <c r="BN182" s="142">
        <f t="shared" si="216"/>
        <v>11601</v>
      </c>
      <c r="BO182" s="142"/>
      <c r="BP182" s="142">
        <f t="shared" si="216"/>
        <v>4727</v>
      </c>
      <c r="BQ182" s="142">
        <f t="shared" si="216"/>
        <v>-11579</v>
      </c>
      <c r="BR182" s="142">
        <f t="shared" si="216"/>
        <v>-4705</v>
      </c>
      <c r="BS182" s="142">
        <f t="shared" si="216"/>
        <v>22</v>
      </c>
      <c r="BT182" s="142">
        <f t="shared" si="216"/>
        <v>0</v>
      </c>
      <c r="BU182" s="142">
        <f t="shared" si="216"/>
        <v>22</v>
      </c>
      <c r="BV182" s="142">
        <f t="shared" si="216"/>
        <v>0</v>
      </c>
      <c r="BW182" s="142">
        <f t="shared" si="216"/>
        <v>0</v>
      </c>
      <c r="BX182" s="142">
        <f t="shared" si="216"/>
        <v>22</v>
      </c>
      <c r="BY182" s="142">
        <f t="shared" si="216"/>
        <v>0</v>
      </c>
      <c r="BZ182" s="142">
        <f t="shared" si="216"/>
        <v>22</v>
      </c>
      <c r="CA182" s="142">
        <f t="shared" si="216"/>
        <v>0</v>
      </c>
      <c r="CB182" s="142">
        <f t="shared" si="216"/>
        <v>0</v>
      </c>
      <c r="CC182" s="142">
        <f>CC183</f>
        <v>22</v>
      </c>
      <c r="CD182" s="142">
        <f>CD183</f>
        <v>0</v>
      </c>
      <c r="CE182" s="142">
        <f>CE183</f>
        <v>22</v>
      </c>
    </row>
    <row r="183" spans="1:83" s="10" customFormat="1" ht="87.75" customHeight="1">
      <c r="A183" s="153" t="s">
        <v>241</v>
      </c>
      <c r="B183" s="154" t="s">
        <v>154</v>
      </c>
      <c r="C183" s="154" t="s">
        <v>125</v>
      </c>
      <c r="D183" s="155" t="s">
        <v>38</v>
      </c>
      <c r="E183" s="154" t="s">
        <v>149</v>
      </c>
      <c r="F183" s="137"/>
      <c r="G183" s="137"/>
      <c r="H183" s="137"/>
      <c r="I183" s="137"/>
      <c r="J183" s="137"/>
      <c r="K183" s="137"/>
      <c r="L183" s="137"/>
      <c r="M183" s="137"/>
      <c r="N183" s="142">
        <f>O183-M183</f>
        <v>4000</v>
      </c>
      <c r="O183" s="142">
        <v>4000</v>
      </c>
      <c r="P183" s="142"/>
      <c r="Q183" s="142">
        <v>4000</v>
      </c>
      <c r="R183" s="139"/>
      <c r="S183" s="139"/>
      <c r="T183" s="142">
        <f>O183+R183</f>
        <v>4000</v>
      </c>
      <c r="U183" s="142">
        <f>Q183+S183</f>
        <v>4000</v>
      </c>
      <c r="V183" s="139"/>
      <c r="W183" s="139"/>
      <c r="X183" s="142">
        <f>T183+V183</f>
        <v>4000</v>
      </c>
      <c r="Y183" s="142">
        <f>U183+W183</f>
        <v>4000</v>
      </c>
      <c r="Z183" s="139"/>
      <c r="AA183" s="143">
        <f>X183+Z183</f>
        <v>4000</v>
      </c>
      <c r="AB183" s="143">
        <f>Y183</f>
        <v>4000</v>
      </c>
      <c r="AC183" s="201"/>
      <c r="AD183" s="201"/>
      <c r="AE183" s="201"/>
      <c r="AF183" s="142">
        <f>AA183+AC183</f>
        <v>4000</v>
      </c>
      <c r="AG183" s="139"/>
      <c r="AH183" s="142">
        <f>AB183</f>
        <v>4000</v>
      </c>
      <c r="AI183" s="139"/>
      <c r="AJ183" s="139"/>
      <c r="AK183" s="142">
        <f>AF183+AI183</f>
        <v>4000</v>
      </c>
      <c r="AL183" s="142">
        <f>AG183</f>
        <v>0</v>
      </c>
      <c r="AM183" s="142">
        <f>AH183+AJ183</f>
        <v>4000</v>
      </c>
      <c r="AN183" s="142">
        <f>AO183-AM183</f>
        <v>-3978</v>
      </c>
      <c r="AO183" s="145">
        <v>22</v>
      </c>
      <c r="AP183" s="145"/>
      <c r="AQ183" s="145">
        <v>22</v>
      </c>
      <c r="AR183" s="145"/>
      <c r="AS183" s="139"/>
      <c r="AT183" s="142">
        <f>AO183+AR183</f>
        <v>22</v>
      </c>
      <c r="AU183" s="142">
        <f>AQ183+AS183</f>
        <v>22</v>
      </c>
      <c r="AV183" s="142">
        <v>11579</v>
      </c>
      <c r="AW183" s="142">
        <v>4705</v>
      </c>
      <c r="AX183" s="142">
        <f>AT183+AV183</f>
        <v>11601</v>
      </c>
      <c r="AY183" s="142">
        <f>AU183+AW183</f>
        <v>4727</v>
      </c>
      <c r="AZ183" s="139"/>
      <c r="BA183" s="139"/>
      <c r="BB183" s="142">
        <f>AX183+AZ183</f>
        <v>11601</v>
      </c>
      <c r="BC183" s="142">
        <f>AY183+BA183</f>
        <v>4727</v>
      </c>
      <c r="BD183" s="139"/>
      <c r="BE183" s="139"/>
      <c r="BF183" s="142">
        <f>BB183+BD183</f>
        <v>11601</v>
      </c>
      <c r="BG183" s="142">
        <f>BC183+BE183</f>
        <v>4727</v>
      </c>
      <c r="BH183" s="139"/>
      <c r="BI183" s="139"/>
      <c r="BJ183" s="142">
        <f>BB183+BH183</f>
        <v>11601</v>
      </c>
      <c r="BK183" s="142">
        <f>BC183+BI183</f>
        <v>4727</v>
      </c>
      <c r="BL183" s="139"/>
      <c r="BM183" s="139"/>
      <c r="BN183" s="142">
        <f>BJ183+BL183</f>
        <v>11601</v>
      </c>
      <c r="BO183" s="142"/>
      <c r="BP183" s="142">
        <f>BK183+BM183</f>
        <v>4727</v>
      </c>
      <c r="BQ183" s="142">
        <v>-11579</v>
      </c>
      <c r="BR183" s="142">
        <v>-4705</v>
      </c>
      <c r="BS183" s="142">
        <f>BN183+BQ183</f>
        <v>22</v>
      </c>
      <c r="BT183" s="142">
        <f>BO183</f>
        <v>0</v>
      </c>
      <c r="BU183" s="142">
        <f>BP183+BR183</f>
        <v>22</v>
      </c>
      <c r="BV183" s="142"/>
      <c r="BW183" s="139"/>
      <c r="BX183" s="142">
        <f>BS183+BV183</f>
        <v>22</v>
      </c>
      <c r="BY183" s="142">
        <f>BT183</f>
        <v>0</v>
      </c>
      <c r="BZ183" s="142">
        <f>BU183+BW183</f>
        <v>22</v>
      </c>
      <c r="CA183" s="142"/>
      <c r="CB183" s="139"/>
      <c r="CC183" s="142">
        <f>BX183+CA183</f>
        <v>22</v>
      </c>
      <c r="CD183" s="142">
        <f>BY183</f>
        <v>0</v>
      </c>
      <c r="CE183" s="142">
        <f>BZ183+CB183</f>
        <v>22</v>
      </c>
    </row>
    <row r="184" spans="1:83" s="10" customFormat="1" ht="83.25" hidden="1">
      <c r="A184" s="216" t="s">
        <v>396</v>
      </c>
      <c r="B184" s="154" t="s">
        <v>154</v>
      </c>
      <c r="C184" s="154" t="s">
        <v>125</v>
      </c>
      <c r="D184" s="155" t="s">
        <v>230</v>
      </c>
      <c r="E184" s="154"/>
      <c r="F184" s="137"/>
      <c r="G184" s="142">
        <f>G185</f>
        <v>98400</v>
      </c>
      <c r="H184" s="142">
        <f aca="true" t="shared" si="217" ref="H184:Q185">H185</f>
        <v>98400</v>
      </c>
      <c r="I184" s="142">
        <f t="shared" si="217"/>
        <v>0</v>
      </c>
      <c r="J184" s="142">
        <f t="shared" si="217"/>
        <v>105000</v>
      </c>
      <c r="K184" s="142">
        <f t="shared" si="217"/>
        <v>0</v>
      </c>
      <c r="L184" s="142">
        <f t="shared" si="217"/>
        <v>0</v>
      </c>
      <c r="M184" s="142">
        <f t="shared" si="217"/>
        <v>105000</v>
      </c>
      <c r="N184" s="142">
        <f t="shared" si="217"/>
        <v>-105000</v>
      </c>
      <c r="O184" s="142">
        <f t="shared" si="217"/>
        <v>0</v>
      </c>
      <c r="P184" s="142">
        <f t="shared" si="217"/>
        <v>0</v>
      </c>
      <c r="Q184" s="142">
        <f t="shared" si="217"/>
        <v>0</v>
      </c>
      <c r="R184" s="139"/>
      <c r="S184" s="139"/>
      <c r="T184" s="139"/>
      <c r="U184" s="139"/>
      <c r="V184" s="139"/>
      <c r="W184" s="139"/>
      <c r="X184" s="139"/>
      <c r="Y184" s="139"/>
      <c r="Z184" s="139"/>
      <c r="AA184" s="201"/>
      <c r="AB184" s="201"/>
      <c r="AC184" s="201"/>
      <c r="AD184" s="201"/>
      <c r="AE184" s="201"/>
      <c r="AF184" s="139"/>
      <c r="AG184" s="139"/>
      <c r="AH184" s="139"/>
      <c r="AI184" s="139"/>
      <c r="AJ184" s="139"/>
      <c r="AK184" s="202"/>
      <c r="AL184" s="202"/>
      <c r="AM184" s="202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</row>
    <row r="185" spans="1:83" s="10" customFormat="1" ht="50.25" customHeight="1" hidden="1">
      <c r="A185" s="216" t="s">
        <v>231</v>
      </c>
      <c r="B185" s="154" t="s">
        <v>154</v>
      </c>
      <c r="C185" s="154" t="s">
        <v>125</v>
      </c>
      <c r="D185" s="155" t="s">
        <v>232</v>
      </c>
      <c r="E185" s="154"/>
      <c r="F185" s="137"/>
      <c r="G185" s="142">
        <f>G186</f>
        <v>98400</v>
      </c>
      <c r="H185" s="142">
        <f t="shared" si="217"/>
        <v>98400</v>
      </c>
      <c r="I185" s="142">
        <f t="shared" si="217"/>
        <v>0</v>
      </c>
      <c r="J185" s="142">
        <f t="shared" si="217"/>
        <v>105000</v>
      </c>
      <c r="K185" s="142">
        <f t="shared" si="217"/>
        <v>0</v>
      </c>
      <c r="L185" s="142">
        <f t="shared" si="217"/>
        <v>0</v>
      </c>
      <c r="M185" s="142">
        <f t="shared" si="217"/>
        <v>105000</v>
      </c>
      <c r="N185" s="142">
        <f t="shared" si="217"/>
        <v>-105000</v>
      </c>
      <c r="O185" s="142">
        <f t="shared" si="217"/>
        <v>0</v>
      </c>
      <c r="P185" s="142">
        <f t="shared" si="217"/>
        <v>0</v>
      </c>
      <c r="Q185" s="142">
        <f t="shared" si="217"/>
        <v>0</v>
      </c>
      <c r="R185" s="139"/>
      <c r="S185" s="139"/>
      <c r="T185" s="139"/>
      <c r="U185" s="139"/>
      <c r="V185" s="139"/>
      <c r="W185" s="139"/>
      <c r="X185" s="139"/>
      <c r="Y185" s="139"/>
      <c r="Z185" s="139"/>
      <c r="AA185" s="201"/>
      <c r="AB185" s="201"/>
      <c r="AC185" s="201"/>
      <c r="AD185" s="201"/>
      <c r="AE185" s="201"/>
      <c r="AF185" s="139"/>
      <c r="AG185" s="139"/>
      <c r="AH185" s="139"/>
      <c r="AI185" s="139"/>
      <c r="AJ185" s="139"/>
      <c r="AK185" s="202"/>
      <c r="AL185" s="202"/>
      <c r="AM185" s="202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</row>
    <row r="186" spans="1:83" s="10" customFormat="1" ht="83.25" customHeight="1" hidden="1">
      <c r="A186" s="153" t="s">
        <v>242</v>
      </c>
      <c r="B186" s="154" t="s">
        <v>154</v>
      </c>
      <c r="C186" s="154" t="s">
        <v>125</v>
      </c>
      <c r="D186" s="155" t="s">
        <v>232</v>
      </c>
      <c r="E186" s="154" t="s">
        <v>141</v>
      </c>
      <c r="F186" s="137"/>
      <c r="G186" s="142">
        <f>H186-F186</f>
        <v>98400</v>
      </c>
      <c r="H186" s="142">
        <v>98400</v>
      </c>
      <c r="I186" s="142"/>
      <c r="J186" s="142">
        <v>105000</v>
      </c>
      <c r="K186" s="137"/>
      <c r="L186" s="137"/>
      <c r="M186" s="142">
        <v>105000</v>
      </c>
      <c r="N186" s="142">
        <f>O186-M186</f>
        <v>-105000</v>
      </c>
      <c r="O186" s="142"/>
      <c r="P186" s="142"/>
      <c r="Q186" s="142"/>
      <c r="R186" s="139"/>
      <c r="S186" s="139"/>
      <c r="T186" s="139"/>
      <c r="U186" s="139"/>
      <c r="V186" s="139"/>
      <c r="W186" s="139"/>
      <c r="X186" s="139"/>
      <c r="Y186" s="139"/>
      <c r="Z186" s="139"/>
      <c r="AA186" s="201"/>
      <c r="AB186" s="201"/>
      <c r="AC186" s="201"/>
      <c r="AD186" s="201"/>
      <c r="AE186" s="201"/>
      <c r="AF186" s="139"/>
      <c r="AG186" s="139"/>
      <c r="AH186" s="139"/>
      <c r="AI186" s="139"/>
      <c r="AJ186" s="139"/>
      <c r="AK186" s="202"/>
      <c r="AL186" s="202"/>
      <c r="AM186" s="202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</row>
    <row r="187" spans="1:83" s="10" customFormat="1" ht="19.5" customHeight="1">
      <c r="A187" s="216" t="s">
        <v>171</v>
      </c>
      <c r="B187" s="154" t="s">
        <v>154</v>
      </c>
      <c r="C187" s="154" t="s">
        <v>125</v>
      </c>
      <c r="D187" s="155" t="s">
        <v>52</v>
      </c>
      <c r="E187" s="154"/>
      <c r="F187" s="142" t="e">
        <f>F188+F189+F193+F195+#REF!</f>
        <v>#REF!</v>
      </c>
      <c r="G187" s="142">
        <f aca="true" t="shared" si="218" ref="G187:M187">G188+G189+G193+G195</f>
        <v>-158807</v>
      </c>
      <c r="H187" s="142">
        <f t="shared" si="218"/>
        <v>53275</v>
      </c>
      <c r="I187" s="142">
        <f t="shared" si="218"/>
        <v>0</v>
      </c>
      <c r="J187" s="142">
        <f t="shared" si="218"/>
        <v>59731</v>
      </c>
      <c r="K187" s="142">
        <f t="shared" si="218"/>
        <v>0</v>
      </c>
      <c r="L187" s="142">
        <f t="shared" si="218"/>
        <v>0</v>
      </c>
      <c r="M187" s="142">
        <f t="shared" si="218"/>
        <v>59731</v>
      </c>
      <c r="N187" s="142">
        <f aca="true" t="shared" si="219" ref="N187:Z187">N188+N189+N191+N193+N195</f>
        <v>-17583</v>
      </c>
      <c r="O187" s="142">
        <f t="shared" si="219"/>
        <v>42148</v>
      </c>
      <c r="P187" s="142">
        <f t="shared" si="219"/>
        <v>0</v>
      </c>
      <c r="Q187" s="142">
        <f t="shared" si="219"/>
        <v>42148</v>
      </c>
      <c r="R187" s="142">
        <f t="shared" si="219"/>
        <v>0</v>
      </c>
      <c r="S187" s="142">
        <f t="shared" si="219"/>
        <v>0</v>
      </c>
      <c r="T187" s="142">
        <f t="shared" si="219"/>
        <v>42148</v>
      </c>
      <c r="U187" s="142">
        <f t="shared" si="219"/>
        <v>42148</v>
      </c>
      <c r="V187" s="142">
        <f t="shared" si="219"/>
        <v>0</v>
      </c>
      <c r="W187" s="142">
        <f t="shared" si="219"/>
        <v>0</v>
      </c>
      <c r="X187" s="142">
        <f t="shared" si="219"/>
        <v>42148</v>
      </c>
      <c r="Y187" s="142">
        <f t="shared" si="219"/>
        <v>42148</v>
      </c>
      <c r="Z187" s="142">
        <f t="shared" si="219"/>
        <v>0</v>
      </c>
      <c r="AA187" s="143">
        <f>AA188+AA189+AA191+AA193+AA195</f>
        <v>42148</v>
      </c>
      <c r="AB187" s="143">
        <f>AB188+AB189+AB191+AB193+AB195</f>
        <v>42148</v>
      </c>
      <c r="AC187" s="143">
        <f>AC188+AC189+AC191+AC193+AC195</f>
        <v>0</v>
      </c>
      <c r="AD187" s="143">
        <f>AD188+AD189+AD191+AD193+AD195</f>
        <v>0</v>
      </c>
      <c r="AE187" s="143"/>
      <c r="AF187" s="142">
        <f aca="true" t="shared" si="220" ref="AF187:AU187">AF188+AF189+AF191+AF193+AF195</f>
        <v>42148</v>
      </c>
      <c r="AG187" s="142">
        <f t="shared" si="220"/>
        <v>0</v>
      </c>
      <c r="AH187" s="142">
        <f t="shared" si="220"/>
        <v>42148</v>
      </c>
      <c r="AI187" s="142">
        <f t="shared" si="220"/>
        <v>0</v>
      </c>
      <c r="AJ187" s="142">
        <f t="shared" si="220"/>
        <v>0</v>
      </c>
      <c r="AK187" s="142">
        <f t="shared" si="220"/>
        <v>42148</v>
      </c>
      <c r="AL187" s="142">
        <f t="shared" si="220"/>
        <v>0</v>
      </c>
      <c r="AM187" s="142">
        <f t="shared" si="220"/>
        <v>42148</v>
      </c>
      <c r="AN187" s="142">
        <f>AN188+AN189+AN191+AN193+AN195</f>
        <v>-23954</v>
      </c>
      <c r="AO187" s="142">
        <f t="shared" si="220"/>
        <v>18194</v>
      </c>
      <c r="AP187" s="142">
        <f t="shared" si="220"/>
        <v>0</v>
      </c>
      <c r="AQ187" s="142">
        <f t="shared" si="220"/>
        <v>18194</v>
      </c>
      <c r="AR187" s="142">
        <f t="shared" si="220"/>
        <v>0</v>
      </c>
      <c r="AS187" s="142">
        <f t="shared" si="220"/>
        <v>0</v>
      </c>
      <c r="AT187" s="142">
        <f t="shared" si="220"/>
        <v>18194</v>
      </c>
      <c r="AU187" s="142">
        <f t="shared" si="220"/>
        <v>18194</v>
      </c>
      <c r="AV187" s="142">
        <f aca="true" t="shared" si="221" ref="AV187:BC187">AV188+AV189+AV191+AV193+AV195</f>
        <v>0</v>
      </c>
      <c r="AW187" s="142">
        <f t="shared" si="221"/>
        <v>0</v>
      </c>
      <c r="AX187" s="142">
        <f t="shared" si="221"/>
        <v>18194</v>
      </c>
      <c r="AY187" s="142">
        <f t="shared" si="221"/>
        <v>18194</v>
      </c>
      <c r="AZ187" s="142">
        <f t="shared" si="221"/>
        <v>0</v>
      </c>
      <c r="BA187" s="142">
        <f t="shared" si="221"/>
        <v>0</v>
      </c>
      <c r="BB187" s="142">
        <f t="shared" si="221"/>
        <v>18194</v>
      </c>
      <c r="BC187" s="142">
        <f t="shared" si="221"/>
        <v>18194</v>
      </c>
      <c r="BD187" s="139"/>
      <c r="BE187" s="139"/>
      <c r="BF187" s="142">
        <f aca="true" t="shared" si="222" ref="BF187:BZ187">BF188+BF189+BF191+BF193+BF195</f>
        <v>18194</v>
      </c>
      <c r="BG187" s="142">
        <f t="shared" si="222"/>
        <v>18194</v>
      </c>
      <c r="BH187" s="142">
        <f>BH188+BH189+BH191+BH193+BH195</f>
        <v>0</v>
      </c>
      <c r="BI187" s="142">
        <f>BI188+BI189+BI191+BI193+BI195</f>
        <v>0</v>
      </c>
      <c r="BJ187" s="142">
        <f>BJ188+BJ189+BJ191+BJ193+BJ195</f>
        <v>18194</v>
      </c>
      <c r="BK187" s="142">
        <f>BK188+BK189+BK191+BK193+BK195</f>
        <v>18194</v>
      </c>
      <c r="BL187" s="142">
        <f t="shared" si="222"/>
        <v>0</v>
      </c>
      <c r="BM187" s="142">
        <f t="shared" si="222"/>
        <v>0</v>
      </c>
      <c r="BN187" s="142">
        <f t="shared" si="222"/>
        <v>18194</v>
      </c>
      <c r="BO187" s="142"/>
      <c r="BP187" s="142">
        <f t="shared" si="222"/>
        <v>18194</v>
      </c>
      <c r="BQ187" s="142">
        <f t="shared" si="222"/>
        <v>0</v>
      </c>
      <c r="BR187" s="142">
        <f t="shared" si="222"/>
        <v>0</v>
      </c>
      <c r="BS187" s="142">
        <f t="shared" si="222"/>
        <v>18194</v>
      </c>
      <c r="BT187" s="142">
        <f t="shared" si="222"/>
        <v>0</v>
      </c>
      <c r="BU187" s="142">
        <f t="shared" si="222"/>
        <v>18194</v>
      </c>
      <c r="BV187" s="142">
        <f t="shared" si="222"/>
        <v>0</v>
      </c>
      <c r="BW187" s="142">
        <f t="shared" si="222"/>
        <v>0</v>
      </c>
      <c r="BX187" s="142">
        <f t="shared" si="222"/>
        <v>18194</v>
      </c>
      <c r="BY187" s="142">
        <f t="shared" si="222"/>
        <v>0</v>
      </c>
      <c r="BZ187" s="142">
        <f t="shared" si="222"/>
        <v>18194</v>
      </c>
      <c r="CA187" s="142">
        <f>CA188+CA189+CA191+CA193+CA195</f>
        <v>0</v>
      </c>
      <c r="CB187" s="142">
        <f>CB188+CB189+CB191+CB193+CB195</f>
        <v>0</v>
      </c>
      <c r="CC187" s="142">
        <f>CC188+CC189+CC191+CC193+CC195</f>
        <v>18194</v>
      </c>
      <c r="CD187" s="142">
        <f>CD188+CD189+CD191+CD193+CD195</f>
        <v>0</v>
      </c>
      <c r="CE187" s="142">
        <f>CE188+CE189+CE191+CE193+CE195</f>
        <v>18194</v>
      </c>
    </row>
    <row r="188" spans="1:83" s="10" customFormat="1" ht="52.5" customHeight="1">
      <c r="A188" s="183" t="s">
        <v>135</v>
      </c>
      <c r="B188" s="154" t="s">
        <v>154</v>
      </c>
      <c r="C188" s="154" t="s">
        <v>125</v>
      </c>
      <c r="D188" s="155" t="s">
        <v>52</v>
      </c>
      <c r="E188" s="154" t="s">
        <v>136</v>
      </c>
      <c r="F188" s="142">
        <v>68234</v>
      </c>
      <c r="G188" s="142">
        <f>H188-F188</f>
        <v>-56893</v>
      </c>
      <c r="H188" s="142">
        <v>11341</v>
      </c>
      <c r="I188" s="142"/>
      <c r="J188" s="142">
        <v>12549</v>
      </c>
      <c r="K188" s="137"/>
      <c r="L188" s="137"/>
      <c r="M188" s="142">
        <v>12549</v>
      </c>
      <c r="N188" s="142">
        <f>O188-M188</f>
        <v>-672</v>
      </c>
      <c r="O188" s="142">
        <v>11877</v>
      </c>
      <c r="P188" s="142"/>
      <c r="Q188" s="142">
        <v>11877</v>
      </c>
      <c r="R188" s="139"/>
      <c r="S188" s="139"/>
      <c r="T188" s="142">
        <f>O188+R188</f>
        <v>11877</v>
      </c>
      <c r="U188" s="142">
        <f>Q188+S188</f>
        <v>11877</v>
      </c>
      <c r="V188" s="139"/>
      <c r="W188" s="139"/>
      <c r="X188" s="142">
        <f>T188+V188</f>
        <v>11877</v>
      </c>
      <c r="Y188" s="142">
        <f>U188+W188</f>
        <v>11877</v>
      </c>
      <c r="Z188" s="139"/>
      <c r="AA188" s="143">
        <f>X188+Z188</f>
        <v>11877</v>
      </c>
      <c r="AB188" s="143">
        <f>Y188</f>
        <v>11877</v>
      </c>
      <c r="AC188" s="201"/>
      <c r="AD188" s="201"/>
      <c r="AE188" s="201"/>
      <c r="AF188" s="142">
        <f>AA188+AC188</f>
        <v>11877</v>
      </c>
      <c r="AG188" s="139"/>
      <c r="AH188" s="142">
        <f>AB188</f>
        <v>11877</v>
      </c>
      <c r="AI188" s="139"/>
      <c r="AJ188" s="139"/>
      <c r="AK188" s="142">
        <f>AF188+AI188</f>
        <v>11877</v>
      </c>
      <c r="AL188" s="142">
        <f>AG188</f>
        <v>0</v>
      </c>
      <c r="AM188" s="142">
        <f>AH188+AJ188</f>
        <v>11877</v>
      </c>
      <c r="AN188" s="142">
        <f>AO188-AM188</f>
        <v>-11766</v>
      </c>
      <c r="AO188" s="145">
        <v>111</v>
      </c>
      <c r="AP188" s="145"/>
      <c r="AQ188" s="145">
        <v>111</v>
      </c>
      <c r="AR188" s="145"/>
      <c r="AS188" s="139"/>
      <c r="AT188" s="142">
        <f>AO188+AR188</f>
        <v>111</v>
      </c>
      <c r="AU188" s="142">
        <f>AQ188+AS188</f>
        <v>111</v>
      </c>
      <c r="AV188" s="139"/>
      <c r="AW188" s="139"/>
      <c r="AX188" s="142">
        <f>AT188+AV188</f>
        <v>111</v>
      </c>
      <c r="AY188" s="142">
        <f>AU188</f>
        <v>111</v>
      </c>
      <c r="AZ188" s="139"/>
      <c r="BA188" s="139"/>
      <c r="BB188" s="142">
        <f>AX188+AZ188</f>
        <v>111</v>
      </c>
      <c r="BC188" s="142">
        <f>AY188+BA188</f>
        <v>111</v>
      </c>
      <c r="BD188" s="139"/>
      <c r="BE188" s="139"/>
      <c r="BF188" s="142">
        <f>BB188+BD188</f>
        <v>111</v>
      </c>
      <c r="BG188" s="142">
        <f>BC188+BE188</f>
        <v>111</v>
      </c>
      <c r="BH188" s="139"/>
      <c r="BI188" s="139"/>
      <c r="BJ188" s="142">
        <f>BB188+BH188</f>
        <v>111</v>
      </c>
      <c r="BK188" s="142">
        <f>BC188+BI188</f>
        <v>111</v>
      </c>
      <c r="BL188" s="139"/>
      <c r="BM188" s="139"/>
      <c r="BN188" s="142">
        <f>BJ188+BL188</f>
        <v>111</v>
      </c>
      <c r="BO188" s="142"/>
      <c r="BP188" s="142">
        <f>BK188+BM188</f>
        <v>111</v>
      </c>
      <c r="BQ188" s="142"/>
      <c r="BR188" s="139"/>
      <c r="BS188" s="142">
        <f>BN188+BQ188</f>
        <v>111</v>
      </c>
      <c r="BT188" s="142">
        <f>BO188</f>
        <v>0</v>
      </c>
      <c r="BU188" s="142">
        <f>BP188+BR188</f>
        <v>111</v>
      </c>
      <c r="BV188" s="142"/>
      <c r="BW188" s="139"/>
      <c r="BX188" s="142">
        <f>BS188+BV188</f>
        <v>111</v>
      </c>
      <c r="BY188" s="142">
        <f>BT188</f>
        <v>0</v>
      </c>
      <c r="BZ188" s="142">
        <f>BU188+BW188</f>
        <v>111</v>
      </c>
      <c r="CA188" s="142"/>
      <c r="CB188" s="139"/>
      <c r="CC188" s="142">
        <f>BX188+CA188</f>
        <v>111</v>
      </c>
      <c r="CD188" s="142">
        <f>BY188</f>
        <v>0</v>
      </c>
      <c r="CE188" s="142">
        <f>BZ188+CB188</f>
        <v>111</v>
      </c>
    </row>
    <row r="189" spans="1:83" s="10" customFormat="1" ht="83.25" customHeight="1" hidden="1">
      <c r="A189" s="183" t="s">
        <v>202</v>
      </c>
      <c r="B189" s="154" t="s">
        <v>154</v>
      </c>
      <c r="C189" s="154" t="s">
        <v>125</v>
      </c>
      <c r="D189" s="155" t="s">
        <v>181</v>
      </c>
      <c r="E189" s="154"/>
      <c r="F189" s="156">
        <f aca="true" t="shared" si="223" ref="F189:Q189">F190</f>
        <v>21620</v>
      </c>
      <c r="G189" s="156">
        <f t="shared" si="223"/>
        <v>-4743</v>
      </c>
      <c r="H189" s="156">
        <f t="shared" si="223"/>
        <v>16877</v>
      </c>
      <c r="I189" s="156">
        <f t="shared" si="223"/>
        <v>0</v>
      </c>
      <c r="J189" s="156">
        <f t="shared" si="223"/>
        <v>20337</v>
      </c>
      <c r="K189" s="156">
        <f t="shared" si="223"/>
        <v>0</v>
      </c>
      <c r="L189" s="156">
        <f t="shared" si="223"/>
        <v>0</v>
      </c>
      <c r="M189" s="156">
        <f t="shared" si="223"/>
        <v>20337</v>
      </c>
      <c r="N189" s="156">
        <f t="shared" si="223"/>
        <v>-20337</v>
      </c>
      <c r="O189" s="156">
        <f t="shared" si="223"/>
        <v>0</v>
      </c>
      <c r="P189" s="156">
        <f t="shared" si="223"/>
        <v>0</v>
      </c>
      <c r="Q189" s="156">
        <f t="shared" si="223"/>
        <v>0</v>
      </c>
      <c r="R189" s="139"/>
      <c r="S189" s="139"/>
      <c r="T189" s="139"/>
      <c r="U189" s="139"/>
      <c r="V189" s="139"/>
      <c r="W189" s="139"/>
      <c r="X189" s="139"/>
      <c r="Y189" s="139"/>
      <c r="Z189" s="139"/>
      <c r="AA189" s="201"/>
      <c r="AB189" s="201"/>
      <c r="AC189" s="201"/>
      <c r="AD189" s="201"/>
      <c r="AE189" s="201"/>
      <c r="AF189" s="139"/>
      <c r="AG189" s="139"/>
      <c r="AH189" s="139"/>
      <c r="AI189" s="139"/>
      <c r="AJ189" s="139"/>
      <c r="AK189" s="202"/>
      <c r="AL189" s="202"/>
      <c r="AM189" s="202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</row>
    <row r="190" spans="1:83" s="11" customFormat="1" ht="82.5" customHeight="1" hidden="1">
      <c r="A190" s="153" t="s">
        <v>242</v>
      </c>
      <c r="B190" s="154" t="s">
        <v>154</v>
      </c>
      <c r="C190" s="154" t="s">
        <v>125</v>
      </c>
      <c r="D190" s="155" t="s">
        <v>181</v>
      </c>
      <c r="E190" s="154" t="s">
        <v>141</v>
      </c>
      <c r="F190" s="142">
        <v>21620</v>
      </c>
      <c r="G190" s="142">
        <f>H190-F190</f>
        <v>-4743</v>
      </c>
      <c r="H190" s="142">
        <v>16877</v>
      </c>
      <c r="I190" s="142"/>
      <c r="J190" s="142">
        <v>20337</v>
      </c>
      <c r="K190" s="169"/>
      <c r="L190" s="169"/>
      <c r="M190" s="142">
        <v>20337</v>
      </c>
      <c r="N190" s="142">
        <f>O190-M190</f>
        <v>-20337</v>
      </c>
      <c r="O190" s="142"/>
      <c r="P190" s="142"/>
      <c r="Q190" s="142"/>
      <c r="R190" s="144"/>
      <c r="S190" s="144"/>
      <c r="T190" s="144"/>
      <c r="U190" s="144"/>
      <c r="V190" s="144"/>
      <c r="W190" s="144"/>
      <c r="X190" s="144"/>
      <c r="Y190" s="144"/>
      <c r="Z190" s="144"/>
      <c r="AA190" s="203"/>
      <c r="AB190" s="203"/>
      <c r="AC190" s="203"/>
      <c r="AD190" s="203"/>
      <c r="AE190" s="203"/>
      <c r="AF190" s="144"/>
      <c r="AG190" s="144"/>
      <c r="AH190" s="144"/>
      <c r="AI190" s="144"/>
      <c r="AJ190" s="144"/>
      <c r="AK190" s="169"/>
      <c r="AL190" s="169"/>
      <c r="AM190" s="169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</row>
    <row r="191" spans="1:83" s="11" customFormat="1" ht="124.5" customHeight="1">
      <c r="A191" s="153" t="s">
        <v>254</v>
      </c>
      <c r="B191" s="154" t="s">
        <v>154</v>
      </c>
      <c r="C191" s="154" t="s">
        <v>125</v>
      </c>
      <c r="D191" s="155" t="s">
        <v>181</v>
      </c>
      <c r="E191" s="154"/>
      <c r="F191" s="142"/>
      <c r="G191" s="142"/>
      <c r="H191" s="142"/>
      <c r="I191" s="142"/>
      <c r="J191" s="142"/>
      <c r="K191" s="169"/>
      <c r="L191" s="169"/>
      <c r="M191" s="142"/>
      <c r="N191" s="142">
        <f aca="true" t="shared" si="224" ref="N191:BC191">N192</f>
        <v>14405</v>
      </c>
      <c r="O191" s="142">
        <f t="shared" si="224"/>
        <v>14405</v>
      </c>
      <c r="P191" s="142">
        <f t="shared" si="224"/>
        <v>0</v>
      </c>
      <c r="Q191" s="142">
        <f t="shared" si="224"/>
        <v>14405</v>
      </c>
      <c r="R191" s="142">
        <f t="shared" si="224"/>
        <v>0</v>
      </c>
      <c r="S191" s="142">
        <f t="shared" si="224"/>
        <v>0</v>
      </c>
      <c r="T191" s="142">
        <f t="shared" si="224"/>
        <v>14405</v>
      </c>
      <c r="U191" s="142">
        <f t="shared" si="224"/>
        <v>14405</v>
      </c>
      <c r="V191" s="142">
        <f t="shared" si="224"/>
        <v>0</v>
      </c>
      <c r="W191" s="142">
        <f t="shared" si="224"/>
        <v>0</v>
      </c>
      <c r="X191" s="142">
        <f t="shared" si="224"/>
        <v>14405</v>
      </c>
      <c r="Y191" s="142">
        <f t="shared" si="224"/>
        <v>14405</v>
      </c>
      <c r="Z191" s="142">
        <f t="shared" si="224"/>
        <v>0</v>
      </c>
      <c r="AA191" s="143">
        <f t="shared" si="224"/>
        <v>14405</v>
      </c>
      <c r="AB191" s="143">
        <f t="shared" si="224"/>
        <v>14405</v>
      </c>
      <c r="AC191" s="143">
        <f t="shared" si="224"/>
        <v>0</v>
      </c>
      <c r="AD191" s="143">
        <f t="shared" si="224"/>
        <v>0</v>
      </c>
      <c r="AE191" s="143"/>
      <c r="AF191" s="142">
        <f t="shared" si="224"/>
        <v>14405</v>
      </c>
      <c r="AG191" s="142">
        <f t="shared" si="224"/>
        <v>0</v>
      </c>
      <c r="AH191" s="142">
        <f t="shared" si="224"/>
        <v>14405</v>
      </c>
      <c r="AI191" s="142">
        <f t="shared" si="224"/>
        <v>0</v>
      </c>
      <c r="AJ191" s="142">
        <f t="shared" si="224"/>
        <v>0</v>
      </c>
      <c r="AK191" s="142">
        <f t="shared" si="224"/>
        <v>14405</v>
      </c>
      <c r="AL191" s="142">
        <f t="shared" si="224"/>
        <v>0</v>
      </c>
      <c r="AM191" s="142">
        <f t="shared" si="224"/>
        <v>14405</v>
      </c>
      <c r="AN191" s="142">
        <f t="shared" si="224"/>
        <v>2904</v>
      </c>
      <c r="AO191" s="142">
        <f t="shared" si="224"/>
        <v>17309</v>
      </c>
      <c r="AP191" s="142">
        <f t="shared" si="224"/>
        <v>0</v>
      </c>
      <c r="AQ191" s="142">
        <f t="shared" si="224"/>
        <v>17309</v>
      </c>
      <c r="AR191" s="142">
        <f t="shared" si="224"/>
        <v>0</v>
      </c>
      <c r="AS191" s="142">
        <f t="shared" si="224"/>
        <v>0</v>
      </c>
      <c r="AT191" s="142">
        <f t="shared" si="224"/>
        <v>17309</v>
      </c>
      <c r="AU191" s="142">
        <f t="shared" si="224"/>
        <v>17309</v>
      </c>
      <c r="AV191" s="142">
        <f t="shared" si="224"/>
        <v>0</v>
      </c>
      <c r="AW191" s="142">
        <f t="shared" si="224"/>
        <v>0</v>
      </c>
      <c r="AX191" s="142">
        <f t="shared" si="224"/>
        <v>17309</v>
      </c>
      <c r="AY191" s="142">
        <f t="shared" si="224"/>
        <v>17309</v>
      </c>
      <c r="AZ191" s="142">
        <f t="shared" si="224"/>
        <v>0</v>
      </c>
      <c r="BA191" s="142">
        <f t="shared" si="224"/>
        <v>0</v>
      </c>
      <c r="BB191" s="142">
        <f t="shared" si="224"/>
        <v>17309</v>
      </c>
      <c r="BC191" s="142">
        <f t="shared" si="224"/>
        <v>17309</v>
      </c>
      <c r="BD191" s="144"/>
      <c r="BE191" s="144"/>
      <c r="BF191" s="142">
        <f aca="true" t="shared" si="225" ref="BF191:CB191">BF192</f>
        <v>17309</v>
      </c>
      <c r="BG191" s="142">
        <f t="shared" si="225"/>
        <v>17309</v>
      </c>
      <c r="BH191" s="142">
        <f t="shared" si="225"/>
        <v>0</v>
      </c>
      <c r="BI191" s="142">
        <f t="shared" si="225"/>
        <v>0</v>
      </c>
      <c r="BJ191" s="142">
        <f t="shared" si="225"/>
        <v>17309</v>
      </c>
      <c r="BK191" s="142">
        <f t="shared" si="225"/>
        <v>17309</v>
      </c>
      <c r="BL191" s="142">
        <f t="shared" si="225"/>
        <v>0</v>
      </c>
      <c r="BM191" s="142">
        <f t="shared" si="225"/>
        <v>0</v>
      </c>
      <c r="BN191" s="142">
        <f t="shared" si="225"/>
        <v>17309</v>
      </c>
      <c r="BO191" s="142"/>
      <c r="BP191" s="142">
        <f t="shared" si="225"/>
        <v>17309</v>
      </c>
      <c r="BQ191" s="142">
        <f t="shared" si="225"/>
        <v>0</v>
      </c>
      <c r="BR191" s="142">
        <f t="shared" si="225"/>
        <v>0</v>
      </c>
      <c r="BS191" s="142">
        <f t="shared" si="225"/>
        <v>17309</v>
      </c>
      <c r="BT191" s="142">
        <f t="shared" si="225"/>
        <v>0</v>
      </c>
      <c r="BU191" s="142">
        <f t="shared" si="225"/>
        <v>17309</v>
      </c>
      <c r="BV191" s="142">
        <f t="shared" si="225"/>
        <v>0</v>
      </c>
      <c r="BW191" s="142">
        <f t="shared" si="225"/>
        <v>0</v>
      </c>
      <c r="BX191" s="142">
        <f t="shared" si="225"/>
        <v>17309</v>
      </c>
      <c r="BY191" s="142">
        <f t="shared" si="225"/>
        <v>0</v>
      </c>
      <c r="BZ191" s="142">
        <f t="shared" si="225"/>
        <v>17309</v>
      </c>
      <c r="CA191" s="142">
        <f t="shared" si="225"/>
        <v>0</v>
      </c>
      <c r="CB191" s="142">
        <f t="shared" si="225"/>
        <v>0</v>
      </c>
      <c r="CC191" s="142">
        <f>CC192</f>
        <v>17309</v>
      </c>
      <c r="CD191" s="142">
        <f>CD192</f>
        <v>0</v>
      </c>
      <c r="CE191" s="142">
        <f>CE192</f>
        <v>17309</v>
      </c>
    </row>
    <row r="192" spans="1:83" s="11" customFormat="1" ht="90.75" customHeight="1">
      <c r="A192" s="153" t="s">
        <v>242</v>
      </c>
      <c r="B192" s="154" t="s">
        <v>154</v>
      </c>
      <c r="C192" s="154" t="s">
        <v>125</v>
      </c>
      <c r="D192" s="155" t="s">
        <v>181</v>
      </c>
      <c r="E192" s="154" t="s">
        <v>141</v>
      </c>
      <c r="F192" s="142"/>
      <c r="G192" s="142"/>
      <c r="H192" s="142"/>
      <c r="I192" s="142"/>
      <c r="J192" s="142"/>
      <c r="K192" s="169"/>
      <c r="L192" s="169"/>
      <c r="M192" s="142"/>
      <c r="N192" s="142">
        <f>O192-M192</f>
        <v>14405</v>
      </c>
      <c r="O192" s="142">
        <v>14405</v>
      </c>
      <c r="P192" s="142"/>
      <c r="Q192" s="142">
        <v>14405</v>
      </c>
      <c r="R192" s="144"/>
      <c r="S192" s="144"/>
      <c r="T192" s="142">
        <f>O192+R192</f>
        <v>14405</v>
      </c>
      <c r="U192" s="142">
        <f>Q192+S192</f>
        <v>14405</v>
      </c>
      <c r="V192" s="144"/>
      <c r="W192" s="144"/>
      <c r="X192" s="142">
        <f>T192+V192</f>
        <v>14405</v>
      </c>
      <c r="Y192" s="142">
        <f>U192+W192</f>
        <v>14405</v>
      </c>
      <c r="Z192" s="144"/>
      <c r="AA192" s="143">
        <f>X192+Z192</f>
        <v>14405</v>
      </c>
      <c r="AB192" s="143">
        <f>Y192</f>
        <v>14405</v>
      </c>
      <c r="AC192" s="203"/>
      <c r="AD192" s="203"/>
      <c r="AE192" s="203"/>
      <c r="AF192" s="142">
        <f>AA192+AC192</f>
        <v>14405</v>
      </c>
      <c r="AG192" s="144"/>
      <c r="AH192" s="142">
        <f>AB192</f>
        <v>14405</v>
      </c>
      <c r="AI192" s="144"/>
      <c r="AJ192" s="144"/>
      <c r="AK192" s="142">
        <f>AF192+AI192</f>
        <v>14405</v>
      </c>
      <c r="AL192" s="142">
        <f>AG192</f>
        <v>0</v>
      </c>
      <c r="AM192" s="142">
        <f>AH192+AJ192</f>
        <v>14405</v>
      </c>
      <c r="AN192" s="142">
        <f>AO192-AM192</f>
        <v>2904</v>
      </c>
      <c r="AO192" s="142">
        <v>17309</v>
      </c>
      <c r="AP192" s="142"/>
      <c r="AQ192" s="142">
        <v>17309</v>
      </c>
      <c r="AR192" s="142"/>
      <c r="AS192" s="144"/>
      <c r="AT192" s="142">
        <f>AO192+AR192</f>
        <v>17309</v>
      </c>
      <c r="AU192" s="142">
        <f>AQ192+AS192</f>
        <v>17309</v>
      </c>
      <c r="AV192" s="144"/>
      <c r="AW192" s="144"/>
      <c r="AX192" s="142">
        <f>AT192+AV192</f>
        <v>17309</v>
      </c>
      <c r="AY192" s="142">
        <f>AU192</f>
        <v>17309</v>
      </c>
      <c r="AZ192" s="144"/>
      <c r="BA192" s="144"/>
      <c r="BB192" s="142">
        <f>AX192+AZ192</f>
        <v>17309</v>
      </c>
      <c r="BC192" s="142">
        <f>AY192+BA192</f>
        <v>17309</v>
      </c>
      <c r="BD192" s="144"/>
      <c r="BE192" s="144"/>
      <c r="BF192" s="142">
        <f>BB192+BD192</f>
        <v>17309</v>
      </c>
      <c r="BG192" s="142">
        <f>BC192+BE192</f>
        <v>17309</v>
      </c>
      <c r="BH192" s="144"/>
      <c r="BI192" s="144"/>
      <c r="BJ192" s="142">
        <f>BB192+BH192</f>
        <v>17309</v>
      </c>
      <c r="BK192" s="142">
        <f>BC192+BI192</f>
        <v>17309</v>
      </c>
      <c r="BL192" s="144"/>
      <c r="BM192" s="144"/>
      <c r="BN192" s="142">
        <f>BJ192+BL192</f>
        <v>17309</v>
      </c>
      <c r="BO192" s="142"/>
      <c r="BP192" s="142">
        <f>BK192+BM192</f>
        <v>17309</v>
      </c>
      <c r="BQ192" s="142"/>
      <c r="BR192" s="144"/>
      <c r="BS192" s="142">
        <f>BN192+BQ192</f>
        <v>17309</v>
      </c>
      <c r="BT192" s="142">
        <f>BO192</f>
        <v>0</v>
      </c>
      <c r="BU192" s="142">
        <f>BP192+BR192</f>
        <v>17309</v>
      </c>
      <c r="BV192" s="142"/>
      <c r="BW192" s="144"/>
      <c r="BX192" s="142">
        <f>BS192+BV192</f>
        <v>17309</v>
      </c>
      <c r="BY192" s="142">
        <f>BT192</f>
        <v>0</v>
      </c>
      <c r="BZ192" s="142">
        <f>BU192+BW192</f>
        <v>17309</v>
      </c>
      <c r="CA192" s="142"/>
      <c r="CB192" s="144"/>
      <c r="CC192" s="142">
        <f>BX192+CA192</f>
        <v>17309</v>
      </c>
      <c r="CD192" s="142">
        <f>BY192</f>
        <v>0</v>
      </c>
      <c r="CE192" s="142">
        <f>BZ192+CB192</f>
        <v>17309</v>
      </c>
    </row>
    <row r="193" spans="1:83" s="11" customFormat="1" ht="49.5" customHeight="1" hidden="1">
      <c r="A193" s="153" t="s">
        <v>253</v>
      </c>
      <c r="B193" s="154" t="s">
        <v>154</v>
      </c>
      <c r="C193" s="154" t="s">
        <v>125</v>
      </c>
      <c r="D193" s="155" t="s">
        <v>182</v>
      </c>
      <c r="E193" s="154"/>
      <c r="F193" s="142">
        <f aca="true" t="shared" si="226" ref="F193:AY193">F194</f>
        <v>102576</v>
      </c>
      <c r="G193" s="142">
        <f t="shared" si="226"/>
        <v>-102576</v>
      </c>
      <c r="H193" s="142">
        <f t="shared" si="226"/>
        <v>0</v>
      </c>
      <c r="I193" s="142">
        <f t="shared" si="226"/>
        <v>0</v>
      </c>
      <c r="J193" s="142">
        <f t="shared" si="226"/>
        <v>0</v>
      </c>
      <c r="K193" s="142">
        <f t="shared" si="226"/>
        <v>0</v>
      </c>
      <c r="L193" s="142">
        <f t="shared" si="226"/>
        <v>0</v>
      </c>
      <c r="M193" s="142">
        <f t="shared" si="226"/>
        <v>0</v>
      </c>
      <c r="N193" s="142">
        <f t="shared" si="226"/>
        <v>15866</v>
      </c>
      <c r="O193" s="142">
        <f t="shared" si="226"/>
        <v>15866</v>
      </c>
      <c r="P193" s="142">
        <f t="shared" si="226"/>
        <v>0</v>
      </c>
      <c r="Q193" s="142">
        <f t="shared" si="226"/>
        <v>15866</v>
      </c>
      <c r="R193" s="142">
        <f t="shared" si="226"/>
        <v>0</v>
      </c>
      <c r="S193" s="142">
        <f t="shared" si="226"/>
        <v>0</v>
      </c>
      <c r="T193" s="142">
        <f t="shared" si="226"/>
        <v>15866</v>
      </c>
      <c r="U193" s="142">
        <f t="shared" si="226"/>
        <v>15866</v>
      </c>
      <c r="V193" s="142">
        <f t="shared" si="226"/>
        <v>0</v>
      </c>
      <c r="W193" s="142">
        <f t="shared" si="226"/>
        <v>0</v>
      </c>
      <c r="X193" s="142">
        <f t="shared" si="226"/>
        <v>15866</v>
      </c>
      <c r="Y193" s="142">
        <f t="shared" si="226"/>
        <v>15866</v>
      </c>
      <c r="Z193" s="142">
        <f t="shared" si="226"/>
        <v>0</v>
      </c>
      <c r="AA193" s="143">
        <f t="shared" si="226"/>
        <v>15866</v>
      </c>
      <c r="AB193" s="143">
        <f t="shared" si="226"/>
        <v>15866</v>
      </c>
      <c r="AC193" s="143">
        <f t="shared" si="226"/>
        <v>0</v>
      </c>
      <c r="AD193" s="143">
        <f t="shared" si="226"/>
        <v>0</v>
      </c>
      <c r="AE193" s="143"/>
      <c r="AF193" s="142">
        <f t="shared" si="226"/>
        <v>15866</v>
      </c>
      <c r="AG193" s="142">
        <f t="shared" si="226"/>
        <v>0</v>
      </c>
      <c r="AH193" s="142">
        <f t="shared" si="226"/>
        <v>15866</v>
      </c>
      <c r="AI193" s="142">
        <f t="shared" si="226"/>
        <v>0</v>
      </c>
      <c r="AJ193" s="142">
        <f t="shared" si="226"/>
        <v>0</v>
      </c>
      <c r="AK193" s="142">
        <f t="shared" si="226"/>
        <v>15866</v>
      </c>
      <c r="AL193" s="142">
        <f t="shared" si="226"/>
        <v>0</v>
      </c>
      <c r="AM193" s="142">
        <f t="shared" si="226"/>
        <v>15866</v>
      </c>
      <c r="AN193" s="142">
        <f t="shared" si="226"/>
        <v>-15866</v>
      </c>
      <c r="AO193" s="142">
        <f t="shared" si="226"/>
        <v>0</v>
      </c>
      <c r="AP193" s="142">
        <f t="shared" si="226"/>
        <v>0</v>
      </c>
      <c r="AQ193" s="142">
        <f t="shared" si="226"/>
        <v>0</v>
      </c>
      <c r="AR193" s="142">
        <f t="shared" si="226"/>
        <v>0</v>
      </c>
      <c r="AS193" s="142">
        <f t="shared" si="226"/>
        <v>0</v>
      </c>
      <c r="AT193" s="142">
        <f t="shared" si="226"/>
        <v>0</v>
      </c>
      <c r="AU193" s="142">
        <f t="shared" si="226"/>
        <v>0</v>
      </c>
      <c r="AV193" s="144"/>
      <c r="AW193" s="144"/>
      <c r="AX193" s="142">
        <f t="shared" si="226"/>
        <v>0</v>
      </c>
      <c r="AY193" s="142">
        <f t="shared" si="226"/>
        <v>0</v>
      </c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  <c r="CE193" s="144"/>
    </row>
    <row r="194" spans="1:83" s="11" customFormat="1" ht="82.5" customHeight="1" hidden="1">
      <c r="A194" s="153" t="s">
        <v>242</v>
      </c>
      <c r="B194" s="154" t="s">
        <v>154</v>
      </c>
      <c r="C194" s="154" t="s">
        <v>125</v>
      </c>
      <c r="D194" s="155" t="s">
        <v>182</v>
      </c>
      <c r="E194" s="154" t="s">
        <v>141</v>
      </c>
      <c r="F194" s="142">
        <v>102576</v>
      </c>
      <c r="G194" s="142">
        <f>H194-F194</f>
        <v>-102576</v>
      </c>
      <c r="H194" s="142">
        <f>108465-108465</f>
        <v>0</v>
      </c>
      <c r="I194" s="142"/>
      <c r="J194" s="142">
        <f>116166-116166</f>
        <v>0</v>
      </c>
      <c r="K194" s="169"/>
      <c r="L194" s="169"/>
      <c r="M194" s="142"/>
      <c r="N194" s="142">
        <f>O194-M194</f>
        <v>15866</v>
      </c>
      <c r="O194" s="142">
        <v>15866</v>
      </c>
      <c r="P194" s="142"/>
      <c r="Q194" s="142">
        <v>15866</v>
      </c>
      <c r="R194" s="144"/>
      <c r="S194" s="144"/>
      <c r="T194" s="142">
        <f>O194+R194</f>
        <v>15866</v>
      </c>
      <c r="U194" s="142">
        <f>Q194+S194</f>
        <v>15866</v>
      </c>
      <c r="V194" s="144"/>
      <c r="W194" s="144"/>
      <c r="X194" s="142">
        <f>T194+V194</f>
        <v>15866</v>
      </c>
      <c r="Y194" s="142">
        <f>U194+W194</f>
        <v>15866</v>
      </c>
      <c r="Z194" s="144"/>
      <c r="AA194" s="143">
        <f>X194+Z194</f>
        <v>15866</v>
      </c>
      <c r="AB194" s="143">
        <f>Y194</f>
        <v>15866</v>
      </c>
      <c r="AC194" s="203"/>
      <c r="AD194" s="203"/>
      <c r="AE194" s="203"/>
      <c r="AF194" s="142">
        <f>AA194+AC194</f>
        <v>15866</v>
      </c>
      <c r="AG194" s="144"/>
      <c r="AH194" s="142">
        <f>AB194</f>
        <v>15866</v>
      </c>
      <c r="AI194" s="144"/>
      <c r="AJ194" s="144"/>
      <c r="AK194" s="142">
        <f>AF194+AI194</f>
        <v>15866</v>
      </c>
      <c r="AL194" s="142">
        <f>AG194</f>
        <v>0</v>
      </c>
      <c r="AM194" s="142">
        <f>AH194+AJ194</f>
        <v>15866</v>
      </c>
      <c r="AN194" s="142">
        <f>AO194-AM194</f>
        <v>-15866</v>
      </c>
      <c r="AO194" s="144"/>
      <c r="AP194" s="144"/>
      <c r="AQ194" s="144"/>
      <c r="AR194" s="144"/>
      <c r="AS194" s="144"/>
      <c r="AT194" s="142">
        <f>AO194+AR194</f>
        <v>0</v>
      </c>
      <c r="AU194" s="142">
        <f>AQ194+AS194</f>
        <v>0</v>
      </c>
      <c r="AV194" s="144"/>
      <c r="AW194" s="144"/>
      <c r="AX194" s="142">
        <f>AR194+AU194</f>
        <v>0</v>
      </c>
      <c r="AY194" s="142">
        <f>AT194+AV194</f>
        <v>0</v>
      </c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</row>
    <row r="195" spans="1:83" s="11" customFormat="1" ht="71.25" customHeight="1">
      <c r="A195" s="153" t="s">
        <v>355</v>
      </c>
      <c r="B195" s="154" t="s">
        <v>154</v>
      </c>
      <c r="C195" s="154" t="s">
        <v>125</v>
      </c>
      <c r="D195" s="155" t="s">
        <v>183</v>
      </c>
      <c r="E195" s="154"/>
      <c r="F195" s="142">
        <f aca="true" t="shared" si="227" ref="F195:Q195">F196</f>
        <v>19652</v>
      </c>
      <c r="G195" s="142">
        <f t="shared" si="227"/>
        <v>5405</v>
      </c>
      <c r="H195" s="142">
        <f t="shared" si="227"/>
        <v>25057</v>
      </c>
      <c r="I195" s="142">
        <f t="shared" si="227"/>
        <v>0</v>
      </c>
      <c r="J195" s="142">
        <f t="shared" si="227"/>
        <v>26845</v>
      </c>
      <c r="K195" s="142">
        <f t="shared" si="227"/>
        <v>0</v>
      </c>
      <c r="L195" s="142">
        <f t="shared" si="227"/>
        <v>0</v>
      </c>
      <c r="M195" s="142">
        <f t="shared" si="227"/>
        <v>26845</v>
      </c>
      <c r="N195" s="142">
        <f t="shared" si="227"/>
        <v>-26845</v>
      </c>
      <c r="O195" s="142">
        <f t="shared" si="227"/>
        <v>0</v>
      </c>
      <c r="P195" s="142">
        <f t="shared" si="227"/>
        <v>0</v>
      </c>
      <c r="Q195" s="142">
        <f t="shared" si="227"/>
        <v>0</v>
      </c>
      <c r="R195" s="144"/>
      <c r="S195" s="144"/>
      <c r="T195" s="144"/>
      <c r="U195" s="144"/>
      <c r="V195" s="144"/>
      <c r="W195" s="144"/>
      <c r="X195" s="144"/>
      <c r="Y195" s="144"/>
      <c r="Z195" s="144"/>
      <c r="AA195" s="203"/>
      <c r="AB195" s="203"/>
      <c r="AC195" s="203"/>
      <c r="AD195" s="203"/>
      <c r="AE195" s="203"/>
      <c r="AF195" s="144"/>
      <c r="AG195" s="144"/>
      <c r="AH195" s="144"/>
      <c r="AI195" s="144"/>
      <c r="AJ195" s="144"/>
      <c r="AK195" s="169"/>
      <c r="AL195" s="169"/>
      <c r="AM195" s="169"/>
      <c r="AN195" s="142">
        <f aca="true" t="shared" si="228" ref="AN195:BC195">AN196</f>
        <v>774</v>
      </c>
      <c r="AO195" s="142">
        <f t="shared" si="228"/>
        <v>774</v>
      </c>
      <c r="AP195" s="142">
        <f t="shared" si="228"/>
        <v>0</v>
      </c>
      <c r="AQ195" s="142">
        <f t="shared" si="228"/>
        <v>774</v>
      </c>
      <c r="AR195" s="142">
        <f t="shared" si="228"/>
        <v>0</v>
      </c>
      <c r="AS195" s="142">
        <f t="shared" si="228"/>
        <v>0</v>
      </c>
      <c r="AT195" s="142">
        <f t="shared" si="228"/>
        <v>774</v>
      </c>
      <c r="AU195" s="142">
        <f t="shared" si="228"/>
        <v>774</v>
      </c>
      <c r="AV195" s="142">
        <f t="shared" si="228"/>
        <v>0</v>
      </c>
      <c r="AW195" s="142">
        <f t="shared" si="228"/>
        <v>0</v>
      </c>
      <c r="AX195" s="142">
        <f t="shared" si="228"/>
        <v>774</v>
      </c>
      <c r="AY195" s="142">
        <f t="shared" si="228"/>
        <v>774</v>
      </c>
      <c r="AZ195" s="142">
        <f t="shared" si="228"/>
        <v>0</v>
      </c>
      <c r="BA195" s="142">
        <f t="shared" si="228"/>
        <v>0</v>
      </c>
      <c r="BB195" s="142">
        <f t="shared" si="228"/>
        <v>774</v>
      </c>
      <c r="BC195" s="142">
        <f t="shared" si="228"/>
        <v>774</v>
      </c>
      <c r="BD195" s="144"/>
      <c r="BE195" s="144"/>
      <c r="BF195" s="142">
        <f aca="true" t="shared" si="229" ref="BF195:CB195">BF196</f>
        <v>774</v>
      </c>
      <c r="BG195" s="142">
        <f t="shared" si="229"/>
        <v>774</v>
      </c>
      <c r="BH195" s="142">
        <f t="shared" si="229"/>
        <v>0</v>
      </c>
      <c r="BI195" s="142">
        <f t="shared" si="229"/>
        <v>0</v>
      </c>
      <c r="BJ195" s="142">
        <f t="shared" si="229"/>
        <v>774</v>
      </c>
      <c r="BK195" s="142">
        <f t="shared" si="229"/>
        <v>774</v>
      </c>
      <c r="BL195" s="142">
        <f t="shared" si="229"/>
        <v>0</v>
      </c>
      <c r="BM195" s="142">
        <f t="shared" si="229"/>
        <v>0</v>
      </c>
      <c r="BN195" s="142">
        <f t="shared" si="229"/>
        <v>774</v>
      </c>
      <c r="BO195" s="142"/>
      <c r="BP195" s="142">
        <f t="shared" si="229"/>
        <v>774</v>
      </c>
      <c r="BQ195" s="142">
        <f t="shared" si="229"/>
        <v>0</v>
      </c>
      <c r="BR195" s="142">
        <f t="shared" si="229"/>
        <v>0</v>
      </c>
      <c r="BS195" s="142">
        <f t="shared" si="229"/>
        <v>774</v>
      </c>
      <c r="BT195" s="142">
        <f t="shared" si="229"/>
        <v>0</v>
      </c>
      <c r="BU195" s="142">
        <f t="shared" si="229"/>
        <v>774</v>
      </c>
      <c r="BV195" s="142">
        <f t="shared" si="229"/>
        <v>0</v>
      </c>
      <c r="BW195" s="142">
        <f t="shared" si="229"/>
        <v>0</v>
      </c>
      <c r="BX195" s="142">
        <f t="shared" si="229"/>
        <v>774</v>
      </c>
      <c r="BY195" s="142">
        <f t="shared" si="229"/>
        <v>0</v>
      </c>
      <c r="BZ195" s="142">
        <f t="shared" si="229"/>
        <v>774</v>
      </c>
      <c r="CA195" s="142">
        <f t="shared" si="229"/>
        <v>0</v>
      </c>
      <c r="CB195" s="142">
        <f t="shared" si="229"/>
        <v>0</v>
      </c>
      <c r="CC195" s="142">
        <f>CC196</f>
        <v>774</v>
      </c>
      <c r="CD195" s="142">
        <f>CD196</f>
        <v>0</v>
      </c>
      <c r="CE195" s="142">
        <f>CE196</f>
        <v>774</v>
      </c>
    </row>
    <row r="196" spans="1:83" s="11" customFormat="1" ht="82.5">
      <c r="A196" s="153" t="s">
        <v>242</v>
      </c>
      <c r="B196" s="154" t="s">
        <v>154</v>
      </c>
      <c r="C196" s="154" t="s">
        <v>125</v>
      </c>
      <c r="D196" s="155" t="s">
        <v>183</v>
      </c>
      <c r="E196" s="154" t="s">
        <v>141</v>
      </c>
      <c r="F196" s="142">
        <v>19652</v>
      </c>
      <c r="G196" s="142">
        <f>H196-F196</f>
        <v>5405</v>
      </c>
      <c r="H196" s="142">
        <v>25057</v>
      </c>
      <c r="I196" s="142"/>
      <c r="J196" s="142">
        <v>26845</v>
      </c>
      <c r="K196" s="169"/>
      <c r="L196" s="169"/>
      <c r="M196" s="142">
        <v>26845</v>
      </c>
      <c r="N196" s="142">
        <f>O196-M196</f>
        <v>-26845</v>
      </c>
      <c r="O196" s="142"/>
      <c r="P196" s="142"/>
      <c r="Q196" s="142"/>
      <c r="R196" s="144"/>
      <c r="S196" s="144"/>
      <c r="T196" s="144"/>
      <c r="U196" s="144"/>
      <c r="V196" s="144"/>
      <c r="W196" s="144"/>
      <c r="X196" s="144"/>
      <c r="Y196" s="144"/>
      <c r="Z196" s="144"/>
      <c r="AA196" s="203"/>
      <c r="AB196" s="203"/>
      <c r="AC196" s="203"/>
      <c r="AD196" s="203"/>
      <c r="AE196" s="203"/>
      <c r="AF196" s="144"/>
      <c r="AG196" s="144"/>
      <c r="AH196" s="144"/>
      <c r="AI196" s="144"/>
      <c r="AJ196" s="144"/>
      <c r="AK196" s="169"/>
      <c r="AL196" s="169"/>
      <c r="AM196" s="169"/>
      <c r="AN196" s="142">
        <f>AO196-AM196</f>
        <v>774</v>
      </c>
      <c r="AO196" s="145">
        <v>774</v>
      </c>
      <c r="AP196" s="145"/>
      <c r="AQ196" s="145">
        <v>774</v>
      </c>
      <c r="AR196" s="145"/>
      <c r="AS196" s="144"/>
      <c r="AT196" s="142">
        <f>AO196+AR196</f>
        <v>774</v>
      </c>
      <c r="AU196" s="142">
        <f>AQ196+AS196</f>
        <v>774</v>
      </c>
      <c r="AV196" s="144"/>
      <c r="AW196" s="144"/>
      <c r="AX196" s="142">
        <f>AT196+AV196</f>
        <v>774</v>
      </c>
      <c r="AY196" s="142">
        <f>AU196</f>
        <v>774</v>
      </c>
      <c r="AZ196" s="144"/>
      <c r="BA196" s="144"/>
      <c r="BB196" s="142">
        <f>AX196+AZ196</f>
        <v>774</v>
      </c>
      <c r="BC196" s="142">
        <f>AY196+BA196</f>
        <v>774</v>
      </c>
      <c r="BD196" s="144"/>
      <c r="BE196" s="144"/>
      <c r="BF196" s="142">
        <f>BB196+BD196</f>
        <v>774</v>
      </c>
      <c r="BG196" s="142">
        <f>BC196+BE196</f>
        <v>774</v>
      </c>
      <c r="BH196" s="144"/>
      <c r="BI196" s="144"/>
      <c r="BJ196" s="142">
        <f>BB196+BH196</f>
        <v>774</v>
      </c>
      <c r="BK196" s="142">
        <f>BC196+BI196</f>
        <v>774</v>
      </c>
      <c r="BL196" s="144"/>
      <c r="BM196" s="144"/>
      <c r="BN196" s="142">
        <f>BJ196+BL196</f>
        <v>774</v>
      </c>
      <c r="BO196" s="142"/>
      <c r="BP196" s="142">
        <f>BK196+BM196</f>
        <v>774</v>
      </c>
      <c r="BQ196" s="142"/>
      <c r="BR196" s="144"/>
      <c r="BS196" s="142">
        <f>BN196+BQ196</f>
        <v>774</v>
      </c>
      <c r="BT196" s="142">
        <f>BO196</f>
        <v>0</v>
      </c>
      <c r="BU196" s="142">
        <f>BP196+BR196</f>
        <v>774</v>
      </c>
      <c r="BV196" s="142"/>
      <c r="BW196" s="144"/>
      <c r="BX196" s="142">
        <f>BS196+BV196</f>
        <v>774</v>
      </c>
      <c r="BY196" s="142">
        <f>BT196</f>
        <v>0</v>
      </c>
      <c r="BZ196" s="142">
        <f>BU196+BW196</f>
        <v>774</v>
      </c>
      <c r="CA196" s="142"/>
      <c r="CB196" s="144"/>
      <c r="CC196" s="142">
        <f>BX196+CA196</f>
        <v>774</v>
      </c>
      <c r="CD196" s="142">
        <f>BY196</f>
        <v>0</v>
      </c>
      <c r="CE196" s="142">
        <f>BZ196+CB196</f>
        <v>774</v>
      </c>
    </row>
    <row r="197" spans="1:83" s="9" customFormat="1" ht="20.25" customHeight="1">
      <c r="A197" s="153" t="s">
        <v>119</v>
      </c>
      <c r="B197" s="154" t="s">
        <v>154</v>
      </c>
      <c r="C197" s="154" t="s">
        <v>125</v>
      </c>
      <c r="D197" s="155" t="s">
        <v>120</v>
      </c>
      <c r="E197" s="154"/>
      <c r="F197" s="156" t="e">
        <f>#REF!</f>
        <v>#REF!</v>
      </c>
      <c r="G197" s="156" t="e">
        <f>G198+#REF!</f>
        <v>#REF!</v>
      </c>
      <c r="H197" s="156" t="e">
        <f>H198+#REF!</f>
        <v>#REF!</v>
      </c>
      <c r="I197" s="156" t="e">
        <f>I198+#REF!</f>
        <v>#REF!</v>
      </c>
      <c r="J197" s="156" t="e">
        <f>J198+#REF!</f>
        <v>#REF!</v>
      </c>
      <c r="K197" s="156" t="e">
        <f>K198+#REF!</f>
        <v>#REF!</v>
      </c>
      <c r="L197" s="156" t="e">
        <f>L198+#REF!</f>
        <v>#REF!</v>
      </c>
      <c r="M197" s="156" t="e">
        <f>M198+#REF!</f>
        <v>#REF!</v>
      </c>
      <c r="N197" s="156">
        <f aca="true" t="shared" si="230" ref="N197:U197">N198+N199+N202</f>
        <v>-52043</v>
      </c>
      <c r="O197" s="156">
        <f t="shared" si="230"/>
        <v>6120</v>
      </c>
      <c r="P197" s="156">
        <f t="shared" si="230"/>
        <v>0</v>
      </c>
      <c r="Q197" s="156">
        <f t="shared" si="230"/>
        <v>6120</v>
      </c>
      <c r="R197" s="156">
        <f t="shared" si="230"/>
        <v>0</v>
      </c>
      <c r="S197" s="156">
        <f t="shared" si="230"/>
        <v>0</v>
      </c>
      <c r="T197" s="156">
        <f t="shared" si="230"/>
        <v>6120</v>
      </c>
      <c r="U197" s="156">
        <f t="shared" si="230"/>
        <v>6120</v>
      </c>
      <c r="V197" s="156">
        <f aca="true" t="shared" si="231" ref="V197:AB197">V198+V199+V202</f>
        <v>0</v>
      </c>
      <c r="W197" s="156">
        <f t="shared" si="231"/>
        <v>0</v>
      </c>
      <c r="X197" s="156">
        <f t="shared" si="231"/>
        <v>6120</v>
      </c>
      <c r="Y197" s="156">
        <f t="shared" si="231"/>
        <v>6120</v>
      </c>
      <c r="Z197" s="156">
        <f t="shared" si="231"/>
        <v>0</v>
      </c>
      <c r="AA197" s="157">
        <f t="shared" si="231"/>
        <v>6120</v>
      </c>
      <c r="AB197" s="157">
        <f t="shared" si="231"/>
        <v>6120</v>
      </c>
      <c r="AC197" s="157">
        <f>AC198+AC199+AC202</f>
        <v>0</v>
      </c>
      <c r="AD197" s="157">
        <f>AD198+AD199+AD202</f>
        <v>0</v>
      </c>
      <c r="AE197" s="157"/>
      <c r="AF197" s="156">
        <f aca="true" t="shared" si="232" ref="AF197:AU197">AF198+AF199+AF202</f>
        <v>6120</v>
      </c>
      <c r="AG197" s="156">
        <f t="shared" si="232"/>
        <v>0</v>
      </c>
      <c r="AH197" s="156">
        <f t="shared" si="232"/>
        <v>6120</v>
      </c>
      <c r="AI197" s="156">
        <f t="shared" si="232"/>
        <v>0</v>
      </c>
      <c r="AJ197" s="156">
        <f t="shared" si="232"/>
        <v>0</v>
      </c>
      <c r="AK197" s="156">
        <f t="shared" si="232"/>
        <v>6120</v>
      </c>
      <c r="AL197" s="156">
        <f t="shared" si="232"/>
        <v>0</v>
      </c>
      <c r="AM197" s="156">
        <f t="shared" si="232"/>
        <v>6120</v>
      </c>
      <c r="AN197" s="156">
        <f t="shared" si="232"/>
        <v>-6120</v>
      </c>
      <c r="AO197" s="156">
        <f t="shared" si="232"/>
        <v>0</v>
      </c>
      <c r="AP197" s="156">
        <f t="shared" si="232"/>
        <v>0</v>
      </c>
      <c r="AQ197" s="156">
        <f t="shared" si="232"/>
        <v>0</v>
      </c>
      <c r="AR197" s="156">
        <f t="shared" si="232"/>
        <v>0</v>
      </c>
      <c r="AS197" s="156">
        <f t="shared" si="232"/>
        <v>0</v>
      </c>
      <c r="AT197" s="156">
        <f t="shared" si="232"/>
        <v>0</v>
      </c>
      <c r="AU197" s="156">
        <f t="shared" si="232"/>
        <v>0</v>
      </c>
      <c r="AV197" s="132"/>
      <c r="AW197" s="132"/>
      <c r="AX197" s="156">
        <f>AX198+AX199+AX202</f>
        <v>0</v>
      </c>
      <c r="AY197" s="156">
        <f>AY198+AY199+AY202</f>
        <v>0</v>
      </c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42">
        <f>BQ205</f>
        <v>11579</v>
      </c>
      <c r="BR197" s="142">
        <f>BR205</f>
        <v>4705</v>
      </c>
      <c r="BS197" s="142">
        <f>BS205</f>
        <v>11579</v>
      </c>
      <c r="BT197" s="142">
        <f>BT205</f>
        <v>0</v>
      </c>
      <c r="BU197" s="142">
        <f>BU205</f>
        <v>4705</v>
      </c>
      <c r="BV197" s="142">
        <f aca="true" t="shared" si="233" ref="BV197:CE197">BV205+BV207</f>
        <v>0</v>
      </c>
      <c r="BW197" s="142">
        <f t="shared" si="233"/>
        <v>0</v>
      </c>
      <c r="BX197" s="142">
        <f t="shared" si="233"/>
        <v>11579</v>
      </c>
      <c r="BY197" s="142">
        <f t="shared" si="233"/>
        <v>0</v>
      </c>
      <c r="BZ197" s="142">
        <f t="shared" si="233"/>
        <v>4705</v>
      </c>
      <c r="CA197" s="142">
        <f t="shared" si="233"/>
        <v>0</v>
      </c>
      <c r="CB197" s="142">
        <f t="shared" si="233"/>
        <v>0</v>
      </c>
      <c r="CC197" s="142">
        <f t="shared" si="233"/>
        <v>11579</v>
      </c>
      <c r="CD197" s="142">
        <f t="shared" si="233"/>
        <v>0</v>
      </c>
      <c r="CE197" s="142">
        <f t="shared" si="233"/>
        <v>4705</v>
      </c>
    </row>
    <row r="198" spans="1:83" s="9" customFormat="1" ht="66" hidden="1">
      <c r="A198" s="183" t="s">
        <v>135</v>
      </c>
      <c r="B198" s="154" t="s">
        <v>154</v>
      </c>
      <c r="C198" s="154" t="s">
        <v>125</v>
      </c>
      <c r="D198" s="155" t="s">
        <v>120</v>
      </c>
      <c r="E198" s="154" t="s">
        <v>136</v>
      </c>
      <c r="F198" s="156"/>
      <c r="G198" s="142">
        <f>H198-F198</f>
        <v>54307</v>
      </c>
      <c r="H198" s="156">
        <v>54307</v>
      </c>
      <c r="I198" s="156"/>
      <c r="J198" s="156">
        <v>58163</v>
      </c>
      <c r="K198" s="204"/>
      <c r="L198" s="204"/>
      <c r="M198" s="142">
        <v>58163</v>
      </c>
      <c r="N198" s="142">
        <f>O198-M198</f>
        <v>-58163</v>
      </c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3"/>
      <c r="AB198" s="143"/>
      <c r="AC198" s="143"/>
      <c r="AD198" s="143"/>
      <c r="AE198" s="143"/>
      <c r="AF198" s="142"/>
      <c r="AG198" s="142"/>
      <c r="AH198" s="142"/>
      <c r="AI198" s="142"/>
      <c r="AJ198" s="142"/>
      <c r="AK198" s="142"/>
      <c r="AL198" s="142"/>
      <c r="AM198" s="14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</row>
    <row r="199" spans="1:83" s="9" customFormat="1" ht="99" hidden="1">
      <c r="A199" s="153" t="s">
        <v>285</v>
      </c>
      <c r="B199" s="154" t="s">
        <v>154</v>
      </c>
      <c r="C199" s="154" t="s">
        <v>125</v>
      </c>
      <c r="D199" s="155" t="s">
        <v>277</v>
      </c>
      <c r="E199" s="154"/>
      <c r="F199" s="156"/>
      <c r="G199" s="142"/>
      <c r="H199" s="156"/>
      <c r="I199" s="156"/>
      <c r="J199" s="156"/>
      <c r="K199" s="204"/>
      <c r="L199" s="204"/>
      <c r="M199" s="142"/>
      <c r="N199" s="142">
        <f aca="true" t="shared" si="234" ref="N199:AD200">N200</f>
        <v>4080</v>
      </c>
      <c r="O199" s="142">
        <f t="shared" si="234"/>
        <v>4080</v>
      </c>
      <c r="P199" s="142">
        <f t="shared" si="234"/>
        <v>0</v>
      </c>
      <c r="Q199" s="142">
        <f t="shared" si="234"/>
        <v>6120</v>
      </c>
      <c r="R199" s="142">
        <f t="shared" si="234"/>
        <v>0</v>
      </c>
      <c r="S199" s="142">
        <f t="shared" si="234"/>
        <v>0</v>
      </c>
      <c r="T199" s="142">
        <f t="shared" si="234"/>
        <v>4080</v>
      </c>
      <c r="U199" s="142">
        <f t="shared" si="234"/>
        <v>6120</v>
      </c>
      <c r="V199" s="142">
        <f t="shared" si="234"/>
        <v>0</v>
      </c>
      <c r="W199" s="142">
        <f t="shared" si="234"/>
        <v>0</v>
      </c>
      <c r="X199" s="142">
        <f t="shared" si="234"/>
        <v>4080</v>
      </c>
      <c r="Y199" s="142">
        <f t="shared" si="234"/>
        <v>6120</v>
      </c>
      <c r="Z199" s="142">
        <f t="shared" si="234"/>
        <v>0</v>
      </c>
      <c r="AA199" s="143">
        <f t="shared" si="234"/>
        <v>4080</v>
      </c>
      <c r="AB199" s="143">
        <f t="shared" si="234"/>
        <v>6120</v>
      </c>
      <c r="AC199" s="143">
        <f t="shared" si="234"/>
        <v>0</v>
      </c>
      <c r="AD199" s="143">
        <f t="shared" si="234"/>
        <v>0</v>
      </c>
      <c r="AE199" s="143"/>
      <c r="AF199" s="142">
        <f aca="true" t="shared" si="235" ref="AC199:AR200">AF200</f>
        <v>4080</v>
      </c>
      <c r="AG199" s="142">
        <f t="shared" si="235"/>
        <v>0</v>
      </c>
      <c r="AH199" s="142">
        <f t="shared" si="235"/>
        <v>6120</v>
      </c>
      <c r="AI199" s="142">
        <f t="shared" si="235"/>
        <v>0</v>
      </c>
      <c r="AJ199" s="142">
        <f t="shared" si="235"/>
        <v>0</v>
      </c>
      <c r="AK199" s="142">
        <f t="shared" si="235"/>
        <v>4080</v>
      </c>
      <c r="AL199" s="142">
        <f t="shared" si="235"/>
        <v>0</v>
      </c>
      <c r="AM199" s="142">
        <f t="shared" si="235"/>
        <v>6120</v>
      </c>
      <c r="AN199" s="142">
        <f t="shared" si="235"/>
        <v>-6120</v>
      </c>
      <c r="AO199" s="142">
        <f t="shared" si="235"/>
        <v>0</v>
      </c>
      <c r="AP199" s="142">
        <f t="shared" si="235"/>
        <v>0</v>
      </c>
      <c r="AQ199" s="142">
        <f t="shared" si="235"/>
        <v>0</v>
      </c>
      <c r="AR199" s="142">
        <f t="shared" si="235"/>
        <v>0</v>
      </c>
      <c r="AS199" s="142">
        <f aca="true" t="shared" si="236" ref="AS199:AY200">AS200</f>
        <v>0</v>
      </c>
      <c r="AT199" s="142">
        <f t="shared" si="236"/>
        <v>0</v>
      </c>
      <c r="AU199" s="142">
        <f t="shared" si="236"/>
        <v>0</v>
      </c>
      <c r="AV199" s="132"/>
      <c r="AW199" s="132"/>
      <c r="AX199" s="142">
        <f t="shared" si="236"/>
        <v>0</v>
      </c>
      <c r="AY199" s="142">
        <f t="shared" si="236"/>
        <v>0</v>
      </c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</row>
    <row r="200" spans="1:83" s="11" customFormat="1" ht="148.5" hidden="1">
      <c r="A200" s="153" t="s">
        <v>276</v>
      </c>
      <c r="B200" s="154" t="s">
        <v>154</v>
      </c>
      <c r="C200" s="154" t="s">
        <v>125</v>
      </c>
      <c r="D200" s="155" t="s">
        <v>286</v>
      </c>
      <c r="E200" s="154"/>
      <c r="F200" s="142"/>
      <c r="G200" s="142"/>
      <c r="H200" s="144"/>
      <c r="I200" s="144"/>
      <c r="J200" s="144"/>
      <c r="K200" s="144"/>
      <c r="L200" s="144"/>
      <c r="M200" s="142"/>
      <c r="N200" s="142">
        <f t="shared" si="234"/>
        <v>4080</v>
      </c>
      <c r="O200" s="142">
        <f t="shared" si="234"/>
        <v>4080</v>
      </c>
      <c r="P200" s="142">
        <f t="shared" si="234"/>
        <v>0</v>
      </c>
      <c r="Q200" s="142">
        <f t="shared" si="234"/>
        <v>6120</v>
      </c>
      <c r="R200" s="142">
        <f t="shared" si="234"/>
        <v>0</v>
      </c>
      <c r="S200" s="142">
        <f t="shared" si="234"/>
        <v>0</v>
      </c>
      <c r="T200" s="142">
        <f t="shared" si="234"/>
        <v>4080</v>
      </c>
      <c r="U200" s="142">
        <f t="shared" si="234"/>
        <v>6120</v>
      </c>
      <c r="V200" s="142">
        <f t="shared" si="234"/>
        <v>0</v>
      </c>
      <c r="W200" s="142">
        <f t="shared" si="234"/>
        <v>0</v>
      </c>
      <c r="X200" s="142">
        <f t="shared" si="234"/>
        <v>4080</v>
      </c>
      <c r="Y200" s="142">
        <f t="shared" si="234"/>
        <v>6120</v>
      </c>
      <c r="Z200" s="142">
        <f t="shared" si="234"/>
        <v>0</v>
      </c>
      <c r="AA200" s="143">
        <f t="shared" si="234"/>
        <v>4080</v>
      </c>
      <c r="AB200" s="143">
        <f t="shared" si="234"/>
        <v>6120</v>
      </c>
      <c r="AC200" s="143">
        <f t="shared" si="235"/>
        <v>0</v>
      </c>
      <c r="AD200" s="143">
        <f t="shared" si="235"/>
        <v>0</v>
      </c>
      <c r="AE200" s="143"/>
      <c r="AF200" s="142">
        <f t="shared" si="235"/>
        <v>4080</v>
      </c>
      <c r="AG200" s="142">
        <f t="shared" si="235"/>
        <v>0</v>
      </c>
      <c r="AH200" s="142">
        <f t="shared" si="235"/>
        <v>6120</v>
      </c>
      <c r="AI200" s="142">
        <f t="shared" si="235"/>
        <v>0</v>
      </c>
      <c r="AJ200" s="142">
        <f t="shared" si="235"/>
        <v>0</v>
      </c>
      <c r="AK200" s="142">
        <f t="shared" si="235"/>
        <v>4080</v>
      </c>
      <c r="AL200" s="142">
        <f t="shared" si="235"/>
        <v>0</v>
      </c>
      <c r="AM200" s="142">
        <f t="shared" si="235"/>
        <v>6120</v>
      </c>
      <c r="AN200" s="142">
        <f t="shared" si="235"/>
        <v>-6120</v>
      </c>
      <c r="AO200" s="142">
        <f t="shared" si="235"/>
        <v>0</v>
      </c>
      <c r="AP200" s="142">
        <f t="shared" si="235"/>
        <v>0</v>
      </c>
      <c r="AQ200" s="142">
        <f t="shared" si="235"/>
        <v>0</v>
      </c>
      <c r="AR200" s="142">
        <f t="shared" si="235"/>
        <v>0</v>
      </c>
      <c r="AS200" s="142">
        <f t="shared" si="236"/>
        <v>0</v>
      </c>
      <c r="AT200" s="142">
        <f t="shared" si="236"/>
        <v>0</v>
      </c>
      <c r="AU200" s="142">
        <f t="shared" si="236"/>
        <v>0</v>
      </c>
      <c r="AV200" s="144"/>
      <c r="AW200" s="144"/>
      <c r="AX200" s="142">
        <f t="shared" si="236"/>
        <v>0</v>
      </c>
      <c r="AY200" s="142">
        <f t="shared" si="236"/>
        <v>0</v>
      </c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</row>
    <row r="201" spans="1:83" s="11" customFormat="1" ht="82.5" hidden="1">
      <c r="A201" s="153" t="s">
        <v>242</v>
      </c>
      <c r="B201" s="154" t="s">
        <v>154</v>
      </c>
      <c r="C201" s="154" t="s">
        <v>125</v>
      </c>
      <c r="D201" s="155" t="s">
        <v>286</v>
      </c>
      <c r="E201" s="154" t="s">
        <v>141</v>
      </c>
      <c r="F201" s="142"/>
      <c r="G201" s="142"/>
      <c r="H201" s="144"/>
      <c r="I201" s="144"/>
      <c r="J201" s="144"/>
      <c r="K201" s="144"/>
      <c r="L201" s="144"/>
      <c r="M201" s="142"/>
      <c r="N201" s="142">
        <f>O201-M201</f>
        <v>4080</v>
      </c>
      <c r="O201" s="142">
        <v>4080</v>
      </c>
      <c r="P201" s="142"/>
      <c r="Q201" s="142">
        <f>4080+2040</f>
        <v>6120</v>
      </c>
      <c r="R201" s="144"/>
      <c r="S201" s="144"/>
      <c r="T201" s="142">
        <f>O201+R201</f>
        <v>4080</v>
      </c>
      <c r="U201" s="142">
        <f>Q201+S201</f>
        <v>6120</v>
      </c>
      <c r="V201" s="144"/>
      <c r="W201" s="144"/>
      <c r="X201" s="142">
        <f>T201+V201</f>
        <v>4080</v>
      </c>
      <c r="Y201" s="142">
        <f>U201+W201</f>
        <v>6120</v>
      </c>
      <c r="Z201" s="144"/>
      <c r="AA201" s="143">
        <f>X201+Z201</f>
        <v>4080</v>
      </c>
      <c r="AB201" s="143">
        <f>Y201</f>
        <v>6120</v>
      </c>
      <c r="AC201" s="203"/>
      <c r="AD201" s="203"/>
      <c r="AE201" s="203"/>
      <c r="AF201" s="142">
        <f>AA201+AC201</f>
        <v>4080</v>
      </c>
      <c r="AG201" s="144"/>
      <c r="AH201" s="142">
        <f>AB201</f>
        <v>6120</v>
      </c>
      <c r="AI201" s="144"/>
      <c r="AJ201" s="144"/>
      <c r="AK201" s="142">
        <f>AF201+AI201</f>
        <v>4080</v>
      </c>
      <c r="AL201" s="142">
        <f>AG201</f>
        <v>0</v>
      </c>
      <c r="AM201" s="142">
        <f>AH201+AJ201</f>
        <v>6120</v>
      </c>
      <c r="AN201" s="142">
        <f>AO201-AM201</f>
        <v>-6120</v>
      </c>
      <c r="AO201" s="144"/>
      <c r="AP201" s="144"/>
      <c r="AQ201" s="144"/>
      <c r="AR201" s="144"/>
      <c r="AS201" s="144"/>
      <c r="AT201" s="142">
        <f>AO201+AR201</f>
        <v>0</v>
      </c>
      <c r="AU201" s="142">
        <f>AQ201+AS201</f>
        <v>0</v>
      </c>
      <c r="AV201" s="144"/>
      <c r="AW201" s="144"/>
      <c r="AX201" s="142">
        <f>AR201+AU201</f>
        <v>0</v>
      </c>
      <c r="AY201" s="142">
        <f>AT201+AV201</f>
        <v>0</v>
      </c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</row>
    <row r="202" spans="1:83" s="11" customFormat="1" ht="33" hidden="1">
      <c r="A202" s="153" t="s">
        <v>292</v>
      </c>
      <c r="B202" s="154" t="s">
        <v>154</v>
      </c>
      <c r="C202" s="154" t="s">
        <v>125</v>
      </c>
      <c r="D202" s="155" t="s">
        <v>278</v>
      </c>
      <c r="E202" s="154"/>
      <c r="F202" s="142"/>
      <c r="G202" s="142"/>
      <c r="H202" s="144"/>
      <c r="I202" s="144"/>
      <c r="J202" s="144"/>
      <c r="K202" s="144"/>
      <c r="L202" s="144"/>
      <c r="M202" s="142"/>
      <c r="N202" s="142">
        <f aca="true" t="shared" si="237" ref="N202:AD203">N203</f>
        <v>2040</v>
      </c>
      <c r="O202" s="142">
        <f t="shared" si="237"/>
        <v>2040</v>
      </c>
      <c r="P202" s="142">
        <f t="shared" si="237"/>
        <v>0</v>
      </c>
      <c r="Q202" s="142">
        <f t="shared" si="237"/>
        <v>0</v>
      </c>
      <c r="R202" s="142">
        <f t="shared" si="237"/>
        <v>0</v>
      </c>
      <c r="S202" s="142">
        <f t="shared" si="237"/>
        <v>0</v>
      </c>
      <c r="T202" s="142">
        <f t="shared" si="237"/>
        <v>2040</v>
      </c>
      <c r="U202" s="142">
        <f t="shared" si="237"/>
        <v>0</v>
      </c>
      <c r="V202" s="142">
        <f t="shared" si="237"/>
        <v>0</v>
      </c>
      <c r="W202" s="142">
        <f t="shared" si="237"/>
        <v>0</v>
      </c>
      <c r="X202" s="142">
        <f t="shared" si="237"/>
        <v>2040</v>
      </c>
      <c r="Y202" s="142">
        <f t="shared" si="237"/>
        <v>0</v>
      </c>
      <c r="Z202" s="142">
        <f t="shared" si="237"/>
        <v>0</v>
      </c>
      <c r="AA202" s="143">
        <f t="shared" si="237"/>
        <v>2040</v>
      </c>
      <c r="AB202" s="143">
        <f t="shared" si="237"/>
        <v>0</v>
      </c>
      <c r="AC202" s="143">
        <f t="shared" si="237"/>
        <v>0</v>
      </c>
      <c r="AD202" s="143">
        <f t="shared" si="237"/>
        <v>0</v>
      </c>
      <c r="AE202" s="143"/>
      <c r="AF202" s="142">
        <f aca="true" t="shared" si="238" ref="AC202:AQ203">AF203</f>
        <v>2040</v>
      </c>
      <c r="AG202" s="142">
        <f t="shared" si="238"/>
        <v>0</v>
      </c>
      <c r="AH202" s="142">
        <f t="shared" si="238"/>
        <v>0</v>
      </c>
      <c r="AI202" s="142">
        <f t="shared" si="238"/>
        <v>0</v>
      </c>
      <c r="AJ202" s="142">
        <f t="shared" si="238"/>
        <v>0</v>
      </c>
      <c r="AK202" s="142">
        <f t="shared" si="238"/>
        <v>2040</v>
      </c>
      <c r="AL202" s="142">
        <f t="shared" si="238"/>
        <v>0</v>
      </c>
      <c r="AM202" s="142">
        <f t="shared" si="238"/>
        <v>0</v>
      </c>
      <c r="AN202" s="142">
        <f t="shared" si="238"/>
        <v>0</v>
      </c>
      <c r="AO202" s="142">
        <f t="shared" si="238"/>
        <v>0</v>
      </c>
      <c r="AP202" s="142">
        <f t="shared" si="238"/>
        <v>0</v>
      </c>
      <c r="AQ202" s="142">
        <f t="shared" si="238"/>
        <v>0</v>
      </c>
      <c r="AR202" s="142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</row>
    <row r="203" spans="1:83" s="11" customFormat="1" ht="82.5" hidden="1">
      <c r="A203" s="153" t="s">
        <v>294</v>
      </c>
      <c r="B203" s="154" t="s">
        <v>154</v>
      </c>
      <c r="C203" s="154" t="s">
        <v>125</v>
      </c>
      <c r="D203" s="155" t="s">
        <v>279</v>
      </c>
      <c r="E203" s="154"/>
      <c r="F203" s="142"/>
      <c r="G203" s="142"/>
      <c r="H203" s="144"/>
      <c r="I203" s="144"/>
      <c r="J203" s="144"/>
      <c r="K203" s="144"/>
      <c r="L203" s="144"/>
      <c r="M203" s="142"/>
      <c r="N203" s="142">
        <f t="shared" si="237"/>
        <v>2040</v>
      </c>
      <c r="O203" s="142">
        <f t="shared" si="237"/>
        <v>2040</v>
      </c>
      <c r="P203" s="142">
        <f t="shared" si="237"/>
        <v>0</v>
      </c>
      <c r="Q203" s="142">
        <f t="shared" si="237"/>
        <v>0</v>
      </c>
      <c r="R203" s="142">
        <f t="shared" si="237"/>
        <v>0</v>
      </c>
      <c r="S203" s="142">
        <f t="shared" si="237"/>
        <v>0</v>
      </c>
      <c r="T203" s="142">
        <f t="shared" si="237"/>
        <v>2040</v>
      </c>
      <c r="U203" s="142">
        <f t="shared" si="237"/>
        <v>0</v>
      </c>
      <c r="V203" s="142">
        <f t="shared" si="237"/>
        <v>0</v>
      </c>
      <c r="W203" s="142">
        <f t="shared" si="237"/>
        <v>0</v>
      </c>
      <c r="X203" s="142">
        <f t="shared" si="237"/>
        <v>2040</v>
      </c>
      <c r="Y203" s="142">
        <f t="shared" si="237"/>
        <v>0</v>
      </c>
      <c r="Z203" s="142">
        <f t="shared" si="237"/>
        <v>0</v>
      </c>
      <c r="AA203" s="143">
        <f t="shared" si="237"/>
        <v>2040</v>
      </c>
      <c r="AB203" s="143">
        <f t="shared" si="237"/>
        <v>0</v>
      </c>
      <c r="AC203" s="143">
        <f t="shared" si="238"/>
        <v>0</v>
      </c>
      <c r="AD203" s="143">
        <f t="shared" si="238"/>
        <v>0</v>
      </c>
      <c r="AE203" s="143"/>
      <c r="AF203" s="142">
        <f t="shared" si="238"/>
        <v>2040</v>
      </c>
      <c r="AG203" s="142">
        <f t="shared" si="238"/>
        <v>0</v>
      </c>
      <c r="AH203" s="142">
        <f t="shared" si="238"/>
        <v>0</v>
      </c>
      <c r="AI203" s="142">
        <f t="shared" si="238"/>
        <v>0</v>
      </c>
      <c r="AJ203" s="142">
        <f t="shared" si="238"/>
        <v>0</v>
      </c>
      <c r="AK203" s="142">
        <f t="shared" si="238"/>
        <v>2040</v>
      </c>
      <c r="AL203" s="142">
        <f t="shared" si="238"/>
        <v>0</v>
      </c>
      <c r="AM203" s="142">
        <f t="shared" si="238"/>
        <v>0</v>
      </c>
      <c r="AN203" s="142">
        <f t="shared" si="238"/>
        <v>0</v>
      </c>
      <c r="AO203" s="142">
        <f t="shared" si="238"/>
        <v>0</v>
      </c>
      <c r="AP203" s="142">
        <f t="shared" si="238"/>
        <v>0</v>
      </c>
      <c r="AQ203" s="142">
        <f t="shared" si="238"/>
        <v>0</v>
      </c>
      <c r="AR203" s="142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</row>
    <row r="204" spans="1:83" s="11" customFormat="1" ht="82.5" hidden="1">
      <c r="A204" s="153" t="s">
        <v>242</v>
      </c>
      <c r="B204" s="154" t="s">
        <v>154</v>
      </c>
      <c r="C204" s="154" t="s">
        <v>125</v>
      </c>
      <c r="D204" s="155" t="s">
        <v>279</v>
      </c>
      <c r="E204" s="154" t="s">
        <v>141</v>
      </c>
      <c r="F204" s="142"/>
      <c r="G204" s="142"/>
      <c r="H204" s="144"/>
      <c r="I204" s="144"/>
      <c r="J204" s="144"/>
      <c r="K204" s="144"/>
      <c r="L204" s="144"/>
      <c r="M204" s="142"/>
      <c r="N204" s="142">
        <f>O204-M204</f>
        <v>2040</v>
      </c>
      <c r="O204" s="142">
        <v>2040</v>
      </c>
      <c r="P204" s="142"/>
      <c r="Q204" s="142"/>
      <c r="R204" s="144"/>
      <c r="S204" s="144"/>
      <c r="T204" s="142">
        <f>O204+R204</f>
        <v>2040</v>
      </c>
      <c r="U204" s="142">
        <f>Q204+S204</f>
        <v>0</v>
      </c>
      <c r="V204" s="144"/>
      <c r="W204" s="144"/>
      <c r="X204" s="142">
        <f>T204+V204</f>
        <v>2040</v>
      </c>
      <c r="Y204" s="142">
        <f>U204+W204</f>
        <v>0</v>
      </c>
      <c r="Z204" s="144"/>
      <c r="AA204" s="143">
        <f>X204+Z204</f>
        <v>2040</v>
      </c>
      <c r="AB204" s="143">
        <f>Y204</f>
        <v>0</v>
      </c>
      <c r="AC204" s="203"/>
      <c r="AD204" s="203"/>
      <c r="AE204" s="203"/>
      <c r="AF204" s="142">
        <f>AA204+AC204</f>
        <v>2040</v>
      </c>
      <c r="AG204" s="144"/>
      <c r="AH204" s="142">
        <f>AB204</f>
        <v>0</v>
      </c>
      <c r="AI204" s="144"/>
      <c r="AJ204" s="144"/>
      <c r="AK204" s="142">
        <f>AF204+AI204</f>
        <v>2040</v>
      </c>
      <c r="AL204" s="142">
        <f>AG204</f>
        <v>0</v>
      </c>
      <c r="AM204" s="142">
        <f>AH204+AJ204</f>
        <v>0</v>
      </c>
      <c r="AN204" s="142">
        <f>AO204-AM204</f>
        <v>0</v>
      </c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</row>
    <row r="205" spans="1:83" s="11" customFormat="1" ht="68.25" customHeight="1">
      <c r="A205" s="153" t="s">
        <v>399</v>
      </c>
      <c r="B205" s="154" t="s">
        <v>154</v>
      </c>
      <c r="C205" s="154" t="s">
        <v>125</v>
      </c>
      <c r="D205" s="155" t="s">
        <v>380</v>
      </c>
      <c r="E205" s="154"/>
      <c r="F205" s="142"/>
      <c r="G205" s="142"/>
      <c r="H205" s="144"/>
      <c r="I205" s="144"/>
      <c r="J205" s="144"/>
      <c r="K205" s="144"/>
      <c r="L205" s="144"/>
      <c r="M205" s="142"/>
      <c r="N205" s="142"/>
      <c r="O205" s="142"/>
      <c r="P205" s="142"/>
      <c r="Q205" s="142"/>
      <c r="R205" s="144"/>
      <c r="S205" s="144"/>
      <c r="T205" s="142"/>
      <c r="U205" s="142"/>
      <c r="V205" s="144"/>
      <c r="W205" s="144"/>
      <c r="X205" s="142"/>
      <c r="Y205" s="142"/>
      <c r="Z205" s="144"/>
      <c r="AA205" s="143"/>
      <c r="AB205" s="143"/>
      <c r="AC205" s="203"/>
      <c r="AD205" s="203"/>
      <c r="AE205" s="203"/>
      <c r="AF205" s="142"/>
      <c r="AG205" s="144"/>
      <c r="AH205" s="142"/>
      <c r="AI205" s="144"/>
      <c r="AJ205" s="144"/>
      <c r="AK205" s="142"/>
      <c r="AL205" s="142"/>
      <c r="AM205" s="142"/>
      <c r="AN205" s="142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2">
        <f aca="true" t="shared" si="239" ref="BQ205:CB205">BQ206</f>
        <v>11579</v>
      </c>
      <c r="BR205" s="142">
        <f t="shared" si="239"/>
        <v>4705</v>
      </c>
      <c r="BS205" s="142">
        <f t="shared" si="239"/>
        <v>11579</v>
      </c>
      <c r="BT205" s="142">
        <f t="shared" si="239"/>
        <v>0</v>
      </c>
      <c r="BU205" s="142">
        <f t="shared" si="239"/>
        <v>4705</v>
      </c>
      <c r="BV205" s="142">
        <f t="shared" si="239"/>
        <v>-1610</v>
      </c>
      <c r="BW205" s="142">
        <f t="shared" si="239"/>
        <v>0</v>
      </c>
      <c r="BX205" s="142">
        <f t="shared" si="239"/>
        <v>9969</v>
      </c>
      <c r="BY205" s="142">
        <f t="shared" si="239"/>
        <v>0</v>
      </c>
      <c r="BZ205" s="142">
        <f t="shared" si="239"/>
        <v>4705</v>
      </c>
      <c r="CA205" s="142">
        <f t="shared" si="239"/>
        <v>0</v>
      </c>
      <c r="CB205" s="142">
        <f t="shared" si="239"/>
        <v>0</v>
      </c>
      <c r="CC205" s="142">
        <f>CC206</f>
        <v>9969</v>
      </c>
      <c r="CD205" s="142">
        <f>CD206</f>
        <v>0</v>
      </c>
      <c r="CE205" s="142">
        <f>CE206</f>
        <v>4705</v>
      </c>
    </row>
    <row r="206" spans="1:83" s="11" customFormat="1" ht="82.5">
      <c r="A206" s="153" t="s">
        <v>241</v>
      </c>
      <c r="B206" s="154" t="s">
        <v>154</v>
      </c>
      <c r="C206" s="154" t="s">
        <v>125</v>
      </c>
      <c r="D206" s="155" t="s">
        <v>380</v>
      </c>
      <c r="E206" s="154" t="s">
        <v>149</v>
      </c>
      <c r="F206" s="142"/>
      <c r="G206" s="142"/>
      <c r="H206" s="144"/>
      <c r="I206" s="144"/>
      <c r="J206" s="144"/>
      <c r="K206" s="144"/>
      <c r="L206" s="144"/>
      <c r="M206" s="142"/>
      <c r="N206" s="142"/>
      <c r="O206" s="142"/>
      <c r="P206" s="142"/>
      <c r="Q206" s="142"/>
      <c r="R206" s="144"/>
      <c r="S206" s="144"/>
      <c r="T206" s="142"/>
      <c r="U206" s="142"/>
      <c r="V206" s="144"/>
      <c r="W206" s="144"/>
      <c r="X206" s="142"/>
      <c r="Y206" s="142"/>
      <c r="Z206" s="144"/>
      <c r="AA206" s="143"/>
      <c r="AB206" s="143"/>
      <c r="AC206" s="203"/>
      <c r="AD206" s="203"/>
      <c r="AE206" s="203"/>
      <c r="AF206" s="142"/>
      <c r="AG206" s="144"/>
      <c r="AH206" s="142"/>
      <c r="AI206" s="144"/>
      <c r="AJ206" s="144"/>
      <c r="AK206" s="142"/>
      <c r="AL206" s="142"/>
      <c r="AM206" s="142"/>
      <c r="AN206" s="142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2">
        <v>11579</v>
      </c>
      <c r="BR206" s="142">
        <v>4705</v>
      </c>
      <c r="BS206" s="142">
        <f>BN206+BQ206</f>
        <v>11579</v>
      </c>
      <c r="BT206" s="142">
        <f>BO206</f>
        <v>0</v>
      </c>
      <c r="BU206" s="142">
        <f>BP206+BR206</f>
        <v>4705</v>
      </c>
      <c r="BV206" s="142">
        <v>-1610</v>
      </c>
      <c r="BW206" s="142"/>
      <c r="BX206" s="142">
        <f>BS206+BV206</f>
        <v>9969</v>
      </c>
      <c r="BY206" s="142">
        <f>BT206</f>
        <v>0</v>
      </c>
      <c r="BZ206" s="142">
        <f>BU206+BW206</f>
        <v>4705</v>
      </c>
      <c r="CA206" s="142"/>
      <c r="CB206" s="142"/>
      <c r="CC206" s="142">
        <f>BX206+CA206</f>
        <v>9969</v>
      </c>
      <c r="CD206" s="142">
        <f>BY206</f>
        <v>0</v>
      </c>
      <c r="CE206" s="142">
        <f>BZ206+CB206</f>
        <v>4705</v>
      </c>
    </row>
    <row r="207" spans="1:83" s="11" customFormat="1" ht="49.5">
      <c r="A207" s="153" t="s">
        <v>400</v>
      </c>
      <c r="B207" s="154" t="s">
        <v>154</v>
      </c>
      <c r="C207" s="154" t="s">
        <v>125</v>
      </c>
      <c r="D207" s="155" t="s">
        <v>381</v>
      </c>
      <c r="E207" s="154"/>
      <c r="F207" s="142"/>
      <c r="G207" s="142"/>
      <c r="H207" s="144"/>
      <c r="I207" s="144"/>
      <c r="J207" s="144"/>
      <c r="K207" s="144"/>
      <c r="L207" s="144"/>
      <c r="M207" s="142"/>
      <c r="N207" s="142"/>
      <c r="O207" s="142"/>
      <c r="P207" s="142"/>
      <c r="Q207" s="142"/>
      <c r="R207" s="144"/>
      <c r="S207" s="144"/>
      <c r="T207" s="142"/>
      <c r="U207" s="142"/>
      <c r="V207" s="144"/>
      <c r="W207" s="144"/>
      <c r="X207" s="142"/>
      <c r="Y207" s="142"/>
      <c r="Z207" s="144"/>
      <c r="AA207" s="143"/>
      <c r="AB207" s="143"/>
      <c r="AC207" s="203"/>
      <c r="AD207" s="203"/>
      <c r="AE207" s="203"/>
      <c r="AF207" s="142"/>
      <c r="AG207" s="144"/>
      <c r="AH207" s="142"/>
      <c r="AI207" s="144"/>
      <c r="AJ207" s="144"/>
      <c r="AK207" s="142"/>
      <c r="AL207" s="142"/>
      <c r="AM207" s="142"/>
      <c r="AN207" s="142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2"/>
      <c r="BR207" s="142"/>
      <c r="BS207" s="142"/>
      <c r="BT207" s="142"/>
      <c r="BU207" s="142"/>
      <c r="BV207" s="142">
        <f aca="true" t="shared" si="240" ref="BV207:CE207">BV208</f>
        <v>1610</v>
      </c>
      <c r="BW207" s="142">
        <f t="shared" si="240"/>
        <v>0</v>
      </c>
      <c r="BX207" s="142">
        <f t="shared" si="240"/>
        <v>1610</v>
      </c>
      <c r="BY207" s="142">
        <f t="shared" si="240"/>
        <v>0</v>
      </c>
      <c r="BZ207" s="142">
        <f t="shared" si="240"/>
        <v>0</v>
      </c>
      <c r="CA207" s="142">
        <f t="shared" si="240"/>
        <v>0</v>
      </c>
      <c r="CB207" s="142">
        <f t="shared" si="240"/>
        <v>0</v>
      </c>
      <c r="CC207" s="142">
        <f t="shared" si="240"/>
        <v>1610</v>
      </c>
      <c r="CD207" s="142">
        <f t="shared" si="240"/>
        <v>0</v>
      </c>
      <c r="CE207" s="142">
        <f t="shared" si="240"/>
        <v>0</v>
      </c>
    </row>
    <row r="208" spans="1:83" s="11" customFormat="1" ht="82.5">
      <c r="A208" s="153" t="s">
        <v>241</v>
      </c>
      <c r="B208" s="154" t="s">
        <v>154</v>
      </c>
      <c r="C208" s="154" t="s">
        <v>125</v>
      </c>
      <c r="D208" s="155" t="s">
        <v>381</v>
      </c>
      <c r="E208" s="154" t="s">
        <v>149</v>
      </c>
      <c r="F208" s="142"/>
      <c r="G208" s="142"/>
      <c r="H208" s="144"/>
      <c r="I208" s="144"/>
      <c r="J208" s="144"/>
      <c r="K208" s="144"/>
      <c r="L208" s="144"/>
      <c r="M208" s="142"/>
      <c r="N208" s="142"/>
      <c r="O208" s="142"/>
      <c r="P208" s="142"/>
      <c r="Q208" s="142"/>
      <c r="R208" s="144"/>
      <c r="S208" s="144"/>
      <c r="T208" s="142"/>
      <c r="U208" s="142"/>
      <c r="V208" s="144"/>
      <c r="W208" s="144"/>
      <c r="X208" s="142"/>
      <c r="Y208" s="142"/>
      <c r="Z208" s="144"/>
      <c r="AA208" s="143"/>
      <c r="AB208" s="143"/>
      <c r="AC208" s="203"/>
      <c r="AD208" s="203"/>
      <c r="AE208" s="203"/>
      <c r="AF208" s="142"/>
      <c r="AG208" s="144"/>
      <c r="AH208" s="142"/>
      <c r="AI208" s="144"/>
      <c r="AJ208" s="144"/>
      <c r="AK208" s="142"/>
      <c r="AL208" s="142"/>
      <c r="AM208" s="142"/>
      <c r="AN208" s="142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2"/>
      <c r="BR208" s="142"/>
      <c r="BS208" s="142"/>
      <c r="BT208" s="142"/>
      <c r="BU208" s="142"/>
      <c r="BV208" s="142">
        <v>1610</v>
      </c>
      <c r="BW208" s="142"/>
      <c r="BX208" s="142">
        <f>BS208+BV208</f>
        <v>1610</v>
      </c>
      <c r="BY208" s="142">
        <f>BT208</f>
        <v>0</v>
      </c>
      <c r="BZ208" s="142">
        <f>BU208+BW208</f>
        <v>0</v>
      </c>
      <c r="CA208" s="142"/>
      <c r="CB208" s="142"/>
      <c r="CC208" s="142">
        <f>BX208+CA208</f>
        <v>1610</v>
      </c>
      <c r="CD208" s="142">
        <f>BY208</f>
        <v>0</v>
      </c>
      <c r="CE208" s="142">
        <f>BZ208+CB208</f>
        <v>0</v>
      </c>
    </row>
    <row r="209" spans="1:83" s="12" customFormat="1" ht="15.75" customHeight="1">
      <c r="A209" s="153"/>
      <c r="B209" s="154"/>
      <c r="C209" s="154"/>
      <c r="D209" s="217"/>
      <c r="E209" s="154"/>
      <c r="F209" s="142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7"/>
      <c r="AB209" s="147"/>
      <c r="AC209" s="147"/>
      <c r="AD209" s="147"/>
      <c r="AE209" s="147"/>
      <c r="AF209" s="146"/>
      <c r="AG209" s="146"/>
      <c r="AH209" s="146"/>
      <c r="AI209" s="146"/>
      <c r="AJ209" s="146"/>
      <c r="AK209" s="142"/>
      <c r="AL209" s="142"/>
      <c r="AM209" s="142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6"/>
      <c r="BW209" s="146"/>
      <c r="BX209" s="146"/>
      <c r="BY209" s="146"/>
      <c r="BZ209" s="146"/>
      <c r="CA209" s="146"/>
      <c r="CB209" s="146"/>
      <c r="CC209" s="146"/>
      <c r="CD209" s="146"/>
      <c r="CE209" s="146"/>
    </row>
    <row r="210" spans="1:83" s="14" customFormat="1" ht="16.5" customHeight="1">
      <c r="A210" s="134" t="s">
        <v>53</v>
      </c>
      <c r="B210" s="135" t="s">
        <v>154</v>
      </c>
      <c r="C210" s="135" t="s">
        <v>126</v>
      </c>
      <c r="D210" s="150"/>
      <c r="E210" s="135"/>
      <c r="F210" s="151" t="e">
        <f aca="true" t="shared" si="241" ref="F210:O210">F211+F213</f>
        <v>#REF!</v>
      </c>
      <c r="G210" s="151">
        <f t="shared" si="241"/>
        <v>58368</v>
      </c>
      <c r="H210" s="151">
        <f t="shared" si="241"/>
        <v>220971</v>
      </c>
      <c r="I210" s="151">
        <f t="shared" si="241"/>
        <v>0</v>
      </c>
      <c r="J210" s="151">
        <f t="shared" si="241"/>
        <v>236885</v>
      </c>
      <c r="K210" s="151">
        <f t="shared" si="241"/>
        <v>0</v>
      </c>
      <c r="L210" s="151">
        <f t="shared" si="241"/>
        <v>0</v>
      </c>
      <c r="M210" s="151">
        <f t="shared" si="241"/>
        <v>236885</v>
      </c>
      <c r="N210" s="151">
        <f t="shared" si="241"/>
        <v>-74314</v>
      </c>
      <c r="O210" s="151">
        <f t="shared" si="241"/>
        <v>162571</v>
      </c>
      <c r="P210" s="151">
        <f aca="true" t="shared" si="242" ref="P210:Y210">P211+P213</f>
        <v>0</v>
      </c>
      <c r="Q210" s="151">
        <f t="shared" si="242"/>
        <v>164384</v>
      </c>
      <c r="R210" s="151">
        <f t="shared" si="242"/>
        <v>0</v>
      </c>
      <c r="S210" s="151">
        <f t="shared" si="242"/>
        <v>0</v>
      </c>
      <c r="T210" s="151">
        <f t="shared" si="242"/>
        <v>162571</v>
      </c>
      <c r="U210" s="151">
        <f t="shared" si="242"/>
        <v>164384</v>
      </c>
      <c r="V210" s="151">
        <f t="shared" si="242"/>
        <v>0</v>
      </c>
      <c r="W210" s="151">
        <f t="shared" si="242"/>
        <v>0</v>
      </c>
      <c r="X210" s="151">
        <f t="shared" si="242"/>
        <v>162571</v>
      </c>
      <c r="Y210" s="151">
        <f t="shared" si="242"/>
        <v>164384</v>
      </c>
      <c r="Z210" s="151">
        <f>Z211+Z213</f>
        <v>0</v>
      </c>
      <c r="AA210" s="152">
        <f>AA211+AA213</f>
        <v>162571</v>
      </c>
      <c r="AB210" s="152">
        <f>AB211+AB213</f>
        <v>164384</v>
      </c>
      <c r="AC210" s="152">
        <f>AC211+AC213</f>
        <v>3566</v>
      </c>
      <c r="AD210" s="152">
        <f>AD211+AD213</f>
        <v>3566</v>
      </c>
      <c r="AE210" s="152"/>
      <c r="AF210" s="151">
        <f aca="true" t="shared" si="243" ref="AF210:AM210">AF211+AF213</f>
        <v>166137</v>
      </c>
      <c r="AG210" s="151">
        <f t="shared" si="243"/>
        <v>3566</v>
      </c>
      <c r="AH210" s="151">
        <f t="shared" si="243"/>
        <v>164384</v>
      </c>
      <c r="AI210" s="151">
        <f t="shared" si="243"/>
        <v>0</v>
      </c>
      <c r="AJ210" s="151">
        <f t="shared" si="243"/>
        <v>0</v>
      </c>
      <c r="AK210" s="151">
        <f t="shared" si="243"/>
        <v>166137</v>
      </c>
      <c r="AL210" s="151">
        <f t="shared" si="243"/>
        <v>3566</v>
      </c>
      <c r="AM210" s="151">
        <f t="shared" si="243"/>
        <v>164384</v>
      </c>
      <c r="AN210" s="151">
        <f aca="true" t="shared" si="244" ref="AN210:AV210">AN211+AN213</f>
        <v>3060</v>
      </c>
      <c r="AO210" s="151">
        <f t="shared" si="244"/>
        <v>167444</v>
      </c>
      <c r="AP210" s="151">
        <f t="shared" si="244"/>
        <v>0</v>
      </c>
      <c r="AQ210" s="151">
        <f t="shared" si="244"/>
        <v>168881</v>
      </c>
      <c r="AR210" s="151">
        <f t="shared" si="244"/>
        <v>0</v>
      </c>
      <c r="AS210" s="151">
        <f t="shared" si="244"/>
        <v>0</v>
      </c>
      <c r="AT210" s="151">
        <f t="shared" si="244"/>
        <v>167444</v>
      </c>
      <c r="AU210" s="151">
        <f t="shared" si="244"/>
        <v>168881</v>
      </c>
      <c r="AV210" s="151">
        <f t="shared" si="244"/>
        <v>-6000</v>
      </c>
      <c r="AW210" s="151">
        <f aca="true" t="shared" si="245" ref="AW210:BC210">AW211+AW213</f>
        <v>-2300</v>
      </c>
      <c r="AX210" s="151">
        <f t="shared" si="245"/>
        <v>161444</v>
      </c>
      <c r="AY210" s="151">
        <f t="shared" si="245"/>
        <v>166581</v>
      </c>
      <c r="AZ210" s="151">
        <f t="shared" si="245"/>
        <v>0</v>
      </c>
      <c r="BA210" s="151">
        <f t="shared" si="245"/>
        <v>0</v>
      </c>
      <c r="BB210" s="151">
        <f t="shared" si="245"/>
        <v>161444</v>
      </c>
      <c r="BC210" s="151">
        <f t="shared" si="245"/>
        <v>166581</v>
      </c>
      <c r="BD210" s="160"/>
      <c r="BE210" s="160"/>
      <c r="BF210" s="151">
        <f aca="true" t="shared" si="246" ref="BF210:BP210">BF211+BF213</f>
        <v>161444</v>
      </c>
      <c r="BG210" s="151">
        <f t="shared" si="246"/>
        <v>166581</v>
      </c>
      <c r="BH210" s="151">
        <f>BH211+BH213</f>
        <v>0</v>
      </c>
      <c r="BI210" s="151">
        <f>BI211+BI213</f>
        <v>0</v>
      </c>
      <c r="BJ210" s="151">
        <f>BJ211+BJ213</f>
        <v>161444</v>
      </c>
      <c r="BK210" s="151">
        <f>BK211+BK213</f>
        <v>166581</v>
      </c>
      <c r="BL210" s="151">
        <f t="shared" si="246"/>
        <v>0</v>
      </c>
      <c r="BM210" s="151">
        <f t="shared" si="246"/>
        <v>0</v>
      </c>
      <c r="BN210" s="151">
        <f t="shared" si="246"/>
        <v>161444</v>
      </c>
      <c r="BO210" s="151"/>
      <c r="BP210" s="151">
        <f t="shared" si="246"/>
        <v>166581</v>
      </c>
      <c r="BQ210" s="151">
        <f aca="true" t="shared" si="247" ref="BQ210:BZ210">BQ211+BQ213</f>
        <v>0</v>
      </c>
      <c r="BR210" s="151">
        <f t="shared" si="247"/>
        <v>0</v>
      </c>
      <c r="BS210" s="151">
        <f t="shared" si="247"/>
        <v>161444</v>
      </c>
      <c r="BT210" s="151">
        <f t="shared" si="247"/>
        <v>0</v>
      </c>
      <c r="BU210" s="151">
        <f t="shared" si="247"/>
        <v>166581</v>
      </c>
      <c r="BV210" s="151">
        <f t="shared" si="247"/>
        <v>0</v>
      </c>
      <c r="BW210" s="151">
        <f t="shared" si="247"/>
        <v>0</v>
      </c>
      <c r="BX210" s="151">
        <f t="shared" si="247"/>
        <v>161444</v>
      </c>
      <c r="BY210" s="151">
        <f t="shared" si="247"/>
        <v>0</v>
      </c>
      <c r="BZ210" s="151">
        <f t="shared" si="247"/>
        <v>166581</v>
      </c>
      <c r="CA210" s="151">
        <f>CA211+CA213</f>
        <v>0</v>
      </c>
      <c r="CB210" s="151">
        <f>CB211+CB213</f>
        <v>0</v>
      </c>
      <c r="CC210" s="151">
        <f>CC211+CC213</f>
        <v>161444</v>
      </c>
      <c r="CD210" s="151">
        <f>CD211+CD213</f>
        <v>0</v>
      </c>
      <c r="CE210" s="151">
        <f>CE211+CE213</f>
        <v>166581</v>
      </c>
    </row>
    <row r="211" spans="1:83" s="14" customFormat="1" ht="51" customHeight="1">
      <c r="A211" s="153" t="s">
        <v>148</v>
      </c>
      <c r="B211" s="154" t="s">
        <v>154</v>
      </c>
      <c r="C211" s="154" t="s">
        <v>126</v>
      </c>
      <c r="D211" s="155" t="s">
        <v>38</v>
      </c>
      <c r="E211" s="154"/>
      <c r="F211" s="156">
        <f aca="true" t="shared" si="248" ref="F211:BC211">F212</f>
        <v>17592</v>
      </c>
      <c r="G211" s="156">
        <f t="shared" si="248"/>
        <v>3251</v>
      </c>
      <c r="H211" s="156">
        <f t="shared" si="248"/>
        <v>20843</v>
      </c>
      <c r="I211" s="156">
        <f t="shared" si="248"/>
        <v>0</v>
      </c>
      <c r="J211" s="156">
        <f t="shared" si="248"/>
        <v>22551</v>
      </c>
      <c r="K211" s="156">
        <f t="shared" si="248"/>
        <v>0</v>
      </c>
      <c r="L211" s="156">
        <f t="shared" si="248"/>
        <v>0</v>
      </c>
      <c r="M211" s="156">
        <f t="shared" si="248"/>
        <v>22551</v>
      </c>
      <c r="N211" s="156">
        <f t="shared" si="248"/>
        <v>-21051</v>
      </c>
      <c r="O211" s="156">
        <f t="shared" si="248"/>
        <v>1500</v>
      </c>
      <c r="P211" s="156">
        <f t="shared" si="248"/>
        <v>0</v>
      </c>
      <c r="Q211" s="156">
        <f t="shared" si="248"/>
        <v>3313</v>
      </c>
      <c r="R211" s="156">
        <f t="shared" si="248"/>
        <v>0</v>
      </c>
      <c r="S211" s="156">
        <f t="shared" si="248"/>
        <v>0</v>
      </c>
      <c r="T211" s="156">
        <f t="shared" si="248"/>
        <v>1500</v>
      </c>
      <c r="U211" s="156">
        <f t="shared" si="248"/>
        <v>3313</v>
      </c>
      <c r="V211" s="156">
        <f t="shared" si="248"/>
        <v>0</v>
      </c>
      <c r="W211" s="156">
        <f t="shared" si="248"/>
        <v>0</v>
      </c>
      <c r="X211" s="156">
        <f t="shared" si="248"/>
        <v>1500</v>
      </c>
      <c r="Y211" s="156">
        <f t="shared" si="248"/>
        <v>3313</v>
      </c>
      <c r="Z211" s="156">
        <f t="shared" si="248"/>
        <v>0</v>
      </c>
      <c r="AA211" s="157">
        <f t="shared" si="248"/>
        <v>1500</v>
      </c>
      <c r="AB211" s="157">
        <f t="shared" si="248"/>
        <v>3313</v>
      </c>
      <c r="AC211" s="157">
        <f t="shared" si="248"/>
        <v>0</v>
      </c>
      <c r="AD211" s="157">
        <f t="shared" si="248"/>
        <v>0</v>
      </c>
      <c r="AE211" s="157"/>
      <c r="AF211" s="156">
        <f t="shared" si="248"/>
        <v>1500</v>
      </c>
      <c r="AG211" s="156">
        <f t="shared" si="248"/>
        <v>0</v>
      </c>
      <c r="AH211" s="156">
        <f t="shared" si="248"/>
        <v>3313</v>
      </c>
      <c r="AI211" s="156">
        <f t="shared" si="248"/>
        <v>0</v>
      </c>
      <c r="AJ211" s="156">
        <f t="shared" si="248"/>
        <v>0</v>
      </c>
      <c r="AK211" s="156">
        <f t="shared" si="248"/>
        <v>1500</v>
      </c>
      <c r="AL211" s="156">
        <f t="shared" si="248"/>
        <v>0</v>
      </c>
      <c r="AM211" s="156">
        <f t="shared" si="248"/>
        <v>3313</v>
      </c>
      <c r="AN211" s="156">
        <f t="shared" si="248"/>
        <v>11314</v>
      </c>
      <c r="AO211" s="156">
        <f t="shared" si="248"/>
        <v>14627</v>
      </c>
      <c r="AP211" s="156">
        <f t="shared" si="248"/>
        <v>0</v>
      </c>
      <c r="AQ211" s="156">
        <f t="shared" si="248"/>
        <v>16064</v>
      </c>
      <c r="AR211" s="156">
        <f t="shared" si="248"/>
        <v>0</v>
      </c>
      <c r="AS211" s="156">
        <f t="shared" si="248"/>
        <v>0</v>
      </c>
      <c r="AT211" s="156">
        <f t="shared" si="248"/>
        <v>14627</v>
      </c>
      <c r="AU211" s="156">
        <f t="shared" si="248"/>
        <v>16064</v>
      </c>
      <c r="AV211" s="156">
        <f t="shared" si="248"/>
        <v>-6000</v>
      </c>
      <c r="AW211" s="156">
        <f t="shared" si="248"/>
        <v>-2300</v>
      </c>
      <c r="AX211" s="156">
        <f t="shared" si="248"/>
        <v>8627</v>
      </c>
      <c r="AY211" s="156">
        <f t="shared" si="248"/>
        <v>13764</v>
      </c>
      <c r="AZ211" s="156">
        <f t="shared" si="248"/>
        <v>0</v>
      </c>
      <c r="BA211" s="156">
        <f t="shared" si="248"/>
        <v>0</v>
      </c>
      <c r="BB211" s="156">
        <f t="shared" si="248"/>
        <v>8627</v>
      </c>
      <c r="BC211" s="156">
        <f t="shared" si="248"/>
        <v>13764</v>
      </c>
      <c r="BD211" s="160"/>
      <c r="BE211" s="160"/>
      <c r="BF211" s="156">
        <f aca="true" t="shared" si="249" ref="BF211:CB211">BF212</f>
        <v>8627</v>
      </c>
      <c r="BG211" s="156">
        <f t="shared" si="249"/>
        <v>13764</v>
      </c>
      <c r="BH211" s="156">
        <f t="shared" si="249"/>
        <v>0</v>
      </c>
      <c r="BI211" s="156">
        <f t="shared" si="249"/>
        <v>0</v>
      </c>
      <c r="BJ211" s="156">
        <f t="shared" si="249"/>
        <v>8627</v>
      </c>
      <c r="BK211" s="156">
        <f t="shared" si="249"/>
        <v>13764</v>
      </c>
      <c r="BL211" s="156">
        <f t="shared" si="249"/>
        <v>0</v>
      </c>
      <c r="BM211" s="156">
        <f t="shared" si="249"/>
        <v>0</v>
      </c>
      <c r="BN211" s="156">
        <f t="shared" si="249"/>
        <v>8627</v>
      </c>
      <c r="BO211" s="156"/>
      <c r="BP211" s="156">
        <f t="shared" si="249"/>
        <v>13764</v>
      </c>
      <c r="BQ211" s="156">
        <f t="shared" si="249"/>
        <v>0</v>
      </c>
      <c r="BR211" s="156">
        <f t="shared" si="249"/>
        <v>0</v>
      </c>
      <c r="BS211" s="156">
        <f t="shared" si="249"/>
        <v>8627</v>
      </c>
      <c r="BT211" s="156">
        <f t="shared" si="249"/>
        <v>0</v>
      </c>
      <c r="BU211" s="156">
        <f t="shared" si="249"/>
        <v>13764</v>
      </c>
      <c r="BV211" s="156">
        <f t="shared" si="249"/>
        <v>0</v>
      </c>
      <c r="BW211" s="156">
        <f t="shared" si="249"/>
        <v>0</v>
      </c>
      <c r="BX211" s="156">
        <f t="shared" si="249"/>
        <v>8627</v>
      </c>
      <c r="BY211" s="156">
        <f t="shared" si="249"/>
        <v>0</v>
      </c>
      <c r="BZ211" s="156">
        <f t="shared" si="249"/>
        <v>13764</v>
      </c>
      <c r="CA211" s="156">
        <f t="shared" si="249"/>
        <v>0</v>
      </c>
      <c r="CB211" s="156">
        <f t="shared" si="249"/>
        <v>0</v>
      </c>
      <c r="CC211" s="156">
        <f>CC212</f>
        <v>8627</v>
      </c>
      <c r="CD211" s="156">
        <f>CD212</f>
        <v>0</v>
      </c>
      <c r="CE211" s="156">
        <f>CE212</f>
        <v>13764</v>
      </c>
    </row>
    <row r="212" spans="1:83" s="16" customFormat="1" ht="84" customHeight="1">
      <c r="A212" s="153" t="s">
        <v>241</v>
      </c>
      <c r="B212" s="154" t="s">
        <v>154</v>
      </c>
      <c r="C212" s="154" t="s">
        <v>126</v>
      </c>
      <c r="D212" s="155" t="s">
        <v>38</v>
      </c>
      <c r="E212" s="154" t="s">
        <v>149</v>
      </c>
      <c r="F212" s="142">
        <v>17592</v>
      </c>
      <c r="G212" s="142">
        <f>H212-F212</f>
        <v>3251</v>
      </c>
      <c r="H212" s="142">
        <v>20843</v>
      </c>
      <c r="I212" s="142"/>
      <c r="J212" s="142">
        <v>22551</v>
      </c>
      <c r="K212" s="208"/>
      <c r="L212" s="208"/>
      <c r="M212" s="142">
        <v>22551</v>
      </c>
      <c r="N212" s="142">
        <f>O212-M212</f>
        <v>-21051</v>
      </c>
      <c r="O212" s="142">
        <v>1500</v>
      </c>
      <c r="P212" s="142"/>
      <c r="Q212" s="142">
        <v>3313</v>
      </c>
      <c r="R212" s="208"/>
      <c r="S212" s="208"/>
      <c r="T212" s="142">
        <f>O212+R212</f>
        <v>1500</v>
      </c>
      <c r="U212" s="142">
        <f>Q212+S212</f>
        <v>3313</v>
      </c>
      <c r="V212" s="208"/>
      <c r="W212" s="208"/>
      <c r="X212" s="142">
        <f>T212+V212</f>
        <v>1500</v>
      </c>
      <c r="Y212" s="142">
        <f>U212+W212</f>
        <v>3313</v>
      </c>
      <c r="Z212" s="208"/>
      <c r="AA212" s="143">
        <f>X212+Z212</f>
        <v>1500</v>
      </c>
      <c r="AB212" s="143">
        <f>Y212</f>
        <v>3313</v>
      </c>
      <c r="AC212" s="209"/>
      <c r="AD212" s="209"/>
      <c r="AE212" s="209"/>
      <c r="AF212" s="142">
        <f>AA212+AC212</f>
        <v>1500</v>
      </c>
      <c r="AG212" s="208"/>
      <c r="AH212" s="142">
        <f>AB212</f>
        <v>3313</v>
      </c>
      <c r="AI212" s="208"/>
      <c r="AJ212" s="208"/>
      <c r="AK212" s="142">
        <f>AF212+AI212</f>
        <v>1500</v>
      </c>
      <c r="AL212" s="142">
        <f>AG212</f>
        <v>0</v>
      </c>
      <c r="AM212" s="142">
        <f>AH212+AJ212</f>
        <v>3313</v>
      </c>
      <c r="AN212" s="142">
        <f>AO212-AM212</f>
        <v>11314</v>
      </c>
      <c r="AO212" s="142">
        <v>14627</v>
      </c>
      <c r="AP212" s="142"/>
      <c r="AQ212" s="142">
        <v>16064</v>
      </c>
      <c r="AR212" s="142"/>
      <c r="AS212" s="208"/>
      <c r="AT212" s="142">
        <f>AO212+AR212</f>
        <v>14627</v>
      </c>
      <c r="AU212" s="142">
        <f>AQ212+AS212</f>
        <v>16064</v>
      </c>
      <c r="AV212" s="142">
        <v>-6000</v>
      </c>
      <c r="AW212" s="142">
        <v>-2300</v>
      </c>
      <c r="AX212" s="142">
        <f>AT212+AV212</f>
        <v>8627</v>
      </c>
      <c r="AY212" s="142">
        <f>AU212+AW212</f>
        <v>13764</v>
      </c>
      <c r="AZ212" s="208"/>
      <c r="BA212" s="208"/>
      <c r="BB212" s="142">
        <f>AX212+AZ212</f>
        <v>8627</v>
      </c>
      <c r="BC212" s="142">
        <f>AY212+BA212</f>
        <v>13764</v>
      </c>
      <c r="BD212" s="208"/>
      <c r="BE212" s="208"/>
      <c r="BF212" s="142">
        <f>BB212+BD212</f>
        <v>8627</v>
      </c>
      <c r="BG212" s="142">
        <f>BC212+BE212</f>
        <v>13764</v>
      </c>
      <c r="BH212" s="208"/>
      <c r="BI212" s="208"/>
      <c r="BJ212" s="142">
        <f>BB212+BH212</f>
        <v>8627</v>
      </c>
      <c r="BK212" s="142">
        <f>BC212+BI212</f>
        <v>13764</v>
      </c>
      <c r="BL212" s="208"/>
      <c r="BM212" s="208"/>
      <c r="BN212" s="142">
        <f>BJ212+BL212</f>
        <v>8627</v>
      </c>
      <c r="BO212" s="142"/>
      <c r="BP212" s="142">
        <f>BK212+BM212</f>
        <v>13764</v>
      </c>
      <c r="BQ212" s="142"/>
      <c r="BR212" s="208"/>
      <c r="BS212" s="142">
        <f>BN212+BQ212</f>
        <v>8627</v>
      </c>
      <c r="BT212" s="142">
        <f>BO212</f>
        <v>0</v>
      </c>
      <c r="BU212" s="142">
        <f>BP212+BR212</f>
        <v>13764</v>
      </c>
      <c r="BV212" s="142"/>
      <c r="BW212" s="208"/>
      <c r="BX212" s="142">
        <f>BS212+BV212</f>
        <v>8627</v>
      </c>
      <c r="BY212" s="142">
        <f>BT212</f>
        <v>0</v>
      </c>
      <c r="BZ212" s="142">
        <f>BU212+BW212</f>
        <v>13764</v>
      </c>
      <c r="CA212" s="142"/>
      <c r="CB212" s="208"/>
      <c r="CC212" s="142">
        <f>BX212+CA212</f>
        <v>8627</v>
      </c>
      <c r="CD212" s="142">
        <f>BY212</f>
        <v>0</v>
      </c>
      <c r="CE212" s="142">
        <f>BZ212+CB212</f>
        <v>13764</v>
      </c>
    </row>
    <row r="213" spans="1:83" s="14" customFormat="1" ht="18.75" customHeight="1">
      <c r="A213" s="153" t="s">
        <v>54</v>
      </c>
      <c r="B213" s="154" t="s">
        <v>154</v>
      </c>
      <c r="C213" s="154" t="s">
        <v>126</v>
      </c>
      <c r="D213" s="155" t="s">
        <v>155</v>
      </c>
      <c r="E213" s="154"/>
      <c r="F213" s="156" t="e">
        <f>F214+F215+F219+#REF!</f>
        <v>#REF!</v>
      </c>
      <c r="G213" s="156">
        <f aca="true" t="shared" si="250" ref="G213:M213">G214+G215+G219</f>
        <v>55117</v>
      </c>
      <c r="H213" s="156">
        <f t="shared" si="250"/>
        <v>200128</v>
      </c>
      <c r="I213" s="156">
        <f t="shared" si="250"/>
        <v>0</v>
      </c>
      <c r="J213" s="156">
        <f t="shared" si="250"/>
        <v>214334</v>
      </c>
      <c r="K213" s="156">
        <f t="shared" si="250"/>
        <v>0</v>
      </c>
      <c r="L213" s="156">
        <f t="shared" si="250"/>
        <v>0</v>
      </c>
      <c r="M213" s="156">
        <f t="shared" si="250"/>
        <v>214334</v>
      </c>
      <c r="N213" s="156">
        <f aca="true" t="shared" si="251" ref="N213:Z213">N214+N215+N217+N221+N223+N225</f>
        <v>-53263</v>
      </c>
      <c r="O213" s="156">
        <f t="shared" si="251"/>
        <v>161071</v>
      </c>
      <c r="P213" s="156">
        <f t="shared" si="251"/>
        <v>0</v>
      </c>
      <c r="Q213" s="156">
        <f t="shared" si="251"/>
        <v>161071</v>
      </c>
      <c r="R213" s="156">
        <f t="shared" si="251"/>
        <v>0</v>
      </c>
      <c r="S213" s="156">
        <f t="shared" si="251"/>
        <v>0</v>
      </c>
      <c r="T213" s="156">
        <f t="shared" si="251"/>
        <v>161071</v>
      </c>
      <c r="U213" s="156">
        <f t="shared" si="251"/>
        <v>161071</v>
      </c>
      <c r="V213" s="156">
        <f t="shared" si="251"/>
        <v>0</v>
      </c>
      <c r="W213" s="156">
        <f t="shared" si="251"/>
        <v>0</v>
      </c>
      <c r="X213" s="156">
        <f t="shared" si="251"/>
        <v>161071</v>
      </c>
      <c r="Y213" s="156">
        <f t="shared" si="251"/>
        <v>161071</v>
      </c>
      <c r="Z213" s="156">
        <f t="shared" si="251"/>
        <v>0</v>
      </c>
      <c r="AA213" s="157">
        <f>AA214+AA215+AA217+AA221+AA223+AA225</f>
        <v>161071</v>
      </c>
      <c r="AB213" s="157">
        <f>AB214+AB215+AB217+AB221+AB223+AB225</f>
        <v>161071</v>
      </c>
      <c r="AC213" s="157">
        <f>AC214+AC215+AC217+AC221+AC223+AC225</f>
        <v>3566</v>
      </c>
      <c r="AD213" s="157">
        <f>AD214+AD215+AD217+AD221+AD223+AD225</f>
        <v>3566</v>
      </c>
      <c r="AE213" s="157"/>
      <c r="AF213" s="156">
        <f aca="true" t="shared" si="252" ref="AF213:AU213">AF214+AF215+AF217+AF221+AF223+AF225</f>
        <v>164637</v>
      </c>
      <c r="AG213" s="156">
        <f t="shared" si="252"/>
        <v>3566</v>
      </c>
      <c r="AH213" s="156">
        <f t="shared" si="252"/>
        <v>161071</v>
      </c>
      <c r="AI213" s="156">
        <f t="shared" si="252"/>
        <v>0</v>
      </c>
      <c r="AJ213" s="156">
        <f t="shared" si="252"/>
        <v>0</v>
      </c>
      <c r="AK213" s="156">
        <f t="shared" si="252"/>
        <v>164637</v>
      </c>
      <c r="AL213" s="156">
        <f t="shared" si="252"/>
        <v>3566</v>
      </c>
      <c r="AM213" s="156">
        <f t="shared" si="252"/>
        <v>161071</v>
      </c>
      <c r="AN213" s="156">
        <f t="shared" si="252"/>
        <v>-8254</v>
      </c>
      <c r="AO213" s="156">
        <f t="shared" si="252"/>
        <v>152817</v>
      </c>
      <c r="AP213" s="156">
        <f t="shared" si="252"/>
        <v>0</v>
      </c>
      <c r="AQ213" s="156">
        <f t="shared" si="252"/>
        <v>152817</v>
      </c>
      <c r="AR213" s="156">
        <f t="shared" si="252"/>
        <v>0</v>
      </c>
      <c r="AS213" s="156">
        <f t="shared" si="252"/>
        <v>0</v>
      </c>
      <c r="AT213" s="156">
        <f t="shared" si="252"/>
        <v>152817</v>
      </c>
      <c r="AU213" s="156">
        <f t="shared" si="252"/>
        <v>152817</v>
      </c>
      <c r="AV213" s="156">
        <f aca="true" t="shared" si="253" ref="AV213:BC213">AV214+AV215+AV217+AV221+AV223+AV225</f>
        <v>0</v>
      </c>
      <c r="AW213" s="156">
        <f t="shared" si="253"/>
        <v>0</v>
      </c>
      <c r="AX213" s="156">
        <f t="shared" si="253"/>
        <v>152817</v>
      </c>
      <c r="AY213" s="156">
        <f t="shared" si="253"/>
        <v>152817</v>
      </c>
      <c r="AZ213" s="156">
        <f t="shared" si="253"/>
        <v>0</v>
      </c>
      <c r="BA213" s="156">
        <f t="shared" si="253"/>
        <v>0</v>
      </c>
      <c r="BB213" s="156">
        <f t="shared" si="253"/>
        <v>152817</v>
      </c>
      <c r="BC213" s="156">
        <f t="shared" si="253"/>
        <v>152817</v>
      </c>
      <c r="BD213" s="160"/>
      <c r="BE213" s="160"/>
      <c r="BF213" s="156">
        <f aca="true" t="shared" si="254" ref="BF213:BZ213">BF214+BF215+BF217+BF221+BF223+BF225</f>
        <v>152817</v>
      </c>
      <c r="BG213" s="156">
        <f t="shared" si="254"/>
        <v>152817</v>
      </c>
      <c r="BH213" s="156">
        <f>BH214+BH215+BH217+BH221+BH223+BH225</f>
        <v>0</v>
      </c>
      <c r="BI213" s="156">
        <f>BI214+BI215+BI217+BI221+BI223+BI225</f>
        <v>0</v>
      </c>
      <c r="BJ213" s="156">
        <f>BJ214+BJ215+BJ217+BJ221+BJ223+BJ225</f>
        <v>152817</v>
      </c>
      <c r="BK213" s="156">
        <f>BK214+BK215+BK217+BK221+BK223+BK225</f>
        <v>152817</v>
      </c>
      <c r="BL213" s="156">
        <f t="shared" si="254"/>
        <v>0</v>
      </c>
      <c r="BM213" s="156">
        <f t="shared" si="254"/>
        <v>0</v>
      </c>
      <c r="BN213" s="156">
        <f t="shared" si="254"/>
        <v>152817</v>
      </c>
      <c r="BO213" s="156"/>
      <c r="BP213" s="156">
        <f t="shared" si="254"/>
        <v>152817</v>
      </c>
      <c r="BQ213" s="156">
        <f t="shared" si="254"/>
        <v>0</v>
      </c>
      <c r="BR213" s="156">
        <f t="shared" si="254"/>
        <v>0</v>
      </c>
      <c r="BS213" s="156">
        <f t="shared" si="254"/>
        <v>152817</v>
      </c>
      <c r="BT213" s="156">
        <f t="shared" si="254"/>
        <v>0</v>
      </c>
      <c r="BU213" s="156">
        <f t="shared" si="254"/>
        <v>152817</v>
      </c>
      <c r="BV213" s="156">
        <f t="shared" si="254"/>
        <v>0</v>
      </c>
      <c r="BW213" s="156">
        <f t="shared" si="254"/>
        <v>0</v>
      </c>
      <c r="BX213" s="156">
        <f t="shared" si="254"/>
        <v>152817</v>
      </c>
      <c r="BY213" s="156">
        <f t="shared" si="254"/>
        <v>0</v>
      </c>
      <c r="BZ213" s="156">
        <f t="shared" si="254"/>
        <v>152817</v>
      </c>
      <c r="CA213" s="156">
        <f>CA214+CA215+CA217+CA221+CA223+CA225</f>
        <v>0</v>
      </c>
      <c r="CB213" s="156">
        <f>CB214+CB215+CB217+CB221+CB223+CB225</f>
        <v>0</v>
      </c>
      <c r="CC213" s="156">
        <f>CC214+CC215+CC217+CC221+CC223+CC225</f>
        <v>152817</v>
      </c>
      <c r="CD213" s="156">
        <f>CD214+CD215+CD217+CD221+CD223+CD225</f>
        <v>0</v>
      </c>
      <c r="CE213" s="156">
        <f>CE214+CE215+CE217+CE221+CE223+CE225</f>
        <v>152817</v>
      </c>
    </row>
    <row r="214" spans="1:83" s="14" customFormat="1" ht="48.75" customHeight="1">
      <c r="A214" s="183" t="s">
        <v>135</v>
      </c>
      <c r="B214" s="154" t="s">
        <v>154</v>
      </c>
      <c r="C214" s="154" t="s">
        <v>126</v>
      </c>
      <c r="D214" s="155" t="s">
        <v>155</v>
      </c>
      <c r="E214" s="154" t="s">
        <v>136</v>
      </c>
      <c r="F214" s="142">
        <v>78580</v>
      </c>
      <c r="G214" s="142">
        <f>H214-F214</f>
        <v>47181</v>
      </c>
      <c r="H214" s="142">
        <v>125761</v>
      </c>
      <c r="I214" s="142"/>
      <c r="J214" s="142">
        <v>134716</v>
      </c>
      <c r="K214" s="160"/>
      <c r="L214" s="160"/>
      <c r="M214" s="142">
        <v>134716</v>
      </c>
      <c r="N214" s="142">
        <f>O214-M214</f>
        <v>-90065</v>
      </c>
      <c r="O214" s="142">
        <f>43835+816</f>
        <v>44651</v>
      </c>
      <c r="P214" s="142"/>
      <c r="Q214" s="142">
        <f>43835+816</f>
        <v>44651</v>
      </c>
      <c r="R214" s="160"/>
      <c r="S214" s="160"/>
      <c r="T214" s="142">
        <f>O214+R214</f>
        <v>44651</v>
      </c>
      <c r="U214" s="142">
        <f>Q214+S214</f>
        <v>44651</v>
      </c>
      <c r="V214" s="160"/>
      <c r="W214" s="160"/>
      <c r="X214" s="142">
        <f>T214+V214</f>
        <v>44651</v>
      </c>
      <c r="Y214" s="142">
        <f>U214+W214</f>
        <v>44651</v>
      </c>
      <c r="Z214" s="160"/>
      <c r="AA214" s="143">
        <f>X214+Z214</f>
        <v>44651</v>
      </c>
      <c r="AB214" s="143">
        <f>Y214</f>
        <v>44651</v>
      </c>
      <c r="AC214" s="143">
        <v>3566</v>
      </c>
      <c r="AD214" s="143">
        <v>3566</v>
      </c>
      <c r="AE214" s="161"/>
      <c r="AF214" s="142">
        <f>AA214+AC214</f>
        <v>48217</v>
      </c>
      <c r="AG214" s="142">
        <f>AD214</f>
        <v>3566</v>
      </c>
      <c r="AH214" s="142">
        <f>AB214</f>
        <v>44651</v>
      </c>
      <c r="AI214" s="160"/>
      <c r="AJ214" s="160"/>
      <c r="AK214" s="142">
        <f>AF214+AI214</f>
        <v>48217</v>
      </c>
      <c r="AL214" s="142">
        <f>AG214</f>
        <v>3566</v>
      </c>
      <c r="AM214" s="142">
        <f>AH214+AJ214</f>
        <v>44651</v>
      </c>
      <c r="AN214" s="142">
        <f>AO214-AM214</f>
        <v>-18447</v>
      </c>
      <c r="AO214" s="142">
        <v>26204</v>
      </c>
      <c r="AP214" s="142"/>
      <c r="AQ214" s="142">
        <v>26204</v>
      </c>
      <c r="AR214" s="142"/>
      <c r="AS214" s="160"/>
      <c r="AT214" s="142">
        <f>AO214+AR214</f>
        <v>26204</v>
      </c>
      <c r="AU214" s="142">
        <f>AQ214+AS214</f>
        <v>26204</v>
      </c>
      <c r="AV214" s="160"/>
      <c r="AW214" s="160"/>
      <c r="AX214" s="142">
        <f>AT214+AV214</f>
        <v>26204</v>
      </c>
      <c r="AY214" s="142">
        <f>AU214</f>
        <v>26204</v>
      </c>
      <c r="AZ214" s="160"/>
      <c r="BA214" s="160"/>
      <c r="BB214" s="142">
        <f>AX214+AZ214</f>
        <v>26204</v>
      </c>
      <c r="BC214" s="142">
        <f>AY214+BA214</f>
        <v>26204</v>
      </c>
      <c r="BD214" s="160"/>
      <c r="BE214" s="160"/>
      <c r="BF214" s="142">
        <f>BB214+BD214</f>
        <v>26204</v>
      </c>
      <c r="BG214" s="142">
        <f>BC214+BE214</f>
        <v>26204</v>
      </c>
      <c r="BH214" s="160"/>
      <c r="BI214" s="160"/>
      <c r="BJ214" s="142">
        <f>BB214+BH214</f>
        <v>26204</v>
      </c>
      <c r="BK214" s="142">
        <f>BC214+BI214</f>
        <v>26204</v>
      </c>
      <c r="BL214" s="160"/>
      <c r="BM214" s="160"/>
      <c r="BN214" s="142">
        <f>BJ214+BL214</f>
        <v>26204</v>
      </c>
      <c r="BO214" s="142"/>
      <c r="BP214" s="142">
        <f>BK214+BM214</f>
        <v>26204</v>
      </c>
      <c r="BQ214" s="142"/>
      <c r="BR214" s="160"/>
      <c r="BS214" s="142">
        <f>BN214+BQ214</f>
        <v>26204</v>
      </c>
      <c r="BT214" s="142">
        <f>BO214</f>
        <v>0</v>
      </c>
      <c r="BU214" s="142">
        <f>BP214+BR214</f>
        <v>26204</v>
      </c>
      <c r="BV214" s="142"/>
      <c r="BW214" s="160"/>
      <c r="BX214" s="142">
        <f>BS214+BV214</f>
        <v>26204</v>
      </c>
      <c r="BY214" s="142">
        <f>BT214</f>
        <v>0</v>
      </c>
      <c r="BZ214" s="142">
        <f>BU214+BW214</f>
        <v>26204</v>
      </c>
      <c r="CA214" s="142"/>
      <c r="CB214" s="160"/>
      <c r="CC214" s="142">
        <f>BX214+CA214</f>
        <v>26204</v>
      </c>
      <c r="CD214" s="142">
        <f>BY214</f>
        <v>0</v>
      </c>
      <c r="CE214" s="142">
        <f>BZ214+CB214</f>
        <v>26204</v>
      </c>
    </row>
    <row r="215" spans="1:83" s="14" customFormat="1" ht="33.75" customHeight="1" hidden="1">
      <c r="A215" s="183" t="s">
        <v>184</v>
      </c>
      <c r="B215" s="154" t="s">
        <v>154</v>
      </c>
      <c r="C215" s="154" t="s">
        <v>126</v>
      </c>
      <c r="D215" s="155" t="s">
        <v>185</v>
      </c>
      <c r="E215" s="218"/>
      <c r="F215" s="156">
        <f aca="true" t="shared" si="255" ref="F215:Q215">F216</f>
        <v>66079</v>
      </c>
      <c r="G215" s="156">
        <f t="shared" si="255"/>
        <v>8288</v>
      </c>
      <c r="H215" s="156">
        <f t="shared" si="255"/>
        <v>74367</v>
      </c>
      <c r="I215" s="156">
        <f t="shared" si="255"/>
        <v>0</v>
      </c>
      <c r="J215" s="156">
        <f t="shared" si="255"/>
        <v>79618</v>
      </c>
      <c r="K215" s="156">
        <f t="shared" si="255"/>
        <v>0</v>
      </c>
      <c r="L215" s="156">
        <f t="shared" si="255"/>
        <v>0</v>
      </c>
      <c r="M215" s="156">
        <f t="shared" si="255"/>
        <v>79618</v>
      </c>
      <c r="N215" s="156">
        <f t="shared" si="255"/>
        <v>-79618</v>
      </c>
      <c r="O215" s="156">
        <f t="shared" si="255"/>
        <v>0</v>
      </c>
      <c r="P215" s="156">
        <f t="shared" si="255"/>
        <v>0</v>
      </c>
      <c r="Q215" s="156">
        <f t="shared" si="255"/>
        <v>0</v>
      </c>
      <c r="R215" s="160"/>
      <c r="S215" s="160"/>
      <c r="T215" s="160"/>
      <c r="U215" s="160"/>
      <c r="V215" s="160"/>
      <c r="W215" s="160"/>
      <c r="X215" s="160"/>
      <c r="Y215" s="160"/>
      <c r="Z215" s="160"/>
      <c r="AA215" s="161"/>
      <c r="AB215" s="161"/>
      <c r="AC215" s="161"/>
      <c r="AD215" s="161"/>
      <c r="AE215" s="161"/>
      <c r="AF215" s="160"/>
      <c r="AG215" s="160"/>
      <c r="AH215" s="160"/>
      <c r="AI215" s="160"/>
      <c r="AJ215" s="160"/>
      <c r="AK215" s="163"/>
      <c r="AL215" s="163"/>
      <c r="AM215" s="163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</row>
    <row r="216" spans="1:83" s="14" customFormat="1" ht="82.5" customHeight="1" hidden="1">
      <c r="A216" s="183" t="s">
        <v>242</v>
      </c>
      <c r="B216" s="154" t="s">
        <v>154</v>
      </c>
      <c r="C216" s="154" t="s">
        <v>126</v>
      </c>
      <c r="D216" s="155" t="s">
        <v>185</v>
      </c>
      <c r="E216" s="154" t="s">
        <v>141</v>
      </c>
      <c r="F216" s="142">
        <v>66079</v>
      </c>
      <c r="G216" s="142">
        <f>H216-F216</f>
        <v>8288</v>
      </c>
      <c r="H216" s="142">
        <v>74367</v>
      </c>
      <c r="I216" s="142"/>
      <c r="J216" s="142">
        <v>79618</v>
      </c>
      <c r="K216" s="160"/>
      <c r="L216" s="160"/>
      <c r="M216" s="142">
        <v>79618</v>
      </c>
      <c r="N216" s="142">
        <f>O216-M216</f>
        <v>-79618</v>
      </c>
      <c r="O216" s="142"/>
      <c r="P216" s="142"/>
      <c r="Q216" s="142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1"/>
      <c r="AB216" s="161"/>
      <c r="AC216" s="161"/>
      <c r="AD216" s="161"/>
      <c r="AE216" s="161"/>
      <c r="AF216" s="160"/>
      <c r="AG216" s="160"/>
      <c r="AH216" s="160"/>
      <c r="AI216" s="160"/>
      <c r="AJ216" s="160"/>
      <c r="AK216" s="163"/>
      <c r="AL216" s="163"/>
      <c r="AM216" s="163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</row>
    <row r="217" spans="1:83" s="14" customFormat="1" ht="148.5" customHeight="1" hidden="1">
      <c r="A217" s="183" t="s">
        <v>256</v>
      </c>
      <c r="B217" s="154" t="s">
        <v>154</v>
      </c>
      <c r="C217" s="154" t="s">
        <v>126</v>
      </c>
      <c r="D217" s="155" t="s">
        <v>185</v>
      </c>
      <c r="E217" s="154"/>
      <c r="F217" s="142"/>
      <c r="G217" s="142"/>
      <c r="H217" s="142"/>
      <c r="I217" s="142"/>
      <c r="J217" s="142"/>
      <c r="K217" s="160"/>
      <c r="L217" s="160"/>
      <c r="M217" s="142"/>
      <c r="N217" s="142">
        <f aca="true" t="shared" si="256" ref="N217:AY217">N218</f>
        <v>69241</v>
      </c>
      <c r="O217" s="142">
        <f t="shared" si="256"/>
        <v>69241</v>
      </c>
      <c r="P217" s="142">
        <f t="shared" si="256"/>
        <v>0</v>
      </c>
      <c r="Q217" s="142">
        <f t="shared" si="256"/>
        <v>69241</v>
      </c>
      <c r="R217" s="142">
        <f t="shared" si="256"/>
        <v>0</v>
      </c>
      <c r="S217" s="142">
        <f t="shared" si="256"/>
        <v>0</v>
      </c>
      <c r="T217" s="142">
        <f t="shared" si="256"/>
        <v>69241</v>
      </c>
      <c r="U217" s="142">
        <f t="shared" si="256"/>
        <v>69241</v>
      </c>
      <c r="V217" s="142">
        <f t="shared" si="256"/>
        <v>0</v>
      </c>
      <c r="W217" s="142">
        <f t="shared" si="256"/>
        <v>0</v>
      </c>
      <c r="X217" s="142">
        <f t="shared" si="256"/>
        <v>69241</v>
      </c>
      <c r="Y217" s="142">
        <f t="shared" si="256"/>
        <v>69241</v>
      </c>
      <c r="Z217" s="142">
        <f t="shared" si="256"/>
        <v>0</v>
      </c>
      <c r="AA217" s="143">
        <f t="shared" si="256"/>
        <v>69241</v>
      </c>
      <c r="AB217" s="143">
        <f t="shared" si="256"/>
        <v>69241</v>
      </c>
      <c r="AC217" s="143">
        <f t="shared" si="256"/>
        <v>0</v>
      </c>
      <c r="AD217" s="143">
        <f t="shared" si="256"/>
        <v>0</v>
      </c>
      <c r="AE217" s="143"/>
      <c r="AF217" s="142">
        <f t="shared" si="256"/>
        <v>69241</v>
      </c>
      <c r="AG217" s="142">
        <f t="shared" si="256"/>
        <v>0</v>
      </c>
      <c r="AH217" s="142">
        <f t="shared" si="256"/>
        <v>69241</v>
      </c>
      <c r="AI217" s="142">
        <f t="shared" si="256"/>
        <v>0</v>
      </c>
      <c r="AJ217" s="142">
        <f t="shared" si="256"/>
        <v>0</v>
      </c>
      <c r="AK217" s="142">
        <f t="shared" si="256"/>
        <v>69241</v>
      </c>
      <c r="AL217" s="142">
        <f t="shared" si="256"/>
        <v>0</v>
      </c>
      <c r="AM217" s="142">
        <f t="shared" si="256"/>
        <v>69241</v>
      </c>
      <c r="AN217" s="142">
        <f t="shared" si="256"/>
        <v>-69241</v>
      </c>
      <c r="AO217" s="142">
        <f t="shared" si="256"/>
        <v>0</v>
      </c>
      <c r="AP217" s="142">
        <f t="shared" si="256"/>
        <v>0</v>
      </c>
      <c r="AQ217" s="142">
        <f t="shared" si="256"/>
        <v>0</v>
      </c>
      <c r="AR217" s="142">
        <f t="shared" si="256"/>
        <v>0</v>
      </c>
      <c r="AS217" s="142">
        <f t="shared" si="256"/>
        <v>0</v>
      </c>
      <c r="AT217" s="142">
        <f t="shared" si="256"/>
        <v>0</v>
      </c>
      <c r="AU217" s="142">
        <f t="shared" si="256"/>
        <v>0</v>
      </c>
      <c r="AV217" s="160"/>
      <c r="AW217" s="160"/>
      <c r="AX217" s="142">
        <f t="shared" si="256"/>
        <v>0</v>
      </c>
      <c r="AY217" s="142">
        <f t="shared" si="256"/>
        <v>0</v>
      </c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</row>
    <row r="218" spans="1:83" s="14" customFormat="1" ht="82.5" customHeight="1" hidden="1">
      <c r="A218" s="183" t="s">
        <v>242</v>
      </c>
      <c r="B218" s="154" t="s">
        <v>154</v>
      </c>
      <c r="C218" s="154" t="s">
        <v>126</v>
      </c>
      <c r="D218" s="155" t="s">
        <v>185</v>
      </c>
      <c r="E218" s="154" t="s">
        <v>141</v>
      </c>
      <c r="F218" s="142"/>
      <c r="G218" s="142"/>
      <c r="H218" s="142"/>
      <c r="I218" s="142"/>
      <c r="J218" s="142"/>
      <c r="K218" s="160"/>
      <c r="L218" s="160"/>
      <c r="M218" s="142"/>
      <c r="N218" s="142">
        <f>O218-M218</f>
        <v>69241</v>
      </c>
      <c r="O218" s="142">
        <v>69241</v>
      </c>
      <c r="P218" s="142"/>
      <c r="Q218" s="142">
        <v>69241</v>
      </c>
      <c r="R218" s="160"/>
      <c r="S218" s="160"/>
      <c r="T218" s="142">
        <f>O218+R218</f>
        <v>69241</v>
      </c>
      <c r="U218" s="142">
        <f>Q218+S218</f>
        <v>69241</v>
      </c>
      <c r="V218" s="160"/>
      <c r="W218" s="160"/>
      <c r="X218" s="142">
        <f>T218+V218</f>
        <v>69241</v>
      </c>
      <c r="Y218" s="142">
        <f>U218+W218</f>
        <v>69241</v>
      </c>
      <c r="Z218" s="160"/>
      <c r="AA218" s="143">
        <f>X218+Z218</f>
        <v>69241</v>
      </c>
      <c r="AB218" s="143">
        <f>Y218</f>
        <v>69241</v>
      </c>
      <c r="AC218" s="161"/>
      <c r="AD218" s="161"/>
      <c r="AE218" s="161"/>
      <c r="AF218" s="142">
        <f>AA218+AC218</f>
        <v>69241</v>
      </c>
      <c r="AG218" s="160"/>
      <c r="AH218" s="142">
        <f>AB218</f>
        <v>69241</v>
      </c>
      <c r="AI218" s="160"/>
      <c r="AJ218" s="160"/>
      <c r="AK218" s="142">
        <f>AF218+AI218</f>
        <v>69241</v>
      </c>
      <c r="AL218" s="142">
        <f>AG218</f>
        <v>0</v>
      </c>
      <c r="AM218" s="142">
        <f>AH218+AJ218</f>
        <v>69241</v>
      </c>
      <c r="AN218" s="142">
        <f>AO218-AM218</f>
        <v>-69241</v>
      </c>
      <c r="AO218" s="160"/>
      <c r="AP218" s="160"/>
      <c r="AQ218" s="160"/>
      <c r="AR218" s="160"/>
      <c r="AS218" s="160"/>
      <c r="AT218" s="142">
        <f>AO218+AR218</f>
        <v>0</v>
      </c>
      <c r="AU218" s="142">
        <f>AQ218+AS218</f>
        <v>0</v>
      </c>
      <c r="AV218" s="160"/>
      <c r="AW218" s="160"/>
      <c r="AX218" s="142">
        <f>AR218+AU218</f>
        <v>0</v>
      </c>
      <c r="AY218" s="142">
        <f>AT218+AV218</f>
        <v>0</v>
      </c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</row>
    <row r="219" spans="1:83" s="14" customFormat="1" ht="49.5" customHeight="1" hidden="1">
      <c r="A219" s="183" t="s">
        <v>255</v>
      </c>
      <c r="B219" s="154" t="s">
        <v>154</v>
      </c>
      <c r="C219" s="154" t="s">
        <v>126</v>
      </c>
      <c r="D219" s="155" t="s">
        <v>186</v>
      </c>
      <c r="E219" s="154"/>
      <c r="F219" s="156">
        <f aca="true" t="shared" si="257" ref="F219:Q219">F220</f>
        <v>352</v>
      </c>
      <c r="G219" s="156">
        <f t="shared" si="257"/>
        <v>-352</v>
      </c>
      <c r="H219" s="156">
        <f t="shared" si="257"/>
        <v>0</v>
      </c>
      <c r="I219" s="156">
        <f t="shared" si="257"/>
        <v>0</v>
      </c>
      <c r="J219" s="156">
        <f t="shared" si="257"/>
        <v>0</v>
      </c>
      <c r="K219" s="156">
        <f t="shared" si="257"/>
        <v>0</v>
      </c>
      <c r="L219" s="156">
        <f t="shared" si="257"/>
        <v>0</v>
      </c>
      <c r="M219" s="156">
        <f t="shared" si="257"/>
        <v>0</v>
      </c>
      <c r="N219" s="156">
        <f>N220</f>
        <v>0</v>
      </c>
      <c r="O219" s="156">
        <f t="shared" si="257"/>
        <v>0</v>
      </c>
      <c r="P219" s="156">
        <f t="shared" si="257"/>
        <v>0</v>
      </c>
      <c r="Q219" s="156">
        <f t="shared" si="257"/>
        <v>0</v>
      </c>
      <c r="R219" s="160"/>
      <c r="S219" s="160"/>
      <c r="T219" s="160"/>
      <c r="U219" s="160"/>
      <c r="V219" s="160"/>
      <c r="W219" s="160"/>
      <c r="X219" s="160"/>
      <c r="Y219" s="160"/>
      <c r="Z219" s="160"/>
      <c r="AA219" s="161"/>
      <c r="AB219" s="161"/>
      <c r="AC219" s="161"/>
      <c r="AD219" s="161"/>
      <c r="AE219" s="161"/>
      <c r="AF219" s="160"/>
      <c r="AG219" s="160"/>
      <c r="AH219" s="160"/>
      <c r="AI219" s="160"/>
      <c r="AJ219" s="160"/>
      <c r="AK219" s="163"/>
      <c r="AL219" s="163"/>
      <c r="AM219" s="163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</row>
    <row r="220" spans="1:83" s="14" customFormat="1" ht="82.5" customHeight="1" hidden="1">
      <c r="A220" s="183" t="s">
        <v>242</v>
      </c>
      <c r="B220" s="154" t="s">
        <v>154</v>
      </c>
      <c r="C220" s="154" t="s">
        <v>126</v>
      </c>
      <c r="D220" s="155" t="s">
        <v>186</v>
      </c>
      <c r="E220" s="154" t="s">
        <v>141</v>
      </c>
      <c r="F220" s="142">
        <v>352</v>
      </c>
      <c r="G220" s="142">
        <f>H220-F220</f>
        <v>-352</v>
      </c>
      <c r="H220" s="145">
        <f>373-373</f>
        <v>0</v>
      </c>
      <c r="I220" s="145"/>
      <c r="J220" s="145">
        <f>400-400</f>
        <v>0</v>
      </c>
      <c r="K220" s="160"/>
      <c r="L220" s="160"/>
      <c r="M220" s="142"/>
      <c r="N220" s="142">
        <f>O220-M220</f>
        <v>0</v>
      </c>
      <c r="O220" s="142"/>
      <c r="P220" s="142"/>
      <c r="Q220" s="142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1"/>
      <c r="AB220" s="161"/>
      <c r="AC220" s="161"/>
      <c r="AD220" s="161"/>
      <c r="AE220" s="161"/>
      <c r="AF220" s="160"/>
      <c r="AG220" s="160"/>
      <c r="AH220" s="160"/>
      <c r="AI220" s="160"/>
      <c r="AJ220" s="160"/>
      <c r="AK220" s="163"/>
      <c r="AL220" s="163"/>
      <c r="AM220" s="163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</row>
    <row r="221" spans="1:83" s="14" customFormat="1" ht="132" customHeight="1" hidden="1">
      <c r="A221" s="183" t="s">
        <v>258</v>
      </c>
      <c r="B221" s="154" t="s">
        <v>154</v>
      </c>
      <c r="C221" s="154" t="s">
        <v>126</v>
      </c>
      <c r="D221" s="155" t="s">
        <v>257</v>
      </c>
      <c r="E221" s="154"/>
      <c r="F221" s="142"/>
      <c r="G221" s="142"/>
      <c r="H221" s="145"/>
      <c r="I221" s="145"/>
      <c r="J221" s="145"/>
      <c r="K221" s="160"/>
      <c r="L221" s="160"/>
      <c r="M221" s="142"/>
      <c r="N221" s="142">
        <f aca="true" t="shared" si="258" ref="N221:AY221">N222</f>
        <v>612</v>
      </c>
      <c r="O221" s="142">
        <f t="shared" si="258"/>
        <v>612</v>
      </c>
      <c r="P221" s="142">
        <f t="shared" si="258"/>
        <v>0</v>
      </c>
      <c r="Q221" s="142">
        <f t="shared" si="258"/>
        <v>612</v>
      </c>
      <c r="R221" s="142">
        <f t="shared" si="258"/>
        <v>0</v>
      </c>
      <c r="S221" s="142">
        <f t="shared" si="258"/>
        <v>0</v>
      </c>
      <c r="T221" s="142">
        <f t="shared" si="258"/>
        <v>612</v>
      </c>
      <c r="U221" s="142">
        <f t="shared" si="258"/>
        <v>612</v>
      </c>
      <c r="V221" s="142">
        <f t="shared" si="258"/>
        <v>0</v>
      </c>
      <c r="W221" s="142">
        <f t="shared" si="258"/>
        <v>0</v>
      </c>
      <c r="X221" s="142">
        <f t="shared" si="258"/>
        <v>612</v>
      </c>
      <c r="Y221" s="142">
        <f t="shared" si="258"/>
        <v>612</v>
      </c>
      <c r="Z221" s="142">
        <f t="shared" si="258"/>
        <v>0</v>
      </c>
      <c r="AA221" s="143">
        <f t="shared" si="258"/>
        <v>612</v>
      </c>
      <c r="AB221" s="143">
        <f t="shared" si="258"/>
        <v>612</v>
      </c>
      <c r="AC221" s="143">
        <f t="shared" si="258"/>
        <v>0</v>
      </c>
      <c r="AD221" s="143">
        <f t="shared" si="258"/>
        <v>0</v>
      </c>
      <c r="AE221" s="143"/>
      <c r="AF221" s="142">
        <f t="shared" si="258"/>
        <v>612</v>
      </c>
      <c r="AG221" s="142">
        <f t="shared" si="258"/>
        <v>0</v>
      </c>
      <c r="AH221" s="142">
        <f t="shared" si="258"/>
        <v>612</v>
      </c>
      <c r="AI221" s="142">
        <f t="shared" si="258"/>
        <v>0</v>
      </c>
      <c r="AJ221" s="142">
        <f t="shared" si="258"/>
        <v>0</v>
      </c>
      <c r="AK221" s="142">
        <f t="shared" si="258"/>
        <v>612</v>
      </c>
      <c r="AL221" s="142">
        <f t="shared" si="258"/>
        <v>0</v>
      </c>
      <c r="AM221" s="142">
        <f t="shared" si="258"/>
        <v>612</v>
      </c>
      <c r="AN221" s="142">
        <f t="shared" si="258"/>
        <v>-612</v>
      </c>
      <c r="AO221" s="142">
        <f t="shared" si="258"/>
        <v>0</v>
      </c>
      <c r="AP221" s="142">
        <f t="shared" si="258"/>
        <v>0</v>
      </c>
      <c r="AQ221" s="142">
        <f t="shared" si="258"/>
        <v>0</v>
      </c>
      <c r="AR221" s="142">
        <f t="shared" si="258"/>
        <v>0</v>
      </c>
      <c r="AS221" s="142">
        <f t="shared" si="258"/>
        <v>0</v>
      </c>
      <c r="AT221" s="142">
        <f t="shared" si="258"/>
        <v>0</v>
      </c>
      <c r="AU221" s="142">
        <f t="shared" si="258"/>
        <v>0</v>
      </c>
      <c r="AV221" s="160"/>
      <c r="AW221" s="160"/>
      <c r="AX221" s="142">
        <f t="shared" si="258"/>
        <v>0</v>
      </c>
      <c r="AY221" s="142">
        <f t="shared" si="258"/>
        <v>0</v>
      </c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</row>
    <row r="222" spans="1:83" s="14" customFormat="1" ht="82.5" customHeight="1" hidden="1">
      <c r="A222" s="183" t="s">
        <v>242</v>
      </c>
      <c r="B222" s="154" t="s">
        <v>154</v>
      </c>
      <c r="C222" s="154" t="s">
        <v>126</v>
      </c>
      <c r="D222" s="155" t="s">
        <v>257</v>
      </c>
      <c r="E222" s="154" t="s">
        <v>141</v>
      </c>
      <c r="F222" s="142"/>
      <c r="G222" s="142"/>
      <c r="H222" s="145"/>
      <c r="I222" s="145"/>
      <c r="J222" s="145"/>
      <c r="K222" s="160"/>
      <c r="L222" s="160"/>
      <c r="M222" s="142"/>
      <c r="N222" s="142">
        <f>O222-M222</f>
        <v>612</v>
      </c>
      <c r="O222" s="142">
        <v>612</v>
      </c>
      <c r="P222" s="142"/>
      <c r="Q222" s="142">
        <v>612</v>
      </c>
      <c r="R222" s="160"/>
      <c r="S222" s="160"/>
      <c r="T222" s="142">
        <f>O222+R222</f>
        <v>612</v>
      </c>
      <c r="U222" s="142">
        <f>Q222+S222</f>
        <v>612</v>
      </c>
      <c r="V222" s="160"/>
      <c r="W222" s="160"/>
      <c r="X222" s="142">
        <f>T222+V222</f>
        <v>612</v>
      </c>
      <c r="Y222" s="142">
        <f>U222+W222</f>
        <v>612</v>
      </c>
      <c r="Z222" s="160"/>
      <c r="AA222" s="143">
        <f>X222+Z222</f>
        <v>612</v>
      </c>
      <c r="AB222" s="143">
        <f>Y222</f>
        <v>612</v>
      </c>
      <c r="AC222" s="161"/>
      <c r="AD222" s="161"/>
      <c r="AE222" s="161"/>
      <c r="AF222" s="142">
        <f>AA222+AC222</f>
        <v>612</v>
      </c>
      <c r="AG222" s="160"/>
      <c r="AH222" s="142">
        <f>AB222</f>
        <v>612</v>
      </c>
      <c r="AI222" s="160"/>
      <c r="AJ222" s="160"/>
      <c r="AK222" s="142">
        <f>AF222+AI222</f>
        <v>612</v>
      </c>
      <c r="AL222" s="142">
        <f>AG222</f>
        <v>0</v>
      </c>
      <c r="AM222" s="142">
        <f>AH222+AJ222</f>
        <v>612</v>
      </c>
      <c r="AN222" s="142">
        <f>AO222-AM222</f>
        <v>-612</v>
      </c>
      <c r="AO222" s="160"/>
      <c r="AP222" s="160"/>
      <c r="AQ222" s="160"/>
      <c r="AR222" s="160"/>
      <c r="AS222" s="160"/>
      <c r="AT222" s="142">
        <f>AO222+AR222</f>
        <v>0</v>
      </c>
      <c r="AU222" s="142">
        <f>AQ222+AS222</f>
        <v>0</v>
      </c>
      <c r="AV222" s="160"/>
      <c r="AW222" s="160"/>
      <c r="AX222" s="142">
        <f>AR222+AU222</f>
        <v>0</v>
      </c>
      <c r="AY222" s="142">
        <f>AT222+AV222</f>
        <v>0</v>
      </c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</row>
    <row r="223" spans="1:83" s="14" customFormat="1" ht="237" customHeight="1">
      <c r="A223" s="183" t="s">
        <v>395</v>
      </c>
      <c r="B223" s="154" t="s">
        <v>154</v>
      </c>
      <c r="C223" s="154" t="s">
        <v>126</v>
      </c>
      <c r="D223" s="155" t="s">
        <v>259</v>
      </c>
      <c r="E223" s="154"/>
      <c r="F223" s="142"/>
      <c r="G223" s="142"/>
      <c r="H223" s="145"/>
      <c r="I223" s="145"/>
      <c r="J223" s="145"/>
      <c r="K223" s="160"/>
      <c r="L223" s="160"/>
      <c r="M223" s="142"/>
      <c r="N223" s="142">
        <f aca="true" t="shared" si="259" ref="N223:BC223">N224</f>
        <v>8496</v>
      </c>
      <c r="O223" s="142">
        <f t="shared" si="259"/>
        <v>8496</v>
      </c>
      <c r="P223" s="142">
        <f t="shared" si="259"/>
        <v>0</v>
      </c>
      <c r="Q223" s="142">
        <f t="shared" si="259"/>
        <v>8496</v>
      </c>
      <c r="R223" s="142">
        <f t="shared" si="259"/>
        <v>0</v>
      </c>
      <c r="S223" s="142">
        <f t="shared" si="259"/>
        <v>0</v>
      </c>
      <c r="T223" s="142">
        <f t="shared" si="259"/>
        <v>8496</v>
      </c>
      <c r="U223" s="142">
        <f t="shared" si="259"/>
        <v>8496</v>
      </c>
      <c r="V223" s="142">
        <f t="shared" si="259"/>
        <v>0</v>
      </c>
      <c r="W223" s="142">
        <f t="shared" si="259"/>
        <v>0</v>
      </c>
      <c r="X223" s="142">
        <f t="shared" si="259"/>
        <v>8496</v>
      </c>
      <c r="Y223" s="142">
        <f t="shared" si="259"/>
        <v>8496</v>
      </c>
      <c r="Z223" s="142">
        <f t="shared" si="259"/>
        <v>0</v>
      </c>
      <c r="AA223" s="143">
        <f t="shared" si="259"/>
        <v>8496</v>
      </c>
      <c r="AB223" s="143">
        <f t="shared" si="259"/>
        <v>8496</v>
      </c>
      <c r="AC223" s="143">
        <f t="shared" si="259"/>
        <v>0</v>
      </c>
      <c r="AD223" s="143">
        <f t="shared" si="259"/>
        <v>0</v>
      </c>
      <c r="AE223" s="143"/>
      <c r="AF223" s="142">
        <f t="shared" si="259"/>
        <v>8496</v>
      </c>
      <c r="AG223" s="142">
        <f t="shared" si="259"/>
        <v>0</v>
      </c>
      <c r="AH223" s="142">
        <f t="shared" si="259"/>
        <v>8496</v>
      </c>
      <c r="AI223" s="142">
        <f t="shared" si="259"/>
        <v>0</v>
      </c>
      <c r="AJ223" s="142">
        <f t="shared" si="259"/>
        <v>0</v>
      </c>
      <c r="AK223" s="142">
        <f t="shared" si="259"/>
        <v>8496</v>
      </c>
      <c r="AL223" s="142">
        <f t="shared" si="259"/>
        <v>0</v>
      </c>
      <c r="AM223" s="142">
        <f t="shared" si="259"/>
        <v>8496</v>
      </c>
      <c r="AN223" s="142">
        <f t="shared" si="259"/>
        <v>11117</v>
      </c>
      <c r="AO223" s="142">
        <f t="shared" si="259"/>
        <v>19613</v>
      </c>
      <c r="AP223" s="142">
        <f t="shared" si="259"/>
        <v>0</v>
      </c>
      <c r="AQ223" s="142">
        <f t="shared" si="259"/>
        <v>19613</v>
      </c>
      <c r="AR223" s="142">
        <f t="shared" si="259"/>
        <v>0</v>
      </c>
      <c r="AS223" s="142">
        <f t="shared" si="259"/>
        <v>0</v>
      </c>
      <c r="AT223" s="142">
        <f t="shared" si="259"/>
        <v>19613</v>
      </c>
      <c r="AU223" s="142">
        <f t="shared" si="259"/>
        <v>19613</v>
      </c>
      <c r="AV223" s="142">
        <f t="shared" si="259"/>
        <v>0</v>
      </c>
      <c r="AW223" s="142">
        <f t="shared" si="259"/>
        <v>0</v>
      </c>
      <c r="AX223" s="142">
        <f t="shared" si="259"/>
        <v>19613</v>
      </c>
      <c r="AY223" s="142">
        <f t="shared" si="259"/>
        <v>19613</v>
      </c>
      <c r="AZ223" s="142">
        <f t="shared" si="259"/>
        <v>0</v>
      </c>
      <c r="BA223" s="142">
        <f t="shared" si="259"/>
        <v>0</v>
      </c>
      <c r="BB223" s="142">
        <f t="shared" si="259"/>
        <v>19613</v>
      </c>
      <c r="BC223" s="142">
        <f t="shared" si="259"/>
        <v>19613</v>
      </c>
      <c r="BD223" s="160"/>
      <c r="BE223" s="160"/>
      <c r="BF223" s="142">
        <f aca="true" t="shared" si="260" ref="BF223:CB223">BF224</f>
        <v>19613</v>
      </c>
      <c r="BG223" s="142">
        <f t="shared" si="260"/>
        <v>19613</v>
      </c>
      <c r="BH223" s="142">
        <f t="shared" si="260"/>
        <v>0</v>
      </c>
      <c r="BI223" s="142">
        <f t="shared" si="260"/>
        <v>0</v>
      </c>
      <c r="BJ223" s="142">
        <f t="shared" si="260"/>
        <v>19613</v>
      </c>
      <c r="BK223" s="142">
        <f t="shared" si="260"/>
        <v>19613</v>
      </c>
      <c r="BL223" s="142">
        <f t="shared" si="260"/>
        <v>0</v>
      </c>
      <c r="BM223" s="142">
        <f t="shared" si="260"/>
        <v>0</v>
      </c>
      <c r="BN223" s="142">
        <f t="shared" si="260"/>
        <v>19613</v>
      </c>
      <c r="BO223" s="142"/>
      <c r="BP223" s="142">
        <f t="shared" si="260"/>
        <v>19613</v>
      </c>
      <c r="BQ223" s="142">
        <f t="shared" si="260"/>
        <v>0</v>
      </c>
      <c r="BR223" s="142">
        <f t="shared" si="260"/>
        <v>0</v>
      </c>
      <c r="BS223" s="142">
        <f t="shared" si="260"/>
        <v>19613</v>
      </c>
      <c r="BT223" s="142">
        <f t="shared" si="260"/>
        <v>0</v>
      </c>
      <c r="BU223" s="142">
        <f t="shared" si="260"/>
        <v>19613</v>
      </c>
      <c r="BV223" s="142">
        <f t="shared" si="260"/>
        <v>0</v>
      </c>
      <c r="BW223" s="142">
        <f t="shared" si="260"/>
        <v>0</v>
      </c>
      <c r="BX223" s="142">
        <f t="shared" si="260"/>
        <v>19613</v>
      </c>
      <c r="BY223" s="142">
        <f t="shared" si="260"/>
        <v>0</v>
      </c>
      <c r="BZ223" s="142">
        <f t="shared" si="260"/>
        <v>19613</v>
      </c>
      <c r="CA223" s="142">
        <f t="shared" si="260"/>
        <v>0</v>
      </c>
      <c r="CB223" s="142">
        <f t="shared" si="260"/>
        <v>0</v>
      </c>
      <c r="CC223" s="142">
        <f>CC224</f>
        <v>19613</v>
      </c>
      <c r="CD223" s="142">
        <f>CD224</f>
        <v>0</v>
      </c>
      <c r="CE223" s="142">
        <f>CE224</f>
        <v>19613</v>
      </c>
    </row>
    <row r="224" spans="1:83" s="14" customFormat="1" ht="85.5" customHeight="1">
      <c r="A224" s="183" t="s">
        <v>242</v>
      </c>
      <c r="B224" s="154" t="s">
        <v>154</v>
      </c>
      <c r="C224" s="154" t="s">
        <v>126</v>
      </c>
      <c r="D224" s="155" t="s">
        <v>259</v>
      </c>
      <c r="E224" s="154" t="s">
        <v>141</v>
      </c>
      <c r="F224" s="142"/>
      <c r="G224" s="142"/>
      <c r="H224" s="145"/>
      <c r="I224" s="145"/>
      <c r="J224" s="145"/>
      <c r="K224" s="160"/>
      <c r="L224" s="160"/>
      <c r="M224" s="142"/>
      <c r="N224" s="142">
        <f>O224-M224</f>
        <v>8496</v>
      </c>
      <c r="O224" s="142">
        <v>8496</v>
      </c>
      <c r="P224" s="142"/>
      <c r="Q224" s="142">
        <v>8496</v>
      </c>
      <c r="R224" s="160"/>
      <c r="S224" s="160"/>
      <c r="T224" s="142">
        <f>O224+R224</f>
        <v>8496</v>
      </c>
      <c r="U224" s="142">
        <f>Q224+S224</f>
        <v>8496</v>
      </c>
      <c r="V224" s="160"/>
      <c r="W224" s="160"/>
      <c r="X224" s="142">
        <f>T224+V224</f>
        <v>8496</v>
      </c>
      <c r="Y224" s="142">
        <f>U224+W224</f>
        <v>8496</v>
      </c>
      <c r="Z224" s="160"/>
      <c r="AA224" s="143">
        <f>X224+Z224</f>
        <v>8496</v>
      </c>
      <c r="AB224" s="143">
        <f>Y224</f>
        <v>8496</v>
      </c>
      <c r="AC224" s="161"/>
      <c r="AD224" s="161"/>
      <c r="AE224" s="161"/>
      <c r="AF224" s="142">
        <f>AA224+AC224</f>
        <v>8496</v>
      </c>
      <c r="AG224" s="160"/>
      <c r="AH224" s="142">
        <f>AB224</f>
        <v>8496</v>
      </c>
      <c r="AI224" s="160"/>
      <c r="AJ224" s="160"/>
      <c r="AK224" s="142">
        <f>AF224+AI224</f>
        <v>8496</v>
      </c>
      <c r="AL224" s="142">
        <f>AG224</f>
        <v>0</v>
      </c>
      <c r="AM224" s="142">
        <f>AH224+AJ224</f>
        <v>8496</v>
      </c>
      <c r="AN224" s="142">
        <f>AO224-AM224</f>
        <v>11117</v>
      </c>
      <c r="AO224" s="142">
        <v>19613</v>
      </c>
      <c r="AP224" s="142"/>
      <c r="AQ224" s="142">
        <v>19613</v>
      </c>
      <c r="AR224" s="142"/>
      <c r="AS224" s="160"/>
      <c r="AT224" s="142">
        <f>AO224+AR224</f>
        <v>19613</v>
      </c>
      <c r="AU224" s="142">
        <f>AQ224+AS224</f>
        <v>19613</v>
      </c>
      <c r="AV224" s="160"/>
      <c r="AW224" s="160"/>
      <c r="AX224" s="142">
        <f>AT224+AV224</f>
        <v>19613</v>
      </c>
      <c r="AY224" s="142">
        <f>AU224</f>
        <v>19613</v>
      </c>
      <c r="AZ224" s="160"/>
      <c r="BA224" s="160"/>
      <c r="BB224" s="142">
        <f>AX224+AZ224</f>
        <v>19613</v>
      </c>
      <c r="BC224" s="142">
        <f>AY224+BA224</f>
        <v>19613</v>
      </c>
      <c r="BD224" s="160"/>
      <c r="BE224" s="160"/>
      <c r="BF224" s="142">
        <f>BB224+BD224</f>
        <v>19613</v>
      </c>
      <c r="BG224" s="142">
        <f>BC224+BE224</f>
        <v>19613</v>
      </c>
      <c r="BH224" s="160"/>
      <c r="BI224" s="160"/>
      <c r="BJ224" s="142">
        <f>BB224+BH224</f>
        <v>19613</v>
      </c>
      <c r="BK224" s="142">
        <f>BC224+BI224</f>
        <v>19613</v>
      </c>
      <c r="BL224" s="160"/>
      <c r="BM224" s="160"/>
      <c r="BN224" s="142">
        <f>BJ224+BL224</f>
        <v>19613</v>
      </c>
      <c r="BO224" s="142"/>
      <c r="BP224" s="142">
        <f>BK224+BM224</f>
        <v>19613</v>
      </c>
      <c r="BQ224" s="142"/>
      <c r="BR224" s="160"/>
      <c r="BS224" s="142">
        <f>BN224+BQ224</f>
        <v>19613</v>
      </c>
      <c r="BT224" s="142">
        <f>BO224</f>
        <v>0</v>
      </c>
      <c r="BU224" s="142">
        <f>BP224+BR224</f>
        <v>19613</v>
      </c>
      <c r="BV224" s="142"/>
      <c r="BW224" s="160"/>
      <c r="BX224" s="142">
        <f>BS224+BV224</f>
        <v>19613</v>
      </c>
      <c r="BY224" s="142">
        <f>BT224</f>
        <v>0</v>
      </c>
      <c r="BZ224" s="142">
        <f>BU224+BW224</f>
        <v>19613</v>
      </c>
      <c r="CA224" s="142"/>
      <c r="CB224" s="160"/>
      <c r="CC224" s="142">
        <f>BX224+CA224</f>
        <v>19613</v>
      </c>
      <c r="CD224" s="142">
        <f>BY224</f>
        <v>0</v>
      </c>
      <c r="CE224" s="142">
        <f>BZ224+CB224</f>
        <v>19613</v>
      </c>
    </row>
    <row r="225" spans="1:83" s="14" customFormat="1" ht="182.25" customHeight="1">
      <c r="A225" s="219" t="s">
        <v>260</v>
      </c>
      <c r="B225" s="154" t="s">
        <v>154</v>
      </c>
      <c r="C225" s="154" t="s">
        <v>126</v>
      </c>
      <c r="D225" s="155" t="s">
        <v>261</v>
      </c>
      <c r="E225" s="154"/>
      <c r="F225" s="142"/>
      <c r="G225" s="142"/>
      <c r="H225" s="145"/>
      <c r="I225" s="145"/>
      <c r="J225" s="145"/>
      <c r="K225" s="160"/>
      <c r="L225" s="160"/>
      <c r="M225" s="142"/>
      <c r="N225" s="142">
        <f aca="true" t="shared" si="261" ref="N225:BC225">N226</f>
        <v>38071</v>
      </c>
      <c r="O225" s="142">
        <f t="shared" si="261"/>
        <v>38071</v>
      </c>
      <c r="P225" s="142">
        <f t="shared" si="261"/>
        <v>0</v>
      </c>
      <c r="Q225" s="142">
        <f t="shared" si="261"/>
        <v>38071</v>
      </c>
      <c r="R225" s="142">
        <f t="shared" si="261"/>
        <v>0</v>
      </c>
      <c r="S225" s="142">
        <f t="shared" si="261"/>
        <v>0</v>
      </c>
      <c r="T225" s="142">
        <f t="shared" si="261"/>
        <v>38071</v>
      </c>
      <c r="U225" s="142">
        <f t="shared" si="261"/>
        <v>38071</v>
      </c>
      <c r="V225" s="142">
        <f t="shared" si="261"/>
        <v>0</v>
      </c>
      <c r="W225" s="142">
        <f t="shared" si="261"/>
        <v>0</v>
      </c>
      <c r="X225" s="142">
        <f t="shared" si="261"/>
        <v>38071</v>
      </c>
      <c r="Y225" s="142">
        <f t="shared" si="261"/>
        <v>38071</v>
      </c>
      <c r="Z225" s="142">
        <f t="shared" si="261"/>
        <v>0</v>
      </c>
      <c r="AA225" s="143">
        <f t="shared" si="261"/>
        <v>38071</v>
      </c>
      <c r="AB225" s="143">
        <f t="shared" si="261"/>
        <v>38071</v>
      </c>
      <c r="AC225" s="143">
        <f t="shared" si="261"/>
        <v>0</v>
      </c>
      <c r="AD225" s="143">
        <f t="shared" si="261"/>
        <v>0</v>
      </c>
      <c r="AE225" s="143"/>
      <c r="AF225" s="142">
        <f t="shared" si="261"/>
        <v>38071</v>
      </c>
      <c r="AG225" s="142">
        <f t="shared" si="261"/>
        <v>0</v>
      </c>
      <c r="AH225" s="142">
        <f t="shared" si="261"/>
        <v>38071</v>
      </c>
      <c r="AI225" s="142">
        <f t="shared" si="261"/>
        <v>0</v>
      </c>
      <c r="AJ225" s="142">
        <f t="shared" si="261"/>
        <v>0</v>
      </c>
      <c r="AK225" s="142">
        <f t="shared" si="261"/>
        <v>38071</v>
      </c>
      <c r="AL225" s="142">
        <f t="shared" si="261"/>
        <v>0</v>
      </c>
      <c r="AM225" s="142">
        <f t="shared" si="261"/>
        <v>38071</v>
      </c>
      <c r="AN225" s="142">
        <f t="shared" si="261"/>
        <v>68929</v>
      </c>
      <c r="AO225" s="142">
        <f t="shared" si="261"/>
        <v>107000</v>
      </c>
      <c r="AP225" s="142">
        <f t="shared" si="261"/>
        <v>0</v>
      </c>
      <c r="AQ225" s="142">
        <f t="shared" si="261"/>
        <v>107000</v>
      </c>
      <c r="AR225" s="142">
        <f t="shared" si="261"/>
        <v>0</v>
      </c>
      <c r="AS225" s="142">
        <f t="shared" si="261"/>
        <v>0</v>
      </c>
      <c r="AT225" s="142">
        <f t="shared" si="261"/>
        <v>107000</v>
      </c>
      <c r="AU225" s="142">
        <f t="shared" si="261"/>
        <v>107000</v>
      </c>
      <c r="AV225" s="142">
        <f t="shared" si="261"/>
        <v>0</v>
      </c>
      <c r="AW225" s="142">
        <f t="shared" si="261"/>
        <v>0</v>
      </c>
      <c r="AX225" s="142">
        <f t="shared" si="261"/>
        <v>107000</v>
      </c>
      <c r="AY225" s="142">
        <f t="shared" si="261"/>
        <v>107000</v>
      </c>
      <c r="AZ225" s="142">
        <f t="shared" si="261"/>
        <v>0</v>
      </c>
      <c r="BA225" s="142">
        <f t="shared" si="261"/>
        <v>0</v>
      </c>
      <c r="BB225" s="142">
        <f t="shared" si="261"/>
        <v>107000</v>
      </c>
      <c r="BC225" s="142">
        <f t="shared" si="261"/>
        <v>107000</v>
      </c>
      <c r="BD225" s="160"/>
      <c r="BE225" s="160"/>
      <c r="BF225" s="142">
        <f aca="true" t="shared" si="262" ref="BF225:CB225">BF226</f>
        <v>107000</v>
      </c>
      <c r="BG225" s="142">
        <f t="shared" si="262"/>
        <v>107000</v>
      </c>
      <c r="BH225" s="142">
        <f t="shared" si="262"/>
        <v>0</v>
      </c>
      <c r="BI225" s="142">
        <f t="shared" si="262"/>
        <v>0</v>
      </c>
      <c r="BJ225" s="142">
        <f t="shared" si="262"/>
        <v>107000</v>
      </c>
      <c r="BK225" s="142">
        <f t="shared" si="262"/>
        <v>107000</v>
      </c>
      <c r="BL225" s="142">
        <f t="shared" si="262"/>
        <v>0</v>
      </c>
      <c r="BM225" s="142">
        <f t="shared" si="262"/>
        <v>0</v>
      </c>
      <c r="BN225" s="142">
        <f t="shared" si="262"/>
        <v>107000</v>
      </c>
      <c r="BO225" s="142"/>
      <c r="BP225" s="142">
        <f t="shared" si="262"/>
        <v>107000</v>
      </c>
      <c r="BQ225" s="142">
        <f t="shared" si="262"/>
        <v>0</v>
      </c>
      <c r="BR225" s="142">
        <f t="shared" si="262"/>
        <v>0</v>
      </c>
      <c r="BS225" s="142">
        <f t="shared" si="262"/>
        <v>107000</v>
      </c>
      <c r="BT225" s="142">
        <f t="shared" si="262"/>
        <v>0</v>
      </c>
      <c r="BU225" s="142">
        <f t="shared" si="262"/>
        <v>107000</v>
      </c>
      <c r="BV225" s="142">
        <f t="shared" si="262"/>
        <v>0</v>
      </c>
      <c r="BW225" s="142">
        <f t="shared" si="262"/>
        <v>0</v>
      </c>
      <c r="BX225" s="142">
        <f t="shared" si="262"/>
        <v>107000</v>
      </c>
      <c r="BY225" s="142">
        <f t="shared" si="262"/>
        <v>0</v>
      </c>
      <c r="BZ225" s="142">
        <f t="shared" si="262"/>
        <v>107000</v>
      </c>
      <c r="CA225" s="142">
        <f t="shared" si="262"/>
        <v>0</v>
      </c>
      <c r="CB225" s="142">
        <f t="shared" si="262"/>
        <v>0</v>
      </c>
      <c r="CC225" s="142">
        <f>CC226</f>
        <v>107000</v>
      </c>
      <c r="CD225" s="142">
        <f>CD226</f>
        <v>0</v>
      </c>
      <c r="CE225" s="142">
        <f>CE226</f>
        <v>107000</v>
      </c>
    </row>
    <row r="226" spans="1:83" s="14" customFormat="1" ht="91.5" customHeight="1">
      <c r="A226" s="183" t="s">
        <v>242</v>
      </c>
      <c r="B226" s="154" t="s">
        <v>154</v>
      </c>
      <c r="C226" s="154" t="s">
        <v>126</v>
      </c>
      <c r="D226" s="155" t="s">
        <v>261</v>
      </c>
      <c r="E226" s="154" t="s">
        <v>141</v>
      </c>
      <c r="F226" s="142"/>
      <c r="G226" s="142"/>
      <c r="H226" s="145"/>
      <c r="I226" s="145"/>
      <c r="J226" s="145"/>
      <c r="K226" s="160"/>
      <c r="L226" s="160"/>
      <c r="M226" s="142"/>
      <c r="N226" s="142">
        <f>O226-M226</f>
        <v>38071</v>
      </c>
      <c r="O226" s="142">
        <v>38071</v>
      </c>
      <c r="P226" s="142"/>
      <c r="Q226" s="142">
        <v>38071</v>
      </c>
      <c r="R226" s="160"/>
      <c r="S226" s="160"/>
      <c r="T226" s="142">
        <f>O226+R226</f>
        <v>38071</v>
      </c>
      <c r="U226" s="142">
        <f>Q226+S226</f>
        <v>38071</v>
      </c>
      <c r="V226" s="160"/>
      <c r="W226" s="160"/>
      <c r="X226" s="142">
        <f>T226+V226</f>
        <v>38071</v>
      </c>
      <c r="Y226" s="142">
        <f>U226+W226</f>
        <v>38071</v>
      </c>
      <c r="Z226" s="160"/>
      <c r="AA226" s="143">
        <f>X226+Z226</f>
        <v>38071</v>
      </c>
      <c r="AB226" s="143">
        <f>Y226</f>
        <v>38071</v>
      </c>
      <c r="AC226" s="161"/>
      <c r="AD226" s="161"/>
      <c r="AE226" s="161"/>
      <c r="AF226" s="142">
        <f>AA226+AC226</f>
        <v>38071</v>
      </c>
      <c r="AG226" s="160"/>
      <c r="AH226" s="142">
        <f>AB226</f>
        <v>38071</v>
      </c>
      <c r="AI226" s="160"/>
      <c r="AJ226" s="160"/>
      <c r="AK226" s="142">
        <f>AF226+AI226</f>
        <v>38071</v>
      </c>
      <c r="AL226" s="142">
        <f>AG226</f>
        <v>0</v>
      </c>
      <c r="AM226" s="142">
        <f>AH226+AJ226</f>
        <v>38071</v>
      </c>
      <c r="AN226" s="142">
        <f>AO226-AM226</f>
        <v>68929</v>
      </c>
      <c r="AO226" s="142">
        <v>107000</v>
      </c>
      <c r="AP226" s="142"/>
      <c r="AQ226" s="142">
        <v>107000</v>
      </c>
      <c r="AR226" s="142"/>
      <c r="AS226" s="160"/>
      <c r="AT226" s="142">
        <f>AO226+AR226</f>
        <v>107000</v>
      </c>
      <c r="AU226" s="142">
        <f>AQ226+AS226</f>
        <v>107000</v>
      </c>
      <c r="AV226" s="160"/>
      <c r="AW226" s="160"/>
      <c r="AX226" s="142">
        <f>AT226+AV226</f>
        <v>107000</v>
      </c>
      <c r="AY226" s="142">
        <f>AU226</f>
        <v>107000</v>
      </c>
      <c r="AZ226" s="160"/>
      <c r="BA226" s="160"/>
      <c r="BB226" s="142">
        <f>AX226+AZ226</f>
        <v>107000</v>
      </c>
      <c r="BC226" s="142">
        <f>AY226+BA226</f>
        <v>107000</v>
      </c>
      <c r="BD226" s="160"/>
      <c r="BE226" s="160"/>
      <c r="BF226" s="142">
        <f>BB226+BD226</f>
        <v>107000</v>
      </c>
      <c r="BG226" s="142">
        <f>BC226+BE226</f>
        <v>107000</v>
      </c>
      <c r="BH226" s="160"/>
      <c r="BI226" s="160"/>
      <c r="BJ226" s="142">
        <f>BB226+BH226</f>
        <v>107000</v>
      </c>
      <c r="BK226" s="142">
        <f>BC226+BI226</f>
        <v>107000</v>
      </c>
      <c r="BL226" s="160"/>
      <c r="BM226" s="160"/>
      <c r="BN226" s="142">
        <f>BJ226+BL226</f>
        <v>107000</v>
      </c>
      <c r="BO226" s="142"/>
      <c r="BP226" s="142">
        <f>BK226+BM226</f>
        <v>107000</v>
      </c>
      <c r="BQ226" s="142"/>
      <c r="BR226" s="160"/>
      <c r="BS226" s="142">
        <f>BN226+BQ226</f>
        <v>107000</v>
      </c>
      <c r="BT226" s="142">
        <f>BO226</f>
        <v>0</v>
      </c>
      <c r="BU226" s="142">
        <f>BP226+BR226</f>
        <v>107000</v>
      </c>
      <c r="BV226" s="142"/>
      <c r="BW226" s="160"/>
      <c r="BX226" s="142">
        <f>BS226+BV226</f>
        <v>107000</v>
      </c>
      <c r="BY226" s="142">
        <f>BT226</f>
        <v>0</v>
      </c>
      <c r="BZ226" s="142">
        <f>BU226+BW226</f>
        <v>107000</v>
      </c>
      <c r="CA226" s="142"/>
      <c r="CB226" s="160"/>
      <c r="CC226" s="142">
        <f>BX226+CA226</f>
        <v>107000</v>
      </c>
      <c r="CD226" s="142">
        <f>BY226</f>
        <v>0</v>
      </c>
      <c r="CE226" s="142">
        <f>BZ226+CB226</f>
        <v>107000</v>
      </c>
    </row>
    <row r="227" spans="1:83" ht="16.5">
      <c r="A227" s="148"/>
      <c r="B227" s="154"/>
      <c r="C227" s="154"/>
      <c r="D227" s="217"/>
      <c r="E227" s="154"/>
      <c r="F227" s="120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3"/>
      <c r="AB227" s="123"/>
      <c r="AC227" s="123"/>
      <c r="AD227" s="123"/>
      <c r="AE227" s="123"/>
      <c r="AF227" s="122"/>
      <c r="AG227" s="122"/>
      <c r="AH227" s="122"/>
      <c r="AI227" s="122"/>
      <c r="AJ227" s="122"/>
      <c r="AK227" s="124"/>
      <c r="AL227" s="124"/>
      <c r="AM227" s="124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BM227" s="122"/>
      <c r="BN227" s="122"/>
      <c r="BO227" s="122"/>
      <c r="BP227" s="122"/>
      <c r="BQ227" s="122"/>
      <c r="BR227" s="122"/>
      <c r="BS227" s="122"/>
      <c r="BT227" s="122"/>
      <c r="BU227" s="122"/>
      <c r="BV227" s="122"/>
      <c r="BW227" s="122"/>
      <c r="BX227" s="122"/>
      <c r="BY227" s="122"/>
      <c r="BZ227" s="122"/>
      <c r="CA227" s="122"/>
      <c r="CB227" s="122"/>
      <c r="CC227" s="122"/>
      <c r="CD227" s="122"/>
      <c r="CE227" s="122"/>
    </row>
    <row r="228" spans="1:83" s="14" customFormat="1" ht="21" customHeight="1">
      <c r="A228" s="220" t="s">
        <v>156</v>
      </c>
      <c r="B228" s="135" t="s">
        <v>154</v>
      </c>
      <c r="C228" s="135" t="s">
        <v>130</v>
      </c>
      <c r="D228" s="150"/>
      <c r="E228" s="135"/>
      <c r="F228" s="151">
        <f>F231</f>
        <v>680600</v>
      </c>
      <c r="G228" s="151" t="e">
        <f>G231+#REF!</f>
        <v>#REF!</v>
      </c>
      <c r="H228" s="151" t="e">
        <f>H231+#REF!</f>
        <v>#REF!</v>
      </c>
      <c r="I228" s="151" t="e">
        <f>I231+#REF!</f>
        <v>#REF!</v>
      </c>
      <c r="J228" s="151" t="e">
        <f>J231+#REF!</f>
        <v>#REF!</v>
      </c>
      <c r="K228" s="151" t="e">
        <f>K231+#REF!</f>
        <v>#REF!</v>
      </c>
      <c r="L228" s="151" t="e">
        <f>L231+#REF!</f>
        <v>#REF!</v>
      </c>
      <c r="M228" s="151" t="e">
        <f>M231+#REF!</f>
        <v>#REF!</v>
      </c>
      <c r="N228" s="151" t="e">
        <f>N231+#REF!</f>
        <v>#REF!</v>
      </c>
      <c r="O228" s="151" t="e">
        <f>O231+#REF!</f>
        <v>#REF!</v>
      </c>
      <c r="P228" s="151" t="e">
        <f>P231+#REF!</f>
        <v>#REF!</v>
      </c>
      <c r="Q228" s="151" t="e">
        <f>Q231+#REF!</f>
        <v>#REF!</v>
      </c>
      <c r="R228" s="151" t="e">
        <f>R231+#REF!</f>
        <v>#REF!</v>
      </c>
      <c r="S228" s="151" t="e">
        <f>S231+#REF!</f>
        <v>#REF!</v>
      </c>
      <c r="T228" s="151" t="e">
        <f>T231+#REF!</f>
        <v>#REF!</v>
      </c>
      <c r="U228" s="151" t="e">
        <f>U231+#REF!</f>
        <v>#REF!</v>
      </c>
      <c r="V228" s="151" t="e">
        <f>V231+#REF!</f>
        <v>#REF!</v>
      </c>
      <c r="W228" s="151" t="e">
        <f>W231+#REF!</f>
        <v>#REF!</v>
      </c>
      <c r="X228" s="151" t="e">
        <f>X231+#REF!</f>
        <v>#REF!</v>
      </c>
      <c r="Y228" s="151" t="e">
        <f>Y231+#REF!</f>
        <v>#REF!</v>
      </c>
      <c r="Z228" s="151" t="e">
        <f>Z231+#REF!</f>
        <v>#REF!</v>
      </c>
      <c r="AA228" s="152" t="e">
        <f>AA231+#REF!</f>
        <v>#REF!</v>
      </c>
      <c r="AB228" s="152" t="e">
        <f>AB231+#REF!</f>
        <v>#REF!</v>
      </c>
      <c r="AC228" s="152" t="e">
        <f>AC231+#REF!</f>
        <v>#REF!</v>
      </c>
      <c r="AD228" s="152" t="e">
        <f>AD231+#REF!</f>
        <v>#REF!</v>
      </c>
      <c r="AE228" s="152"/>
      <c r="AF228" s="151" t="e">
        <f>AF231+#REF!</f>
        <v>#REF!</v>
      </c>
      <c r="AG228" s="151" t="e">
        <f>AG231+#REF!</f>
        <v>#REF!</v>
      </c>
      <c r="AH228" s="151" t="e">
        <f>AH231+#REF!</f>
        <v>#REF!</v>
      </c>
      <c r="AI228" s="151" t="e">
        <f>AI231+#REF!</f>
        <v>#REF!</v>
      </c>
      <c r="AJ228" s="151" t="e">
        <f>AJ231+#REF!</f>
        <v>#REF!</v>
      </c>
      <c r="AK228" s="151" t="e">
        <f>AK231+#REF!</f>
        <v>#REF!</v>
      </c>
      <c r="AL228" s="151" t="e">
        <f>AL231+#REF!</f>
        <v>#REF!</v>
      </c>
      <c r="AM228" s="151" t="e">
        <f>AM231+#REF!</f>
        <v>#REF!</v>
      </c>
      <c r="AN228" s="151">
        <f aca="true" t="shared" si="263" ref="AN228:AV228">AN229+AN231</f>
        <v>237500</v>
      </c>
      <c r="AO228" s="151">
        <f t="shared" si="263"/>
        <v>789359</v>
      </c>
      <c r="AP228" s="151">
        <f t="shared" si="263"/>
        <v>0</v>
      </c>
      <c r="AQ228" s="151">
        <f t="shared" si="263"/>
        <v>789359</v>
      </c>
      <c r="AR228" s="151">
        <f t="shared" si="263"/>
        <v>0</v>
      </c>
      <c r="AS228" s="151">
        <f t="shared" si="263"/>
        <v>0</v>
      </c>
      <c r="AT228" s="151">
        <f t="shared" si="263"/>
        <v>789359</v>
      </c>
      <c r="AU228" s="151">
        <f t="shared" si="263"/>
        <v>789359</v>
      </c>
      <c r="AV228" s="151">
        <f t="shared" si="263"/>
        <v>0</v>
      </c>
      <c r="AW228" s="151">
        <f aca="true" t="shared" si="264" ref="AW228:BC228">AW229+AW231</f>
        <v>0</v>
      </c>
      <c r="AX228" s="151">
        <f t="shared" si="264"/>
        <v>789359</v>
      </c>
      <c r="AY228" s="151">
        <f t="shared" si="264"/>
        <v>789359</v>
      </c>
      <c r="AZ228" s="151">
        <f t="shared" si="264"/>
        <v>0</v>
      </c>
      <c r="BA228" s="151">
        <f t="shared" si="264"/>
        <v>0</v>
      </c>
      <c r="BB228" s="151">
        <f t="shared" si="264"/>
        <v>839359</v>
      </c>
      <c r="BC228" s="151">
        <f t="shared" si="264"/>
        <v>789359</v>
      </c>
      <c r="BD228" s="160"/>
      <c r="BE228" s="160"/>
      <c r="BF228" s="151">
        <f aca="true" t="shared" si="265" ref="BF228:BP228">BF229+BF231</f>
        <v>839359</v>
      </c>
      <c r="BG228" s="151">
        <f t="shared" si="265"/>
        <v>789359</v>
      </c>
      <c r="BH228" s="151">
        <f>BH229+BH231</f>
        <v>0</v>
      </c>
      <c r="BI228" s="151">
        <f>BI229+BI231</f>
        <v>0</v>
      </c>
      <c r="BJ228" s="151">
        <f>BJ229+BJ231</f>
        <v>839359</v>
      </c>
      <c r="BK228" s="151">
        <f>BK229+BK231</f>
        <v>789359</v>
      </c>
      <c r="BL228" s="151">
        <f t="shared" si="265"/>
        <v>0</v>
      </c>
      <c r="BM228" s="151">
        <f t="shared" si="265"/>
        <v>0</v>
      </c>
      <c r="BN228" s="151">
        <f t="shared" si="265"/>
        <v>839359</v>
      </c>
      <c r="BO228" s="151"/>
      <c r="BP228" s="151">
        <f t="shared" si="265"/>
        <v>789359</v>
      </c>
      <c r="BQ228" s="151">
        <f aca="true" t="shared" si="266" ref="BQ228:BZ228">BQ229+BQ231</f>
        <v>0</v>
      </c>
      <c r="BR228" s="151">
        <f t="shared" si="266"/>
        <v>0</v>
      </c>
      <c r="BS228" s="151">
        <f t="shared" si="266"/>
        <v>839359</v>
      </c>
      <c r="BT228" s="151">
        <f t="shared" si="266"/>
        <v>0</v>
      </c>
      <c r="BU228" s="151">
        <f t="shared" si="266"/>
        <v>789359</v>
      </c>
      <c r="BV228" s="151">
        <f t="shared" si="266"/>
        <v>0</v>
      </c>
      <c r="BW228" s="151">
        <f t="shared" si="266"/>
        <v>0</v>
      </c>
      <c r="BX228" s="151">
        <f t="shared" si="266"/>
        <v>839359</v>
      </c>
      <c r="BY228" s="151">
        <f t="shared" si="266"/>
        <v>0</v>
      </c>
      <c r="BZ228" s="151">
        <f t="shared" si="266"/>
        <v>789359</v>
      </c>
      <c r="CA228" s="151">
        <f>CA229+CA231</f>
        <v>0</v>
      </c>
      <c r="CB228" s="151">
        <f>CB229+CB231</f>
        <v>0</v>
      </c>
      <c r="CC228" s="151">
        <f>CC229+CC231</f>
        <v>839359</v>
      </c>
      <c r="CD228" s="151">
        <f>CD229+CD231</f>
        <v>0</v>
      </c>
      <c r="CE228" s="151">
        <f>CE229+CE231</f>
        <v>789359</v>
      </c>
    </row>
    <row r="229" spans="1:83" s="14" customFormat="1" ht="51" customHeight="1">
      <c r="A229" s="153" t="s">
        <v>148</v>
      </c>
      <c r="B229" s="154" t="s">
        <v>154</v>
      </c>
      <c r="C229" s="154" t="s">
        <v>130</v>
      </c>
      <c r="D229" s="155" t="s">
        <v>38</v>
      </c>
      <c r="E229" s="154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6">
        <f aca="true" t="shared" si="267" ref="AN229:BC229">AN230</f>
        <v>16864</v>
      </c>
      <c r="AO229" s="156">
        <f t="shared" si="267"/>
        <v>16864</v>
      </c>
      <c r="AP229" s="151">
        <f t="shared" si="267"/>
        <v>0</v>
      </c>
      <c r="AQ229" s="156">
        <f t="shared" si="267"/>
        <v>16864</v>
      </c>
      <c r="AR229" s="156">
        <f t="shared" si="267"/>
        <v>0</v>
      </c>
      <c r="AS229" s="156">
        <f t="shared" si="267"/>
        <v>0</v>
      </c>
      <c r="AT229" s="156">
        <f t="shared" si="267"/>
        <v>16864</v>
      </c>
      <c r="AU229" s="156">
        <f t="shared" si="267"/>
        <v>16864</v>
      </c>
      <c r="AV229" s="156">
        <f t="shared" si="267"/>
        <v>0</v>
      </c>
      <c r="AW229" s="156">
        <f t="shared" si="267"/>
        <v>0</v>
      </c>
      <c r="AX229" s="156">
        <f t="shared" si="267"/>
        <v>16864</v>
      </c>
      <c r="AY229" s="156">
        <f t="shared" si="267"/>
        <v>16864</v>
      </c>
      <c r="AZ229" s="156">
        <f t="shared" si="267"/>
        <v>0</v>
      </c>
      <c r="BA229" s="156">
        <f t="shared" si="267"/>
        <v>0</v>
      </c>
      <c r="BB229" s="156">
        <f t="shared" si="267"/>
        <v>16864</v>
      </c>
      <c r="BC229" s="156">
        <f t="shared" si="267"/>
        <v>16864</v>
      </c>
      <c r="BD229" s="160"/>
      <c r="BE229" s="160"/>
      <c r="BF229" s="156">
        <f aca="true" t="shared" si="268" ref="BF229:CB229">BF230</f>
        <v>16864</v>
      </c>
      <c r="BG229" s="156">
        <f t="shared" si="268"/>
        <v>16864</v>
      </c>
      <c r="BH229" s="156">
        <f t="shared" si="268"/>
        <v>0</v>
      </c>
      <c r="BI229" s="156">
        <f t="shared" si="268"/>
        <v>0</v>
      </c>
      <c r="BJ229" s="156">
        <f t="shared" si="268"/>
        <v>16864</v>
      </c>
      <c r="BK229" s="156">
        <f t="shared" si="268"/>
        <v>16864</v>
      </c>
      <c r="BL229" s="156">
        <f t="shared" si="268"/>
        <v>0</v>
      </c>
      <c r="BM229" s="156">
        <f t="shared" si="268"/>
        <v>0</v>
      </c>
      <c r="BN229" s="156">
        <f t="shared" si="268"/>
        <v>16864</v>
      </c>
      <c r="BO229" s="156"/>
      <c r="BP229" s="156">
        <f t="shared" si="268"/>
        <v>16864</v>
      </c>
      <c r="BQ229" s="156">
        <f t="shared" si="268"/>
        <v>0</v>
      </c>
      <c r="BR229" s="156">
        <f t="shared" si="268"/>
        <v>0</v>
      </c>
      <c r="BS229" s="156">
        <f t="shared" si="268"/>
        <v>16864</v>
      </c>
      <c r="BT229" s="156">
        <f t="shared" si="268"/>
        <v>0</v>
      </c>
      <c r="BU229" s="156">
        <f t="shared" si="268"/>
        <v>16864</v>
      </c>
      <c r="BV229" s="156">
        <f t="shared" si="268"/>
        <v>0</v>
      </c>
      <c r="BW229" s="156">
        <f t="shared" si="268"/>
        <v>0</v>
      </c>
      <c r="BX229" s="156">
        <f t="shared" si="268"/>
        <v>16864</v>
      </c>
      <c r="BY229" s="156">
        <f t="shared" si="268"/>
        <v>0</v>
      </c>
      <c r="BZ229" s="156">
        <f t="shared" si="268"/>
        <v>16864</v>
      </c>
      <c r="CA229" s="156">
        <f t="shared" si="268"/>
        <v>0</v>
      </c>
      <c r="CB229" s="156">
        <f t="shared" si="268"/>
        <v>0</v>
      </c>
      <c r="CC229" s="156">
        <f>CC230</f>
        <v>16864</v>
      </c>
      <c r="CD229" s="156">
        <f>CD230</f>
        <v>0</v>
      </c>
      <c r="CE229" s="156">
        <f>CE230</f>
        <v>16864</v>
      </c>
    </row>
    <row r="230" spans="1:83" s="14" customFormat="1" ht="87" customHeight="1">
      <c r="A230" s="153" t="s">
        <v>241</v>
      </c>
      <c r="B230" s="154" t="s">
        <v>154</v>
      </c>
      <c r="C230" s="154" t="s">
        <v>130</v>
      </c>
      <c r="D230" s="155" t="s">
        <v>38</v>
      </c>
      <c r="E230" s="154" t="s">
        <v>149</v>
      </c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42">
        <f>AO230-AM230</f>
        <v>16864</v>
      </c>
      <c r="AO230" s="156">
        <v>16864</v>
      </c>
      <c r="AP230" s="151"/>
      <c r="AQ230" s="156">
        <v>16864</v>
      </c>
      <c r="AR230" s="156"/>
      <c r="AS230" s="160"/>
      <c r="AT230" s="142">
        <f>AO230+AR230</f>
        <v>16864</v>
      </c>
      <c r="AU230" s="142">
        <f>AQ230+AS230</f>
        <v>16864</v>
      </c>
      <c r="AV230" s="160"/>
      <c r="AW230" s="160"/>
      <c r="AX230" s="142">
        <f>AT230+AV230</f>
        <v>16864</v>
      </c>
      <c r="AY230" s="142">
        <f>AU230</f>
        <v>16864</v>
      </c>
      <c r="AZ230" s="160"/>
      <c r="BA230" s="160"/>
      <c r="BB230" s="142">
        <f>AX230+AZ230</f>
        <v>16864</v>
      </c>
      <c r="BC230" s="142">
        <f>AY230+BA230</f>
        <v>16864</v>
      </c>
      <c r="BD230" s="160"/>
      <c r="BE230" s="160"/>
      <c r="BF230" s="142">
        <f>BB230+BD230</f>
        <v>16864</v>
      </c>
      <c r="BG230" s="142">
        <f>BC230+BE230</f>
        <v>16864</v>
      </c>
      <c r="BH230" s="160"/>
      <c r="BI230" s="160"/>
      <c r="BJ230" s="142">
        <f>BB230+BH230</f>
        <v>16864</v>
      </c>
      <c r="BK230" s="142">
        <f>BC230+BI230</f>
        <v>16864</v>
      </c>
      <c r="BL230" s="160"/>
      <c r="BM230" s="160"/>
      <c r="BN230" s="142">
        <f>BJ230+BL230</f>
        <v>16864</v>
      </c>
      <c r="BO230" s="142"/>
      <c r="BP230" s="142">
        <f>BK230+BM230</f>
        <v>16864</v>
      </c>
      <c r="BQ230" s="142"/>
      <c r="BR230" s="160"/>
      <c r="BS230" s="142">
        <f>BN230+BQ230</f>
        <v>16864</v>
      </c>
      <c r="BT230" s="142">
        <f>BO230</f>
        <v>0</v>
      </c>
      <c r="BU230" s="142">
        <f>BP230+BR230</f>
        <v>16864</v>
      </c>
      <c r="BV230" s="142"/>
      <c r="BW230" s="160"/>
      <c r="BX230" s="142">
        <f>BS230+BV230</f>
        <v>16864</v>
      </c>
      <c r="BY230" s="142">
        <f>BT230</f>
        <v>0</v>
      </c>
      <c r="BZ230" s="142">
        <f>BU230+BW230</f>
        <v>16864</v>
      </c>
      <c r="CA230" s="142"/>
      <c r="CB230" s="160"/>
      <c r="CC230" s="142">
        <f>BX230+CA230</f>
        <v>16864</v>
      </c>
      <c r="CD230" s="142">
        <f>BY230</f>
        <v>0</v>
      </c>
      <c r="CE230" s="142">
        <f>BZ230+CB230</f>
        <v>16864</v>
      </c>
    </row>
    <row r="231" spans="1:83" s="14" customFormat="1" ht="24" customHeight="1">
      <c r="A231" s="221" t="s">
        <v>156</v>
      </c>
      <c r="B231" s="154" t="s">
        <v>154</v>
      </c>
      <c r="C231" s="154" t="s">
        <v>130</v>
      </c>
      <c r="D231" s="222" t="s">
        <v>117</v>
      </c>
      <c r="E231" s="154"/>
      <c r="F231" s="156">
        <f>F232+F234+F236+F238+F240+F242</f>
        <v>680600</v>
      </c>
      <c r="G231" s="156">
        <f aca="true" t="shared" si="269" ref="G231:M231">G232+G234+G236+G238+G240+G242+G250</f>
        <v>481921</v>
      </c>
      <c r="H231" s="156">
        <f t="shared" si="269"/>
        <v>1162521</v>
      </c>
      <c r="I231" s="156">
        <f t="shared" si="269"/>
        <v>0</v>
      </c>
      <c r="J231" s="156">
        <f t="shared" si="269"/>
        <v>1303656</v>
      </c>
      <c r="K231" s="156">
        <f t="shared" si="269"/>
        <v>0</v>
      </c>
      <c r="L231" s="156">
        <f t="shared" si="269"/>
        <v>0</v>
      </c>
      <c r="M231" s="156">
        <f t="shared" si="269"/>
        <v>1303656</v>
      </c>
      <c r="N231" s="156">
        <f aca="true" t="shared" si="270" ref="N231:U231">N232+N242+N248+N250</f>
        <v>-751797</v>
      </c>
      <c r="O231" s="156">
        <f t="shared" si="270"/>
        <v>551859</v>
      </c>
      <c r="P231" s="156">
        <f t="shared" si="270"/>
        <v>0</v>
      </c>
      <c r="Q231" s="156">
        <f t="shared" si="270"/>
        <v>551859</v>
      </c>
      <c r="R231" s="156">
        <f t="shared" si="270"/>
        <v>0</v>
      </c>
      <c r="S231" s="156">
        <f t="shared" si="270"/>
        <v>0</v>
      </c>
      <c r="T231" s="156">
        <f t="shared" si="270"/>
        <v>551859</v>
      </c>
      <c r="U231" s="156">
        <f t="shared" si="270"/>
        <v>551859</v>
      </c>
      <c r="V231" s="156">
        <f aca="true" t="shared" si="271" ref="V231:AB231">V232+V242+V248+V250</f>
        <v>0</v>
      </c>
      <c r="W231" s="156">
        <f t="shared" si="271"/>
        <v>0</v>
      </c>
      <c r="X231" s="156">
        <f t="shared" si="271"/>
        <v>551859</v>
      </c>
      <c r="Y231" s="156">
        <f t="shared" si="271"/>
        <v>551859</v>
      </c>
      <c r="Z231" s="156">
        <f t="shared" si="271"/>
        <v>0</v>
      </c>
      <c r="AA231" s="157">
        <f t="shared" si="271"/>
        <v>551859</v>
      </c>
      <c r="AB231" s="157">
        <f t="shared" si="271"/>
        <v>551859</v>
      </c>
      <c r="AC231" s="157">
        <f>AC232+AC242+AC248+AC250</f>
        <v>0</v>
      </c>
      <c r="AD231" s="157">
        <f>AD232+AD242+AD248+AD250</f>
        <v>0</v>
      </c>
      <c r="AE231" s="157"/>
      <c r="AF231" s="156">
        <f aca="true" t="shared" si="272" ref="AF231:AM231">AF232+AF242+AF248+AF250</f>
        <v>551859</v>
      </c>
      <c r="AG231" s="156">
        <f t="shared" si="272"/>
        <v>0</v>
      </c>
      <c r="AH231" s="156">
        <f t="shared" si="272"/>
        <v>551859</v>
      </c>
      <c r="AI231" s="156">
        <f t="shared" si="272"/>
        <v>0</v>
      </c>
      <c r="AJ231" s="156">
        <f t="shared" si="272"/>
        <v>0</v>
      </c>
      <c r="AK231" s="156">
        <f t="shared" si="272"/>
        <v>551859</v>
      </c>
      <c r="AL231" s="156">
        <f t="shared" si="272"/>
        <v>0</v>
      </c>
      <c r="AM231" s="156">
        <f t="shared" si="272"/>
        <v>551859</v>
      </c>
      <c r="AN231" s="156">
        <f aca="true" t="shared" si="273" ref="AN231:AU231">AN232+AN242+AN246+AN248+AN250+AN244</f>
        <v>220636</v>
      </c>
      <c r="AO231" s="156">
        <f t="shared" si="273"/>
        <v>772495</v>
      </c>
      <c r="AP231" s="156">
        <f t="shared" si="273"/>
        <v>0</v>
      </c>
      <c r="AQ231" s="156">
        <f t="shared" si="273"/>
        <v>772495</v>
      </c>
      <c r="AR231" s="156">
        <f t="shared" si="273"/>
        <v>0</v>
      </c>
      <c r="AS231" s="156">
        <f t="shared" si="273"/>
        <v>0</v>
      </c>
      <c r="AT231" s="156">
        <f t="shared" si="273"/>
        <v>772495</v>
      </c>
      <c r="AU231" s="156">
        <f t="shared" si="273"/>
        <v>772495</v>
      </c>
      <c r="AV231" s="156">
        <f aca="true" t="shared" si="274" ref="AV231:BC231">AV232+AV242+AV246+AV248+AV250+AV244</f>
        <v>0</v>
      </c>
      <c r="AW231" s="156">
        <f t="shared" si="274"/>
        <v>0</v>
      </c>
      <c r="AX231" s="156">
        <f t="shared" si="274"/>
        <v>772495</v>
      </c>
      <c r="AY231" s="156">
        <f t="shared" si="274"/>
        <v>772495</v>
      </c>
      <c r="AZ231" s="156">
        <f t="shared" si="274"/>
        <v>0</v>
      </c>
      <c r="BA231" s="156">
        <f t="shared" si="274"/>
        <v>0</v>
      </c>
      <c r="BB231" s="156">
        <f t="shared" si="274"/>
        <v>822495</v>
      </c>
      <c r="BC231" s="156">
        <f t="shared" si="274"/>
        <v>772495</v>
      </c>
      <c r="BD231" s="160"/>
      <c r="BE231" s="160"/>
      <c r="BF231" s="156">
        <f aca="true" t="shared" si="275" ref="BF231:BZ231">BF232+BF242+BF246+BF248+BF250+BF244</f>
        <v>822495</v>
      </c>
      <c r="BG231" s="156">
        <f t="shared" si="275"/>
        <v>772495</v>
      </c>
      <c r="BH231" s="156">
        <f>BH232+BH242+BH246+BH248+BH250+BH244</f>
        <v>0</v>
      </c>
      <c r="BI231" s="156">
        <f>BI232+BI242+BI246+BI248+BI250+BI244</f>
        <v>0</v>
      </c>
      <c r="BJ231" s="156">
        <f>BJ232+BJ242+BJ246+BJ248+BJ250+BJ244</f>
        <v>822495</v>
      </c>
      <c r="BK231" s="156">
        <f>BK232+BK242+BK246+BK248+BK250+BK244</f>
        <v>772495</v>
      </c>
      <c r="BL231" s="156">
        <f t="shared" si="275"/>
        <v>0</v>
      </c>
      <c r="BM231" s="156">
        <f t="shared" si="275"/>
        <v>0</v>
      </c>
      <c r="BN231" s="156">
        <f t="shared" si="275"/>
        <v>822495</v>
      </c>
      <c r="BO231" s="156"/>
      <c r="BP231" s="156">
        <f t="shared" si="275"/>
        <v>772495</v>
      </c>
      <c r="BQ231" s="156">
        <f t="shared" si="275"/>
        <v>0</v>
      </c>
      <c r="BR231" s="156">
        <f t="shared" si="275"/>
        <v>0</v>
      </c>
      <c r="BS231" s="156">
        <f t="shared" si="275"/>
        <v>822495</v>
      </c>
      <c r="BT231" s="156">
        <f t="shared" si="275"/>
        <v>0</v>
      </c>
      <c r="BU231" s="156">
        <f t="shared" si="275"/>
        <v>772495</v>
      </c>
      <c r="BV231" s="156">
        <f t="shared" si="275"/>
        <v>0</v>
      </c>
      <c r="BW231" s="156">
        <f t="shared" si="275"/>
        <v>0</v>
      </c>
      <c r="BX231" s="156">
        <f t="shared" si="275"/>
        <v>822495</v>
      </c>
      <c r="BY231" s="156">
        <f t="shared" si="275"/>
        <v>0</v>
      </c>
      <c r="BZ231" s="156">
        <f t="shared" si="275"/>
        <v>772495</v>
      </c>
      <c r="CA231" s="156">
        <f>CA232+CA242+CA246+CA248+CA250+CA244</f>
        <v>0</v>
      </c>
      <c r="CB231" s="156">
        <f>CB232+CB242+CB246+CB248+CB250+CB244</f>
        <v>0</v>
      </c>
      <c r="CC231" s="156">
        <f>CC232+CC242+CC246+CC248+CC250+CC244</f>
        <v>822495</v>
      </c>
      <c r="CD231" s="156">
        <f>CD232+CD242+CD246+CD248+CD250+CD244</f>
        <v>0</v>
      </c>
      <c r="CE231" s="156">
        <f>CE232+CE242+CE246+CE248+CE250+CE244</f>
        <v>772495</v>
      </c>
    </row>
    <row r="232" spans="1:83" s="14" customFormat="1" ht="51" customHeight="1">
      <c r="A232" s="183" t="s">
        <v>135</v>
      </c>
      <c r="B232" s="154" t="s">
        <v>154</v>
      </c>
      <c r="C232" s="154" t="s">
        <v>130</v>
      </c>
      <c r="D232" s="222" t="s">
        <v>117</v>
      </c>
      <c r="E232" s="154" t="s">
        <v>136</v>
      </c>
      <c r="F232" s="142">
        <v>636668</v>
      </c>
      <c r="G232" s="142">
        <f>H232-F232</f>
        <v>470655</v>
      </c>
      <c r="H232" s="142">
        <v>1107323</v>
      </c>
      <c r="I232" s="142"/>
      <c r="J232" s="142">
        <v>1244558</v>
      </c>
      <c r="K232" s="160"/>
      <c r="L232" s="160"/>
      <c r="M232" s="142">
        <v>1244558</v>
      </c>
      <c r="N232" s="142">
        <f>O232-M232</f>
        <v>-704093</v>
      </c>
      <c r="O232" s="142">
        <v>540465</v>
      </c>
      <c r="P232" s="142"/>
      <c r="Q232" s="142">
        <v>540465</v>
      </c>
      <c r="R232" s="160"/>
      <c r="S232" s="160"/>
      <c r="T232" s="142">
        <f>O232+R232</f>
        <v>540465</v>
      </c>
      <c r="U232" s="142">
        <f>Q232+S232</f>
        <v>540465</v>
      </c>
      <c r="V232" s="160"/>
      <c r="W232" s="160"/>
      <c r="X232" s="142">
        <f>T232+V232</f>
        <v>540465</v>
      </c>
      <c r="Y232" s="142">
        <f>U232+W232</f>
        <v>540465</v>
      </c>
      <c r="Z232" s="160"/>
      <c r="AA232" s="143">
        <f>X232+Z232</f>
        <v>540465</v>
      </c>
      <c r="AB232" s="143">
        <f>Y232</f>
        <v>540465</v>
      </c>
      <c r="AC232" s="161"/>
      <c r="AD232" s="161"/>
      <c r="AE232" s="161"/>
      <c r="AF232" s="142">
        <f>AA232+AC232</f>
        <v>540465</v>
      </c>
      <c r="AG232" s="160"/>
      <c r="AH232" s="142">
        <f>AB232</f>
        <v>540465</v>
      </c>
      <c r="AI232" s="160"/>
      <c r="AJ232" s="160"/>
      <c r="AK232" s="142">
        <f>AF232+AI232</f>
        <v>540465</v>
      </c>
      <c r="AL232" s="142">
        <f>AG232</f>
        <v>0</v>
      </c>
      <c r="AM232" s="142">
        <f>AH232+AJ232</f>
        <v>540465</v>
      </c>
      <c r="AN232" s="142">
        <f>AO232-AM232</f>
        <v>220859</v>
      </c>
      <c r="AO232" s="142">
        <f>711562+49762</f>
        <v>761324</v>
      </c>
      <c r="AP232" s="142"/>
      <c r="AQ232" s="142">
        <f>711562+49762</f>
        <v>761324</v>
      </c>
      <c r="AR232" s="142"/>
      <c r="AS232" s="142"/>
      <c r="AT232" s="142">
        <f>AO232+AR232</f>
        <v>761324</v>
      </c>
      <c r="AU232" s="142">
        <f>AQ232+AS232</f>
        <v>761324</v>
      </c>
      <c r="AV232" s="160"/>
      <c r="AW232" s="160"/>
      <c r="AX232" s="142">
        <f>AT232+AV232</f>
        <v>761324</v>
      </c>
      <c r="AY232" s="142">
        <f>AU232</f>
        <v>761324</v>
      </c>
      <c r="AZ232" s="160"/>
      <c r="BA232" s="160"/>
      <c r="BB232" s="142">
        <f>AX232+AZ232</f>
        <v>761324</v>
      </c>
      <c r="BC232" s="142">
        <f>AY232+BA232</f>
        <v>761324</v>
      </c>
      <c r="BD232" s="160"/>
      <c r="BE232" s="160"/>
      <c r="BF232" s="142">
        <f>BB232+BD232</f>
        <v>761324</v>
      </c>
      <c r="BG232" s="142">
        <f>BC232+BE232</f>
        <v>761324</v>
      </c>
      <c r="BH232" s="160"/>
      <c r="BI232" s="160"/>
      <c r="BJ232" s="142">
        <f>BB232+BH232</f>
        <v>761324</v>
      </c>
      <c r="BK232" s="142">
        <f>BC232+BI232</f>
        <v>761324</v>
      </c>
      <c r="BL232" s="160"/>
      <c r="BM232" s="160"/>
      <c r="BN232" s="142">
        <f>BJ232+BL232</f>
        <v>761324</v>
      </c>
      <c r="BO232" s="142"/>
      <c r="BP232" s="142">
        <f>BK232+BM232</f>
        <v>761324</v>
      </c>
      <c r="BQ232" s="142"/>
      <c r="BR232" s="160"/>
      <c r="BS232" s="142">
        <f>BN232+BQ232</f>
        <v>761324</v>
      </c>
      <c r="BT232" s="142">
        <f>BO232</f>
        <v>0</v>
      </c>
      <c r="BU232" s="142">
        <f>BP232+BR232</f>
        <v>761324</v>
      </c>
      <c r="BV232" s="142">
        <v>11171</v>
      </c>
      <c r="BW232" s="142">
        <v>11171</v>
      </c>
      <c r="BX232" s="142">
        <f>BS232+BV232</f>
        <v>772495</v>
      </c>
      <c r="BY232" s="142">
        <f>BT232</f>
        <v>0</v>
      </c>
      <c r="BZ232" s="142">
        <f>BU232+BW232</f>
        <v>772495</v>
      </c>
      <c r="CA232" s="142"/>
      <c r="CB232" s="142"/>
      <c r="CC232" s="142">
        <f>BX232+CA232</f>
        <v>772495</v>
      </c>
      <c r="CD232" s="142">
        <f>BY232</f>
        <v>0</v>
      </c>
      <c r="CE232" s="142">
        <f>BZ232+CB232</f>
        <v>772495</v>
      </c>
    </row>
    <row r="233" spans="1:83" s="25" customFormat="1" ht="82.5" customHeight="1" hidden="1">
      <c r="A233" s="174" t="s">
        <v>242</v>
      </c>
      <c r="B233" s="175" t="s">
        <v>154</v>
      </c>
      <c r="C233" s="175" t="s">
        <v>130</v>
      </c>
      <c r="D233" s="223" t="s">
        <v>117</v>
      </c>
      <c r="E233" s="175" t="s">
        <v>141</v>
      </c>
      <c r="F233" s="177"/>
      <c r="G233" s="177"/>
      <c r="H233" s="177"/>
      <c r="I233" s="177"/>
      <c r="J233" s="177"/>
      <c r="K233" s="178"/>
      <c r="L233" s="178"/>
      <c r="M233" s="177"/>
      <c r="N233" s="177"/>
      <c r="O233" s="177"/>
      <c r="P233" s="177">
        <f>P242+P248+P250</f>
        <v>0</v>
      </c>
      <c r="Q233" s="177"/>
      <c r="R233" s="178"/>
      <c r="S233" s="178"/>
      <c r="T233" s="178"/>
      <c r="U233" s="178"/>
      <c r="V233" s="178"/>
      <c r="W233" s="178"/>
      <c r="X233" s="178"/>
      <c r="Y233" s="178"/>
      <c r="Z233" s="178"/>
      <c r="AA233" s="161"/>
      <c r="AB233" s="161"/>
      <c r="AC233" s="161"/>
      <c r="AD233" s="161"/>
      <c r="AE233" s="161"/>
      <c r="AF233" s="160"/>
      <c r="AG233" s="160"/>
      <c r="AH233" s="160"/>
      <c r="AI233" s="178"/>
      <c r="AJ233" s="178"/>
      <c r="AK233" s="224"/>
      <c r="AL233" s="224"/>
      <c r="AM233" s="224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BE233" s="178"/>
      <c r="BF233" s="178"/>
      <c r="BG233" s="178"/>
      <c r="BH233" s="178"/>
      <c r="BI233" s="178"/>
      <c r="BJ233" s="178"/>
      <c r="BK233" s="178"/>
      <c r="BL233" s="160"/>
      <c r="BM233" s="160"/>
      <c r="BN233" s="178"/>
      <c r="BO233" s="178"/>
      <c r="BP233" s="178"/>
      <c r="BQ233" s="178"/>
      <c r="BR233" s="178"/>
      <c r="BS233" s="178"/>
      <c r="BT233" s="178"/>
      <c r="BU233" s="178"/>
      <c r="BV233" s="178"/>
      <c r="BW233" s="178"/>
      <c r="BX233" s="178"/>
      <c r="BY233" s="178"/>
      <c r="BZ233" s="178"/>
      <c r="CA233" s="178"/>
      <c r="CB233" s="178"/>
      <c r="CC233" s="178"/>
      <c r="CD233" s="178"/>
      <c r="CE233" s="178"/>
    </row>
    <row r="234" spans="1:83" s="11" customFormat="1" ht="33" customHeight="1" hidden="1">
      <c r="A234" s="183" t="s">
        <v>203</v>
      </c>
      <c r="B234" s="154" t="s">
        <v>154</v>
      </c>
      <c r="C234" s="154" t="s">
        <v>130</v>
      </c>
      <c r="D234" s="222" t="s">
        <v>193</v>
      </c>
      <c r="E234" s="154"/>
      <c r="F234" s="156">
        <f aca="true" t="shared" si="276" ref="F234:Q234">F235</f>
        <v>1903</v>
      </c>
      <c r="G234" s="156">
        <f t="shared" si="276"/>
        <v>-1903</v>
      </c>
      <c r="H234" s="156">
        <f t="shared" si="276"/>
        <v>0</v>
      </c>
      <c r="I234" s="156">
        <f t="shared" si="276"/>
        <v>0</v>
      </c>
      <c r="J234" s="156">
        <f t="shared" si="276"/>
        <v>0</v>
      </c>
      <c r="K234" s="156">
        <f t="shared" si="276"/>
        <v>0</v>
      </c>
      <c r="L234" s="156">
        <f t="shared" si="276"/>
        <v>0</v>
      </c>
      <c r="M234" s="156">
        <f t="shared" si="276"/>
        <v>0</v>
      </c>
      <c r="N234" s="156">
        <f t="shared" si="276"/>
        <v>0</v>
      </c>
      <c r="O234" s="156">
        <f t="shared" si="276"/>
        <v>0</v>
      </c>
      <c r="P234" s="156">
        <f t="shared" si="276"/>
        <v>0</v>
      </c>
      <c r="Q234" s="156">
        <f t="shared" si="276"/>
        <v>0</v>
      </c>
      <c r="R234" s="144"/>
      <c r="S234" s="144"/>
      <c r="T234" s="144"/>
      <c r="U234" s="144"/>
      <c r="V234" s="144"/>
      <c r="W234" s="144"/>
      <c r="X234" s="144"/>
      <c r="Y234" s="144"/>
      <c r="Z234" s="144"/>
      <c r="AA234" s="203"/>
      <c r="AB234" s="203"/>
      <c r="AC234" s="203"/>
      <c r="AD234" s="203"/>
      <c r="AE234" s="203"/>
      <c r="AF234" s="144"/>
      <c r="AG234" s="144"/>
      <c r="AH234" s="144"/>
      <c r="AI234" s="144"/>
      <c r="AJ234" s="144"/>
      <c r="AK234" s="169"/>
      <c r="AL234" s="169"/>
      <c r="AM234" s="169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4"/>
      <c r="BJ234" s="144"/>
      <c r="BK234" s="144"/>
      <c r="BL234" s="144"/>
      <c r="BM234" s="144"/>
      <c r="BN234" s="144"/>
      <c r="BO234" s="144"/>
      <c r="BP234" s="144"/>
      <c r="BQ234" s="144"/>
      <c r="BR234" s="144"/>
      <c r="BS234" s="144"/>
      <c r="BT234" s="144"/>
      <c r="BU234" s="144"/>
      <c r="BV234" s="144"/>
      <c r="BW234" s="144"/>
      <c r="BX234" s="144"/>
      <c r="BY234" s="144"/>
      <c r="BZ234" s="144"/>
      <c r="CA234" s="144"/>
      <c r="CB234" s="144"/>
      <c r="CC234" s="144"/>
      <c r="CD234" s="144"/>
      <c r="CE234" s="144"/>
    </row>
    <row r="235" spans="1:83" s="11" customFormat="1" ht="82.5" customHeight="1" hidden="1">
      <c r="A235" s="183" t="s">
        <v>398</v>
      </c>
      <c r="B235" s="154" t="s">
        <v>154</v>
      </c>
      <c r="C235" s="154" t="s">
        <v>130</v>
      </c>
      <c r="D235" s="222" t="s">
        <v>193</v>
      </c>
      <c r="E235" s="154" t="s">
        <v>141</v>
      </c>
      <c r="F235" s="142">
        <v>1903</v>
      </c>
      <c r="G235" s="142">
        <f>H235-F235</f>
        <v>-1903</v>
      </c>
      <c r="H235" s="142">
        <f>2945-2945</f>
        <v>0</v>
      </c>
      <c r="I235" s="142"/>
      <c r="J235" s="142">
        <f>3154-3154</f>
        <v>0</v>
      </c>
      <c r="K235" s="144"/>
      <c r="L235" s="144"/>
      <c r="M235" s="142"/>
      <c r="N235" s="145"/>
      <c r="O235" s="142"/>
      <c r="P235" s="142"/>
      <c r="Q235" s="142"/>
      <c r="R235" s="144"/>
      <c r="S235" s="144"/>
      <c r="T235" s="144"/>
      <c r="U235" s="144"/>
      <c r="V235" s="144"/>
      <c r="W235" s="144"/>
      <c r="X235" s="144"/>
      <c r="Y235" s="144"/>
      <c r="Z235" s="144"/>
      <c r="AA235" s="203"/>
      <c r="AB235" s="203"/>
      <c r="AC235" s="203"/>
      <c r="AD235" s="203"/>
      <c r="AE235" s="203"/>
      <c r="AF235" s="144"/>
      <c r="AG235" s="144"/>
      <c r="AH235" s="144"/>
      <c r="AI235" s="144"/>
      <c r="AJ235" s="144"/>
      <c r="AK235" s="169"/>
      <c r="AL235" s="169"/>
      <c r="AM235" s="169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144"/>
      <c r="BO235" s="144"/>
      <c r="BP235" s="144"/>
      <c r="BQ235" s="144"/>
      <c r="BR235" s="144"/>
      <c r="BS235" s="144"/>
      <c r="BT235" s="144"/>
      <c r="BU235" s="144"/>
      <c r="BV235" s="144"/>
      <c r="BW235" s="144"/>
      <c r="BX235" s="144"/>
      <c r="BY235" s="144"/>
      <c r="BZ235" s="144"/>
      <c r="CA235" s="144"/>
      <c r="CB235" s="144"/>
      <c r="CC235" s="144"/>
      <c r="CD235" s="144"/>
      <c r="CE235" s="144"/>
    </row>
    <row r="236" spans="1:83" s="11" customFormat="1" ht="66" customHeight="1" hidden="1">
      <c r="A236" s="183" t="s">
        <v>213</v>
      </c>
      <c r="B236" s="154" t="s">
        <v>154</v>
      </c>
      <c r="C236" s="154" t="s">
        <v>130</v>
      </c>
      <c r="D236" s="222" t="s">
        <v>194</v>
      </c>
      <c r="E236" s="154"/>
      <c r="F236" s="156">
        <f aca="true" t="shared" si="277" ref="F236:Q236">F237</f>
        <v>1652</v>
      </c>
      <c r="G236" s="156">
        <f t="shared" si="277"/>
        <v>-1652</v>
      </c>
      <c r="H236" s="156">
        <f t="shared" si="277"/>
        <v>0</v>
      </c>
      <c r="I236" s="156">
        <f t="shared" si="277"/>
        <v>0</v>
      </c>
      <c r="J236" s="156">
        <f t="shared" si="277"/>
        <v>0</v>
      </c>
      <c r="K236" s="156">
        <f t="shared" si="277"/>
        <v>0</v>
      </c>
      <c r="L236" s="156">
        <f t="shared" si="277"/>
        <v>0</v>
      </c>
      <c r="M236" s="156">
        <f t="shared" si="277"/>
        <v>0</v>
      </c>
      <c r="N236" s="156">
        <f t="shared" si="277"/>
        <v>0</v>
      </c>
      <c r="O236" s="156">
        <f t="shared" si="277"/>
        <v>0</v>
      </c>
      <c r="P236" s="156">
        <f t="shared" si="277"/>
        <v>0</v>
      </c>
      <c r="Q236" s="156">
        <f t="shared" si="277"/>
        <v>0</v>
      </c>
      <c r="R236" s="144"/>
      <c r="S236" s="144"/>
      <c r="T236" s="144"/>
      <c r="U236" s="144"/>
      <c r="V236" s="144"/>
      <c r="W236" s="144"/>
      <c r="X236" s="144"/>
      <c r="Y236" s="144"/>
      <c r="Z236" s="144"/>
      <c r="AA236" s="203"/>
      <c r="AB236" s="203"/>
      <c r="AC236" s="203"/>
      <c r="AD236" s="203"/>
      <c r="AE236" s="203"/>
      <c r="AF236" s="144"/>
      <c r="AG236" s="144"/>
      <c r="AH236" s="144"/>
      <c r="AI236" s="144"/>
      <c r="AJ236" s="144"/>
      <c r="AK236" s="169"/>
      <c r="AL236" s="169"/>
      <c r="AM236" s="169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4"/>
      <c r="BX236" s="144"/>
      <c r="BY236" s="144"/>
      <c r="BZ236" s="144"/>
      <c r="CA236" s="144"/>
      <c r="CB236" s="144"/>
      <c r="CC236" s="144"/>
      <c r="CD236" s="144"/>
      <c r="CE236" s="144"/>
    </row>
    <row r="237" spans="1:83" s="11" customFormat="1" ht="82.5" customHeight="1" hidden="1">
      <c r="A237" s="183" t="s">
        <v>398</v>
      </c>
      <c r="B237" s="154" t="s">
        <v>154</v>
      </c>
      <c r="C237" s="154" t="s">
        <v>130</v>
      </c>
      <c r="D237" s="222" t="s">
        <v>194</v>
      </c>
      <c r="E237" s="154" t="s">
        <v>141</v>
      </c>
      <c r="F237" s="142">
        <v>1652</v>
      </c>
      <c r="G237" s="142">
        <f>H237-F237</f>
        <v>-1652</v>
      </c>
      <c r="H237" s="145">
        <f>699-699</f>
        <v>0</v>
      </c>
      <c r="I237" s="145"/>
      <c r="J237" s="145">
        <f>749-749</f>
        <v>0</v>
      </c>
      <c r="K237" s="144"/>
      <c r="L237" s="144"/>
      <c r="M237" s="142"/>
      <c r="N237" s="145"/>
      <c r="O237" s="142"/>
      <c r="P237" s="142"/>
      <c r="Q237" s="142"/>
      <c r="R237" s="144"/>
      <c r="S237" s="144"/>
      <c r="T237" s="144"/>
      <c r="U237" s="144"/>
      <c r="V237" s="144"/>
      <c r="W237" s="144"/>
      <c r="X237" s="144"/>
      <c r="Y237" s="144"/>
      <c r="Z237" s="144"/>
      <c r="AA237" s="203"/>
      <c r="AB237" s="203"/>
      <c r="AC237" s="203"/>
      <c r="AD237" s="203"/>
      <c r="AE237" s="203"/>
      <c r="AF237" s="144"/>
      <c r="AG237" s="144"/>
      <c r="AH237" s="144"/>
      <c r="AI237" s="144"/>
      <c r="AJ237" s="144"/>
      <c r="AK237" s="169"/>
      <c r="AL237" s="169"/>
      <c r="AM237" s="169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4"/>
      <c r="BX237" s="144"/>
      <c r="BY237" s="144"/>
      <c r="BZ237" s="144"/>
      <c r="CA237" s="144"/>
      <c r="CB237" s="144"/>
      <c r="CC237" s="144"/>
      <c r="CD237" s="144"/>
      <c r="CE237" s="144"/>
    </row>
    <row r="238" spans="1:83" s="11" customFormat="1" ht="99" customHeight="1" hidden="1">
      <c r="A238" s="183" t="s">
        <v>214</v>
      </c>
      <c r="B238" s="154" t="s">
        <v>154</v>
      </c>
      <c r="C238" s="154" t="s">
        <v>130</v>
      </c>
      <c r="D238" s="222" t="s">
        <v>195</v>
      </c>
      <c r="E238" s="154"/>
      <c r="F238" s="156">
        <f aca="true" t="shared" si="278" ref="F238:Q238">F239</f>
        <v>9073</v>
      </c>
      <c r="G238" s="156">
        <f t="shared" si="278"/>
        <v>-9073</v>
      </c>
      <c r="H238" s="156">
        <f t="shared" si="278"/>
        <v>0</v>
      </c>
      <c r="I238" s="156">
        <f t="shared" si="278"/>
        <v>0</v>
      </c>
      <c r="J238" s="156">
        <f t="shared" si="278"/>
        <v>0</v>
      </c>
      <c r="K238" s="156">
        <f t="shared" si="278"/>
        <v>0</v>
      </c>
      <c r="L238" s="156">
        <f t="shared" si="278"/>
        <v>0</v>
      </c>
      <c r="M238" s="156">
        <f t="shared" si="278"/>
        <v>0</v>
      </c>
      <c r="N238" s="156">
        <f t="shared" si="278"/>
        <v>0</v>
      </c>
      <c r="O238" s="156">
        <f t="shared" si="278"/>
        <v>0</v>
      </c>
      <c r="P238" s="156">
        <f t="shared" si="278"/>
        <v>0</v>
      </c>
      <c r="Q238" s="156">
        <f t="shared" si="278"/>
        <v>0</v>
      </c>
      <c r="R238" s="144"/>
      <c r="S238" s="144"/>
      <c r="T238" s="144"/>
      <c r="U238" s="144"/>
      <c r="V238" s="144"/>
      <c r="W238" s="144"/>
      <c r="X238" s="144"/>
      <c r="Y238" s="144"/>
      <c r="Z238" s="144"/>
      <c r="AA238" s="203"/>
      <c r="AB238" s="203"/>
      <c r="AC238" s="203"/>
      <c r="AD238" s="203"/>
      <c r="AE238" s="203"/>
      <c r="AF238" s="144"/>
      <c r="AG238" s="144"/>
      <c r="AH238" s="144"/>
      <c r="AI238" s="144"/>
      <c r="AJ238" s="144"/>
      <c r="AK238" s="169"/>
      <c r="AL238" s="169"/>
      <c r="AM238" s="169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44"/>
      <c r="BW238" s="144"/>
      <c r="BX238" s="144"/>
      <c r="BY238" s="144"/>
      <c r="BZ238" s="144"/>
      <c r="CA238" s="144"/>
      <c r="CB238" s="144"/>
      <c r="CC238" s="144"/>
      <c r="CD238" s="144"/>
      <c r="CE238" s="144"/>
    </row>
    <row r="239" spans="1:83" s="11" customFormat="1" ht="82.5" customHeight="1" hidden="1">
      <c r="A239" s="183" t="s">
        <v>398</v>
      </c>
      <c r="B239" s="154" t="s">
        <v>154</v>
      </c>
      <c r="C239" s="154" t="s">
        <v>130</v>
      </c>
      <c r="D239" s="222" t="s">
        <v>195</v>
      </c>
      <c r="E239" s="154" t="s">
        <v>141</v>
      </c>
      <c r="F239" s="142">
        <v>9073</v>
      </c>
      <c r="G239" s="142">
        <f>H239-F239</f>
        <v>-9073</v>
      </c>
      <c r="H239" s="142">
        <f>9572-9572</f>
        <v>0</v>
      </c>
      <c r="I239" s="142"/>
      <c r="J239" s="142">
        <f>10251-10251</f>
        <v>0</v>
      </c>
      <c r="K239" s="144"/>
      <c r="L239" s="144"/>
      <c r="M239" s="142"/>
      <c r="N239" s="145"/>
      <c r="O239" s="142"/>
      <c r="P239" s="142"/>
      <c r="Q239" s="142"/>
      <c r="R239" s="144"/>
      <c r="S239" s="144"/>
      <c r="T239" s="144"/>
      <c r="U239" s="144"/>
      <c r="V239" s="144"/>
      <c r="W239" s="144"/>
      <c r="X239" s="144"/>
      <c r="Y239" s="144"/>
      <c r="Z239" s="144"/>
      <c r="AA239" s="203"/>
      <c r="AB239" s="203"/>
      <c r="AC239" s="203"/>
      <c r="AD239" s="203"/>
      <c r="AE239" s="203"/>
      <c r="AF239" s="144"/>
      <c r="AG239" s="144"/>
      <c r="AH239" s="144"/>
      <c r="AI239" s="144"/>
      <c r="AJ239" s="144"/>
      <c r="AK239" s="169"/>
      <c r="AL239" s="169"/>
      <c r="AM239" s="169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4"/>
      <c r="BW239" s="144"/>
      <c r="BX239" s="144"/>
      <c r="BY239" s="144"/>
      <c r="BZ239" s="144"/>
      <c r="CA239" s="144"/>
      <c r="CB239" s="144"/>
      <c r="CC239" s="144"/>
      <c r="CD239" s="144"/>
      <c r="CE239" s="144"/>
    </row>
    <row r="240" spans="1:83" s="11" customFormat="1" ht="49.5" customHeight="1" hidden="1">
      <c r="A240" s="183" t="s">
        <v>204</v>
      </c>
      <c r="B240" s="154" t="s">
        <v>154</v>
      </c>
      <c r="C240" s="154" t="s">
        <v>130</v>
      </c>
      <c r="D240" s="222" t="s">
        <v>196</v>
      </c>
      <c r="E240" s="154"/>
      <c r="F240" s="156">
        <f aca="true" t="shared" si="279" ref="F240:Q240">F241</f>
        <v>23259</v>
      </c>
      <c r="G240" s="156">
        <f t="shared" si="279"/>
        <v>-23259</v>
      </c>
      <c r="H240" s="156">
        <f t="shared" si="279"/>
        <v>0</v>
      </c>
      <c r="I240" s="156">
        <f t="shared" si="279"/>
        <v>0</v>
      </c>
      <c r="J240" s="156">
        <f t="shared" si="279"/>
        <v>0</v>
      </c>
      <c r="K240" s="156">
        <f t="shared" si="279"/>
        <v>0</v>
      </c>
      <c r="L240" s="156">
        <f t="shared" si="279"/>
        <v>0</v>
      </c>
      <c r="M240" s="156">
        <f t="shared" si="279"/>
        <v>0</v>
      </c>
      <c r="N240" s="156">
        <f t="shared" si="279"/>
        <v>0</v>
      </c>
      <c r="O240" s="156">
        <f t="shared" si="279"/>
        <v>0</v>
      </c>
      <c r="P240" s="156">
        <f t="shared" si="279"/>
        <v>0</v>
      </c>
      <c r="Q240" s="156">
        <f t="shared" si="279"/>
        <v>0</v>
      </c>
      <c r="R240" s="144"/>
      <c r="S240" s="144"/>
      <c r="T240" s="144"/>
      <c r="U240" s="144"/>
      <c r="V240" s="144"/>
      <c r="W240" s="144"/>
      <c r="X240" s="144"/>
      <c r="Y240" s="144"/>
      <c r="Z240" s="144"/>
      <c r="AA240" s="203"/>
      <c r="AB240" s="203"/>
      <c r="AC240" s="203"/>
      <c r="AD240" s="203"/>
      <c r="AE240" s="203"/>
      <c r="AF240" s="144"/>
      <c r="AG240" s="144"/>
      <c r="AH240" s="144"/>
      <c r="AI240" s="144"/>
      <c r="AJ240" s="144"/>
      <c r="AK240" s="169"/>
      <c r="AL240" s="169"/>
      <c r="AM240" s="169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</row>
    <row r="241" spans="1:83" s="11" customFormat="1" ht="82.5" customHeight="1" hidden="1">
      <c r="A241" s="183" t="s">
        <v>398</v>
      </c>
      <c r="B241" s="154" t="s">
        <v>154</v>
      </c>
      <c r="C241" s="154" t="s">
        <v>130</v>
      </c>
      <c r="D241" s="222" t="s">
        <v>196</v>
      </c>
      <c r="E241" s="154" t="s">
        <v>141</v>
      </c>
      <c r="F241" s="142">
        <v>23259</v>
      </c>
      <c r="G241" s="142">
        <f>H241-F241</f>
        <v>-23259</v>
      </c>
      <c r="H241" s="142"/>
      <c r="I241" s="142"/>
      <c r="J241" s="142"/>
      <c r="K241" s="144"/>
      <c r="L241" s="144"/>
      <c r="M241" s="142"/>
      <c r="N241" s="145"/>
      <c r="O241" s="142"/>
      <c r="P241" s="142"/>
      <c r="Q241" s="142"/>
      <c r="R241" s="144"/>
      <c r="S241" s="144"/>
      <c r="T241" s="144"/>
      <c r="U241" s="144"/>
      <c r="V241" s="144"/>
      <c r="W241" s="144"/>
      <c r="X241" s="144"/>
      <c r="Y241" s="144"/>
      <c r="Z241" s="144"/>
      <c r="AA241" s="203"/>
      <c r="AB241" s="203"/>
      <c r="AC241" s="203"/>
      <c r="AD241" s="203"/>
      <c r="AE241" s="203"/>
      <c r="AF241" s="144"/>
      <c r="AG241" s="144"/>
      <c r="AH241" s="144"/>
      <c r="AI241" s="144"/>
      <c r="AJ241" s="144"/>
      <c r="AK241" s="169"/>
      <c r="AL241" s="169"/>
      <c r="AM241" s="169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44"/>
      <c r="BW241" s="144"/>
      <c r="BX241" s="144"/>
      <c r="BY241" s="144"/>
      <c r="BZ241" s="144"/>
      <c r="CA241" s="144"/>
      <c r="CB241" s="144"/>
      <c r="CC241" s="144"/>
      <c r="CD241" s="144"/>
      <c r="CE241" s="144"/>
    </row>
    <row r="242" spans="1:83" s="11" customFormat="1" ht="33" customHeight="1" hidden="1">
      <c r="A242" s="183" t="s">
        <v>206</v>
      </c>
      <c r="B242" s="154" t="s">
        <v>154</v>
      </c>
      <c r="C242" s="154" t="s">
        <v>130</v>
      </c>
      <c r="D242" s="222" t="s">
        <v>205</v>
      </c>
      <c r="E242" s="154"/>
      <c r="F242" s="156">
        <f aca="true" t="shared" si="280" ref="F242:Q242">F243</f>
        <v>8045</v>
      </c>
      <c r="G242" s="156">
        <f t="shared" si="280"/>
        <v>3908</v>
      </c>
      <c r="H242" s="156">
        <f t="shared" si="280"/>
        <v>11953</v>
      </c>
      <c r="I242" s="156">
        <f t="shared" si="280"/>
        <v>0</v>
      </c>
      <c r="J242" s="156">
        <f t="shared" si="280"/>
        <v>12801</v>
      </c>
      <c r="K242" s="156">
        <f t="shared" si="280"/>
        <v>0</v>
      </c>
      <c r="L242" s="156">
        <f t="shared" si="280"/>
        <v>0</v>
      </c>
      <c r="M242" s="156">
        <f t="shared" si="280"/>
        <v>12801</v>
      </c>
      <c r="N242" s="156">
        <f t="shared" si="280"/>
        <v>-12801</v>
      </c>
      <c r="O242" s="156">
        <f t="shared" si="280"/>
        <v>0</v>
      </c>
      <c r="P242" s="156">
        <f t="shared" si="280"/>
        <v>0</v>
      </c>
      <c r="Q242" s="156">
        <f t="shared" si="280"/>
        <v>0</v>
      </c>
      <c r="R242" s="144"/>
      <c r="S242" s="144"/>
      <c r="T242" s="144"/>
      <c r="U242" s="144"/>
      <c r="V242" s="144"/>
      <c r="W242" s="144"/>
      <c r="X242" s="144"/>
      <c r="Y242" s="144"/>
      <c r="Z242" s="144"/>
      <c r="AA242" s="203"/>
      <c r="AB242" s="203"/>
      <c r="AC242" s="203"/>
      <c r="AD242" s="203"/>
      <c r="AE242" s="203"/>
      <c r="AF242" s="144"/>
      <c r="AG242" s="144"/>
      <c r="AH242" s="144"/>
      <c r="AI242" s="144"/>
      <c r="AJ242" s="144"/>
      <c r="AK242" s="169"/>
      <c r="AL242" s="169"/>
      <c r="AM242" s="169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  <c r="BO242" s="144"/>
      <c r="BP242" s="144"/>
      <c r="BQ242" s="144"/>
      <c r="BR242" s="144"/>
      <c r="BS242" s="144"/>
      <c r="BT242" s="144"/>
      <c r="BU242" s="144"/>
      <c r="BV242" s="144"/>
      <c r="BW242" s="144"/>
      <c r="BX242" s="144"/>
      <c r="BY242" s="144"/>
      <c r="BZ242" s="144"/>
      <c r="CA242" s="144"/>
      <c r="CB242" s="144"/>
      <c r="CC242" s="144"/>
      <c r="CD242" s="144"/>
      <c r="CE242" s="144"/>
    </row>
    <row r="243" spans="1:83" s="11" customFormat="1" ht="82.5" customHeight="1" hidden="1">
      <c r="A243" s="183" t="s">
        <v>242</v>
      </c>
      <c r="B243" s="154" t="s">
        <v>154</v>
      </c>
      <c r="C243" s="154" t="s">
        <v>130</v>
      </c>
      <c r="D243" s="222" t="s">
        <v>205</v>
      </c>
      <c r="E243" s="154" t="s">
        <v>141</v>
      </c>
      <c r="F243" s="142">
        <v>8045</v>
      </c>
      <c r="G243" s="142">
        <f>H243-F243</f>
        <v>3908</v>
      </c>
      <c r="H243" s="142">
        <v>11953</v>
      </c>
      <c r="I243" s="142"/>
      <c r="J243" s="142">
        <v>12801</v>
      </c>
      <c r="K243" s="144"/>
      <c r="L243" s="144"/>
      <c r="M243" s="142">
        <v>12801</v>
      </c>
      <c r="N243" s="142">
        <f>O243-M243</f>
        <v>-12801</v>
      </c>
      <c r="O243" s="142"/>
      <c r="P243" s="142"/>
      <c r="Q243" s="142"/>
      <c r="R243" s="144"/>
      <c r="S243" s="144"/>
      <c r="T243" s="144"/>
      <c r="U243" s="144"/>
      <c r="V243" s="144"/>
      <c r="W243" s="144"/>
      <c r="X243" s="144"/>
      <c r="Y243" s="144"/>
      <c r="Z243" s="144"/>
      <c r="AA243" s="203"/>
      <c r="AB243" s="203"/>
      <c r="AC243" s="203"/>
      <c r="AD243" s="203"/>
      <c r="AE243" s="203"/>
      <c r="AF243" s="144"/>
      <c r="AG243" s="144"/>
      <c r="AH243" s="144"/>
      <c r="AI243" s="144"/>
      <c r="AJ243" s="144"/>
      <c r="AK243" s="169"/>
      <c r="AL243" s="169"/>
      <c r="AM243" s="169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4"/>
      <c r="BJ243" s="144"/>
      <c r="BK243" s="144"/>
      <c r="BL243" s="144"/>
      <c r="BM243" s="144"/>
      <c r="BN243" s="144"/>
      <c r="BO243" s="144"/>
      <c r="BP243" s="144"/>
      <c r="BQ243" s="144"/>
      <c r="BR243" s="144"/>
      <c r="BS243" s="144"/>
      <c r="BT243" s="144"/>
      <c r="BU243" s="144"/>
      <c r="BV243" s="144"/>
      <c r="BW243" s="144"/>
      <c r="BX243" s="144"/>
      <c r="BY243" s="144"/>
      <c r="BZ243" s="144"/>
      <c r="CA243" s="144"/>
      <c r="CB243" s="144"/>
      <c r="CC243" s="144"/>
      <c r="CD243" s="144"/>
      <c r="CE243" s="144"/>
    </row>
    <row r="244" spans="1:83" s="33" customFormat="1" ht="99" customHeight="1" hidden="1">
      <c r="A244" s="225" t="s">
        <v>308</v>
      </c>
      <c r="B244" s="175" t="s">
        <v>154</v>
      </c>
      <c r="C244" s="175" t="s">
        <v>130</v>
      </c>
      <c r="D244" s="223" t="s">
        <v>193</v>
      </c>
      <c r="E244" s="175"/>
      <c r="F244" s="177"/>
      <c r="G244" s="177"/>
      <c r="H244" s="177"/>
      <c r="I244" s="177"/>
      <c r="J244" s="177"/>
      <c r="K244" s="226"/>
      <c r="L244" s="226"/>
      <c r="M244" s="177"/>
      <c r="N244" s="177"/>
      <c r="O244" s="177"/>
      <c r="P244" s="177"/>
      <c r="Q244" s="177"/>
      <c r="R244" s="226"/>
      <c r="S244" s="226"/>
      <c r="T244" s="226"/>
      <c r="U244" s="226"/>
      <c r="V244" s="226"/>
      <c r="W244" s="226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7"/>
      <c r="AL244" s="227"/>
      <c r="AM244" s="227"/>
      <c r="AN244" s="177">
        <f>AN245</f>
        <v>0</v>
      </c>
      <c r="AO244" s="177">
        <f>AO245</f>
        <v>0</v>
      </c>
      <c r="AP244" s="177">
        <f>AP245</f>
        <v>0</v>
      </c>
      <c r="AQ244" s="177">
        <f>AQ245</f>
        <v>0</v>
      </c>
      <c r="AR244" s="177"/>
      <c r="AS244" s="226"/>
      <c r="AT244" s="226"/>
      <c r="AU244" s="226"/>
      <c r="AV244" s="226"/>
      <c r="AW244" s="226"/>
      <c r="AX244" s="226"/>
      <c r="AY244" s="226"/>
      <c r="AZ244" s="226"/>
      <c r="BA244" s="226"/>
      <c r="BB244" s="226"/>
      <c r="BC244" s="226"/>
      <c r="BD244" s="226"/>
      <c r="BE244" s="226"/>
      <c r="BF244" s="226"/>
      <c r="BG244" s="226"/>
      <c r="BH244" s="226"/>
      <c r="BI244" s="226"/>
      <c r="BJ244" s="226"/>
      <c r="BK244" s="226"/>
      <c r="BL244" s="144"/>
      <c r="BM244" s="144"/>
      <c r="BN244" s="226"/>
      <c r="BO244" s="226"/>
      <c r="BP244" s="226"/>
      <c r="BQ244" s="226"/>
      <c r="BR244" s="226"/>
      <c r="BS244" s="226"/>
      <c r="BT244" s="226"/>
      <c r="BU244" s="226"/>
      <c r="BV244" s="226"/>
      <c r="BW244" s="226"/>
      <c r="BX244" s="226"/>
      <c r="BY244" s="226"/>
      <c r="BZ244" s="226"/>
      <c r="CA244" s="226"/>
      <c r="CB244" s="226"/>
      <c r="CC244" s="226"/>
      <c r="CD244" s="226"/>
      <c r="CE244" s="226"/>
    </row>
    <row r="245" spans="1:83" s="33" customFormat="1" ht="82.5" customHeight="1" hidden="1">
      <c r="A245" s="181" t="s">
        <v>287</v>
      </c>
      <c r="B245" s="175" t="s">
        <v>154</v>
      </c>
      <c r="C245" s="175" t="s">
        <v>130</v>
      </c>
      <c r="D245" s="223" t="s">
        <v>193</v>
      </c>
      <c r="E245" s="175" t="s">
        <v>229</v>
      </c>
      <c r="F245" s="177"/>
      <c r="G245" s="177"/>
      <c r="H245" s="177"/>
      <c r="I245" s="177"/>
      <c r="J245" s="177"/>
      <c r="K245" s="226"/>
      <c r="L245" s="226"/>
      <c r="M245" s="177"/>
      <c r="N245" s="177"/>
      <c r="O245" s="177"/>
      <c r="P245" s="177"/>
      <c r="Q245" s="177"/>
      <c r="R245" s="226"/>
      <c r="S245" s="226"/>
      <c r="T245" s="226"/>
      <c r="U245" s="226"/>
      <c r="V245" s="226"/>
      <c r="W245" s="226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7"/>
      <c r="AL245" s="227"/>
      <c r="AM245" s="227"/>
      <c r="AN245" s="177">
        <f>AO245-AM245</f>
        <v>0</v>
      </c>
      <c r="AO245" s="177"/>
      <c r="AP245" s="177"/>
      <c r="AQ245" s="177"/>
      <c r="AR245" s="177"/>
      <c r="AS245" s="226"/>
      <c r="AT245" s="226"/>
      <c r="AU245" s="226"/>
      <c r="AV245" s="226"/>
      <c r="AW245" s="226"/>
      <c r="AX245" s="226"/>
      <c r="AY245" s="226"/>
      <c r="AZ245" s="226"/>
      <c r="BA245" s="226"/>
      <c r="BB245" s="226"/>
      <c r="BC245" s="226"/>
      <c r="BD245" s="226"/>
      <c r="BE245" s="226"/>
      <c r="BF245" s="226"/>
      <c r="BG245" s="226"/>
      <c r="BH245" s="226"/>
      <c r="BI245" s="226"/>
      <c r="BJ245" s="226"/>
      <c r="BK245" s="226"/>
      <c r="BL245" s="144"/>
      <c r="BM245" s="144"/>
      <c r="BN245" s="226"/>
      <c r="BO245" s="226"/>
      <c r="BP245" s="226"/>
      <c r="BQ245" s="226"/>
      <c r="BR245" s="226"/>
      <c r="BS245" s="226"/>
      <c r="BT245" s="226"/>
      <c r="BU245" s="226"/>
      <c r="BV245" s="226"/>
      <c r="BW245" s="226"/>
      <c r="BX245" s="226"/>
      <c r="BY245" s="226"/>
      <c r="BZ245" s="226"/>
      <c r="CA245" s="226"/>
      <c r="CB245" s="226"/>
      <c r="CC245" s="226"/>
      <c r="CD245" s="226"/>
      <c r="CE245" s="226"/>
    </row>
    <row r="246" spans="1:83" s="33" customFormat="1" ht="99" customHeight="1" hidden="1">
      <c r="A246" s="174" t="s">
        <v>324</v>
      </c>
      <c r="B246" s="175" t="s">
        <v>154</v>
      </c>
      <c r="C246" s="175" t="s">
        <v>130</v>
      </c>
      <c r="D246" s="223" t="s">
        <v>194</v>
      </c>
      <c r="E246" s="175"/>
      <c r="F246" s="177"/>
      <c r="G246" s="177"/>
      <c r="H246" s="177"/>
      <c r="I246" s="177"/>
      <c r="J246" s="177"/>
      <c r="K246" s="226"/>
      <c r="L246" s="226"/>
      <c r="M246" s="177"/>
      <c r="N246" s="177"/>
      <c r="O246" s="177"/>
      <c r="P246" s="177"/>
      <c r="Q246" s="177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7"/>
      <c r="AL246" s="227"/>
      <c r="AM246" s="227"/>
      <c r="AN246" s="177">
        <f>AN247</f>
        <v>0</v>
      </c>
      <c r="AO246" s="177">
        <f>AO247</f>
        <v>0</v>
      </c>
      <c r="AP246" s="177">
        <f>AP247</f>
        <v>0</v>
      </c>
      <c r="AQ246" s="177">
        <f>AQ247</f>
        <v>0</v>
      </c>
      <c r="AR246" s="177"/>
      <c r="AS246" s="226"/>
      <c r="AT246" s="226"/>
      <c r="AU246" s="226"/>
      <c r="AV246" s="226"/>
      <c r="AW246" s="226"/>
      <c r="AX246" s="226"/>
      <c r="AY246" s="226"/>
      <c r="AZ246" s="226"/>
      <c r="BA246" s="226"/>
      <c r="BB246" s="226"/>
      <c r="BC246" s="226"/>
      <c r="BD246" s="226"/>
      <c r="BE246" s="226"/>
      <c r="BF246" s="226"/>
      <c r="BG246" s="226"/>
      <c r="BH246" s="226"/>
      <c r="BI246" s="226"/>
      <c r="BJ246" s="226"/>
      <c r="BK246" s="226"/>
      <c r="BL246" s="144"/>
      <c r="BM246" s="144"/>
      <c r="BN246" s="226"/>
      <c r="BO246" s="226"/>
      <c r="BP246" s="226"/>
      <c r="BQ246" s="226"/>
      <c r="BR246" s="226"/>
      <c r="BS246" s="226"/>
      <c r="BT246" s="226"/>
      <c r="BU246" s="226"/>
      <c r="BV246" s="226"/>
      <c r="BW246" s="226"/>
      <c r="BX246" s="226"/>
      <c r="BY246" s="226"/>
      <c r="BZ246" s="226"/>
      <c r="CA246" s="226"/>
      <c r="CB246" s="226"/>
      <c r="CC246" s="226"/>
      <c r="CD246" s="226"/>
      <c r="CE246" s="226"/>
    </row>
    <row r="247" spans="1:83" s="33" customFormat="1" ht="82.5" customHeight="1" hidden="1">
      <c r="A247" s="181" t="s">
        <v>287</v>
      </c>
      <c r="B247" s="175" t="s">
        <v>154</v>
      </c>
      <c r="C247" s="175" t="s">
        <v>130</v>
      </c>
      <c r="D247" s="223" t="s">
        <v>194</v>
      </c>
      <c r="E247" s="175" t="s">
        <v>229</v>
      </c>
      <c r="F247" s="177"/>
      <c r="G247" s="177"/>
      <c r="H247" s="177"/>
      <c r="I247" s="177"/>
      <c r="J247" s="177"/>
      <c r="K247" s="226"/>
      <c r="L247" s="226"/>
      <c r="M247" s="177"/>
      <c r="N247" s="177"/>
      <c r="O247" s="177"/>
      <c r="P247" s="177"/>
      <c r="Q247" s="177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7"/>
      <c r="AL247" s="227"/>
      <c r="AM247" s="227"/>
      <c r="AN247" s="177">
        <f>AO247-AM247</f>
        <v>0</v>
      </c>
      <c r="AO247" s="177"/>
      <c r="AP247" s="177"/>
      <c r="AQ247" s="177"/>
      <c r="AR247" s="177"/>
      <c r="AS247" s="226"/>
      <c r="AT247" s="226"/>
      <c r="AU247" s="226"/>
      <c r="AV247" s="226"/>
      <c r="AW247" s="226"/>
      <c r="AX247" s="226"/>
      <c r="AY247" s="226"/>
      <c r="AZ247" s="226"/>
      <c r="BA247" s="226"/>
      <c r="BB247" s="226"/>
      <c r="BC247" s="226"/>
      <c r="BD247" s="226"/>
      <c r="BE247" s="226"/>
      <c r="BF247" s="226"/>
      <c r="BG247" s="226"/>
      <c r="BH247" s="226"/>
      <c r="BI247" s="226"/>
      <c r="BJ247" s="226"/>
      <c r="BK247" s="226"/>
      <c r="BL247" s="144"/>
      <c r="BM247" s="144"/>
      <c r="BN247" s="226"/>
      <c r="BO247" s="226"/>
      <c r="BP247" s="226"/>
      <c r="BQ247" s="226"/>
      <c r="BR247" s="226"/>
      <c r="BS247" s="226"/>
      <c r="BT247" s="226"/>
      <c r="BU247" s="226"/>
      <c r="BV247" s="226"/>
      <c r="BW247" s="226"/>
      <c r="BX247" s="226"/>
      <c r="BY247" s="226"/>
      <c r="BZ247" s="226"/>
      <c r="CA247" s="226"/>
      <c r="CB247" s="226"/>
      <c r="CC247" s="226"/>
      <c r="CD247" s="226"/>
      <c r="CE247" s="226"/>
    </row>
    <row r="248" spans="1:83" s="11" customFormat="1" ht="66.75" customHeight="1" hidden="1">
      <c r="A248" s="183" t="s">
        <v>262</v>
      </c>
      <c r="B248" s="154" t="s">
        <v>154</v>
      </c>
      <c r="C248" s="154" t="s">
        <v>130</v>
      </c>
      <c r="D248" s="222" t="s">
        <v>205</v>
      </c>
      <c r="E248" s="154"/>
      <c r="F248" s="142"/>
      <c r="G248" s="142"/>
      <c r="H248" s="142"/>
      <c r="I248" s="142"/>
      <c r="J248" s="142"/>
      <c r="K248" s="144"/>
      <c r="L248" s="144"/>
      <c r="M248" s="142"/>
      <c r="N248" s="142">
        <f aca="true" t="shared" si="281" ref="N248:BC248">N249</f>
        <v>11394</v>
      </c>
      <c r="O248" s="142">
        <f t="shared" si="281"/>
        <v>11394</v>
      </c>
      <c r="P248" s="142">
        <f t="shared" si="281"/>
        <v>0</v>
      </c>
      <c r="Q248" s="142">
        <f t="shared" si="281"/>
        <v>11394</v>
      </c>
      <c r="R248" s="142">
        <f t="shared" si="281"/>
        <v>0</v>
      </c>
      <c r="S248" s="142">
        <f t="shared" si="281"/>
        <v>0</v>
      </c>
      <c r="T248" s="142">
        <f t="shared" si="281"/>
        <v>11394</v>
      </c>
      <c r="U248" s="142">
        <f t="shared" si="281"/>
        <v>11394</v>
      </c>
      <c r="V248" s="142">
        <f t="shared" si="281"/>
        <v>0</v>
      </c>
      <c r="W248" s="142">
        <f t="shared" si="281"/>
        <v>0</v>
      </c>
      <c r="X248" s="142">
        <f t="shared" si="281"/>
        <v>11394</v>
      </c>
      <c r="Y248" s="142">
        <f t="shared" si="281"/>
        <v>11394</v>
      </c>
      <c r="Z248" s="142">
        <f t="shared" si="281"/>
        <v>0</v>
      </c>
      <c r="AA248" s="143">
        <f t="shared" si="281"/>
        <v>11394</v>
      </c>
      <c r="AB248" s="143">
        <f t="shared" si="281"/>
        <v>11394</v>
      </c>
      <c r="AC248" s="143">
        <f t="shared" si="281"/>
        <v>0</v>
      </c>
      <c r="AD248" s="143">
        <f t="shared" si="281"/>
        <v>0</v>
      </c>
      <c r="AE248" s="143"/>
      <c r="AF248" s="142">
        <f t="shared" si="281"/>
        <v>11394</v>
      </c>
      <c r="AG248" s="142">
        <f t="shared" si="281"/>
        <v>0</v>
      </c>
      <c r="AH248" s="142">
        <f t="shared" si="281"/>
        <v>11394</v>
      </c>
      <c r="AI248" s="142">
        <f t="shared" si="281"/>
        <v>0</v>
      </c>
      <c r="AJ248" s="142">
        <f t="shared" si="281"/>
        <v>0</v>
      </c>
      <c r="AK248" s="142">
        <f t="shared" si="281"/>
        <v>11394</v>
      </c>
      <c r="AL248" s="142">
        <f t="shared" si="281"/>
        <v>0</v>
      </c>
      <c r="AM248" s="142">
        <f t="shared" si="281"/>
        <v>11394</v>
      </c>
      <c r="AN248" s="142">
        <f t="shared" si="281"/>
        <v>-223</v>
      </c>
      <c r="AO248" s="142">
        <f t="shared" si="281"/>
        <v>11171</v>
      </c>
      <c r="AP248" s="142">
        <f t="shared" si="281"/>
        <v>0</v>
      </c>
      <c r="AQ248" s="142">
        <f t="shared" si="281"/>
        <v>11171</v>
      </c>
      <c r="AR248" s="142">
        <f t="shared" si="281"/>
        <v>0</v>
      </c>
      <c r="AS248" s="142">
        <f t="shared" si="281"/>
        <v>0</v>
      </c>
      <c r="AT248" s="142">
        <f t="shared" si="281"/>
        <v>11171</v>
      </c>
      <c r="AU248" s="142">
        <f t="shared" si="281"/>
        <v>11171</v>
      </c>
      <c r="AV248" s="142">
        <f t="shared" si="281"/>
        <v>0</v>
      </c>
      <c r="AW248" s="142">
        <f t="shared" si="281"/>
        <v>0</v>
      </c>
      <c r="AX248" s="142">
        <f t="shared" si="281"/>
        <v>11171</v>
      </c>
      <c r="AY248" s="142">
        <f t="shared" si="281"/>
        <v>11171</v>
      </c>
      <c r="AZ248" s="142">
        <f t="shared" si="281"/>
        <v>0</v>
      </c>
      <c r="BA248" s="142">
        <f t="shared" si="281"/>
        <v>0</v>
      </c>
      <c r="BB248" s="142">
        <f t="shared" si="281"/>
        <v>11171</v>
      </c>
      <c r="BC248" s="142">
        <f t="shared" si="281"/>
        <v>11171</v>
      </c>
      <c r="BD248" s="144"/>
      <c r="BE248" s="144"/>
      <c r="BF248" s="142">
        <f aca="true" t="shared" si="282" ref="BF248:CB248">BF249</f>
        <v>11171</v>
      </c>
      <c r="BG248" s="142">
        <f t="shared" si="282"/>
        <v>11171</v>
      </c>
      <c r="BH248" s="142">
        <f t="shared" si="282"/>
        <v>0</v>
      </c>
      <c r="BI248" s="142">
        <f t="shared" si="282"/>
        <v>0</v>
      </c>
      <c r="BJ248" s="142">
        <f t="shared" si="282"/>
        <v>11171</v>
      </c>
      <c r="BK248" s="142">
        <f t="shared" si="282"/>
        <v>11171</v>
      </c>
      <c r="BL248" s="142">
        <f t="shared" si="282"/>
        <v>0</v>
      </c>
      <c r="BM248" s="142">
        <f t="shared" si="282"/>
        <v>0</v>
      </c>
      <c r="BN248" s="142">
        <f t="shared" si="282"/>
        <v>11171</v>
      </c>
      <c r="BO248" s="142"/>
      <c r="BP248" s="142">
        <f t="shared" si="282"/>
        <v>11171</v>
      </c>
      <c r="BQ248" s="142">
        <f t="shared" si="282"/>
        <v>0</v>
      </c>
      <c r="BR248" s="142">
        <f t="shared" si="282"/>
        <v>0</v>
      </c>
      <c r="BS248" s="142">
        <f t="shared" si="282"/>
        <v>11171</v>
      </c>
      <c r="BT248" s="142">
        <f t="shared" si="282"/>
        <v>0</v>
      </c>
      <c r="BU248" s="142">
        <f t="shared" si="282"/>
        <v>11171</v>
      </c>
      <c r="BV248" s="142">
        <f t="shared" si="282"/>
        <v>-11171</v>
      </c>
      <c r="BW248" s="142">
        <f t="shared" si="282"/>
        <v>-11171</v>
      </c>
      <c r="BX248" s="142">
        <f t="shared" si="282"/>
        <v>0</v>
      </c>
      <c r="BY248" s="142">
        <f t="shared" si="282"/>
        <v>0</v>
      </c>
      <c r="BZ248" s="142">
        <f t="shared" si="282"/>
        <v>0</v>
      </c>
      <c r="CA248" s="142">
        <f t="shared" si="282"/>
        <v>0</v>
      </c>
      <c r="CB248" s="142">
        <f t="shared" si="282"/>
        <v>0</v>
      </c>
      <c r="CC248" s="142">
        <f>CC249</f>
        <v>0</v>
      </c>
      <c r="CD248" s="142">
        <f>CD249</f>
        <v>0</v>
      </c>
      <c r="CE248" s="142">
        <f>CE249</f>
        <v>0</v>
      </c>
    </row>
    <row r="249" spans="1:83" s="11" customFormat="1" ht="87.75" customHeight="1" hidden="1">
      <c r="A249" s="183" t="s">
        <v>242</v>
      </c>
      <c r="B249" s="154" t="s">
        <v>154</v>
      </c>
      <c r="C249" s="154" t="s">
        <v>130</v>
      </c>
      <c r="D249" s="222" t="s">
        <v>205</v>
      </c>
      <c r="E249" s="154" t="s">
        <v>141</v>
      </c>
      <c r="F249" s="142"/>
      <c r="G249" s="142"/>
      <c r="H249" s="142"/>
      <c r="I249" s="142"/>
      <c r="J249" s="142"/>
      <c r="K249" s="144"/>
      <c r="L249" s="144"/>
      <c r="M249" s="142"/>
      <c r="N249" s="142">
        <f>O249-M249</f>
        <v>11394</v>
      </c>
      <c r="O249" s="142">
        <v>11394</v>
      </c>
      <c r="P249" s="142"/>
      <c r="Q249" s="142">
        <v>11394</v>
      </c>
      <c r="R249" s="144"/>
      <c r="S249" s="144"/>
      <c r="T249" s="142">
        <f>O249+R249</f>
        <v>11394</v>
      </c>
      <c r="U249" s="142">
        <f>Q249+S249</f>
        <v>11394</v>
      </c>
      <c r="V249" s="144"/>
      <c r="W249" s="144"/>
      <c r="X249" s="142">
        <f>T249+V249</f>
        <v>11394</v>
      </c>
      <c r="Y249" s="142">
        <f>U249+W249</f>
        <v>11394</v>
      </c>
      <c r="Z249" s="144"/>
      <c r="AA249" s="143">
        <f>X249+Z249</f>
        <v>11394</v>
      </c>
      <c r="AB249" s="143">
        <f>Y249</f>
        <v>11394</v>
      </c>
      <c r="AC249" s="203"/>
      <c r="AD249" s="203"/>
      <c r="AE249" s="203"/>
      <c r="AF249" s="142">
        <f>AA249+AC249</f>
        <v>11394</v>
      </c>
      <c r="AG249" s="144"/>
      <c r="AH249" s="142">
        <f>AB249</f>
        <v>11394</v>
      </c>
      <c r="AI249" s="144"/>
      <c r="AJ249" s="144"/>
      <c r="AK249" s="142">
        <f>AF249+AI249</f>
        <v>11394</v>
      </c>
      <c r="AL249" s="142">
        <f>AG249</f>
        <v>0</v>
      </c>
      <c r="AM249" s="142">
        <f>AH249+AJ249</f>
        <v>11394</v>
      </c>
      <c r="AN249" s="142">
        <f>AO249-AM249</f>
        <v>-223</v>
      </c>
      <c r="AO249" s="142">
        <v>11171</v>
      </c>
      <c r="AP249" s="142"/>
      <c r="AQ249" s="142">
        <v>11171</v>
      </c>
      <c r="AR249" s="142"/>
      <c r="AS249" s="144"/>
      <c r="AT249" s="142">
        <f>AO249+AR249</f>
        <v>11171</v>
      </c>
      <c r="AU249" s="142">
        <f>AQ249+AS249</f>
        <v>11171</v>
      </c>
      <c r="AV249" s="144"/>
      <c r="AW249" s="144"/>
      <c r="AX249" s="142">
        <f>AT249+AV249</f>
        <v>11171</v>
      </c>
      <c r="AY249" s="142">
        <f>AU249</f>
        <v>11171</v>
      </c>
      <c r="AZ249" s="144"/>
      <c r="BA249" s="144"/>
      <c r="BB249" s="142">
        <f>AX249+AZ249</f>
        <v>11171</v>
      </c>
      <c r="BC249" s="142">
        <f>AY249+BA249</f>
        <v>11171</v>
      </c>
      <c r="BD249" s="144"/>
      <c r="BE249" s="144"/>
      <c r="BF249" s="142">
        <f>BB249+BD249</f>
        <v>11171</v>
      </c>
      <c r="BG249" s="142">
        <f>BC249+BE249</f>
        <v>11171</v>
      </c>
      <c r="BH249" s="144"/>
      <c r="BI249" s="144"/>
      <c r="BJ249" s="142">
        <f>BB249+BH249</f>
        <v>11171</v>
      </c>
      <c r="BK249" s="142">
        <f>BC249+BI249</f>
        <v>11171</v>
      </c>
      <c r="BL249" s="144"/>
      <c r="BM249" s="144"/>
      <c r="BN249" s="142">
        <f>BJ249+BL249</f>
        <v>11171</v>
      </c>
      <c r="BO249" s="142"/>
      <c r="BP249" s="142">
        <f>BK249+BM249</f>
        <v>11171</v>
      </c>
      <c r="BQ249" s="142"/>
      <c r="BR249" s="144"/>
      <c r="BS249" s="142">
        <f>BN249+BQ249</f>
        <v>11171</v>
      </c>
      <c r="BT249" s="142">
        <f>BO249</f>
        <v>0</v>
      </c>
      <c r="BU249" s="142">
        <f>BP249+BR249</f>
        <v>11171</v>
      </c>
      <c r="BV249" s="142">
        <v>-11171</v>
      </c>
      <c r="BW249" s="180">
        <v>-11171</v>
      </c>
      <c r="BX249" s="142">
        <f>BS249+BV249</f>
        <v>0</v>
      </c>
      <c r="BY249" s="142">
        <f>BT249</f>
        <v>0</v>
      </c>
      <c r="BZ249" s="142">
        <f>BU249+BW249</f>
        <v>0</v>
      </c>
      <c r="CA249" s="142"/>
      <c r="CB249" s="180"/>
      <c r="CC249" s="142">
        <f>BX249+CA249</f>
        <v>0</v>
      </c>
      <c r="CD249" s="142">
        <f>BY249</f>
        <v>0</v>
      </c>
      <c r="CE249" s="142">
        <f>BZ249+CB249</f>
        <v>0</v>
      </c>
    </row>
    <row r="250" spans="1:83" s="11" customFormat="1" ht="19.5" customHeight="1">
      <c r="A250" s="153" t="s">
        <v>119</v>
      </c>
      <c r="B250" s="154" t="s">
        <v>154</v>
      </c>
      <c r="C250" s="154" t="s">
        <v>130</v>
      </c>
      <c r="D250" s="222" t="s">
        <v>120</v>
      </c>
      <c r="E250" s="154"/>
      <c r="F250" s="156">
        <f aca="true" t="shared" si="283" ref="F250:Q250">F251</f>
        <v>0</v>
      </c>
      <c r="G250" s="156">
        <f t="shared" si="283"/>
        <v>43245</v>
      </c>
      <c r="H250" s="156">
        <f t="shared" si="283"/>
        <v>43245</v>
      </c>
      <c r="I250" s="156">
        <f t="shared" si="283"/>
        <v>0</v>
      </c>
      <c r="J250" s="156">
        <f t="shared" si="283"/>
        <v>46297</v>
      </c>
      <c r="K250" s="156">
        <f t="shared" si="283"/>
        <v>0</v>
      </c>
      <c r="L250" s="156">
        <f t="shared" si="283"/>
        <v>0</v>
      </c>
      <c r="M250" s="156">
        <f t="shared" si="283"/>
        <v>46297</v>
      </c>
      <c r="N250" s="156">
        <f t="shared" si="283"/>
        <v>-46297</v>
      </c>
      <c r="O250" s="156">
        <f t="shared" si="283"/>
        <v>0</v>
      </c>
      <c r="P250" s="156">
        <f t="shared" si="283"/>
        <v>0</v>
      </c>
      <c r="Q250" s="156">
        <f t="shared" si="283"/>
        <v>0</v>
      </c>
      <c r="R250" s="144"/>
      <c r="S250" s="144"/>
      <c r="T250" s="144"/>
      <c r="U250" s="144"/>
      <c r="V250" s="144"/>
      <c r="W250" s="144"/>
      <c r="X250" s="144"/>
      <c r="Y250" s="144"/>
      <c r="Z250" s="144"/>
      <c r="AA250" s="203"/>
      <c r="AB250" s="203"/>
      <c r="AC250" s="203"/>
      <c r="AD250" s="203"/>
      <c r="AE250" s="203"/>
      <c r="AF250" s="144"/>
      <c r="AG250" s="144"/>
      <c r="AH250" s="144"/>
      <c r="AI250" s="144"/>
      <c r="AJ250" s="144"/>
      <c r="AK250" s="169"/>
      <c r="AL250" s="169"/>
      <c r="AM250" s="169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2">
        <f>BB251</f>
        <v>50000</v>
      </c>
      <c r="BC250" s="142">
        <f>BC251</f>
        <v>0</v>
      </c>
      <c r="BD250" s="144"/>
      <c r="BE250" s="144"/>
      <c r="BF250" s="142">
        <f aca="true" t="shared" si="284" ref="BF250:BV251">BF251</f>
        <v>50000</v>
      </c>
      <c r="BG250" s="142">
        <f t="shared" si="284"/>
        <v>0</v>
      </c>
      <c r="BH250" s="142">
        <f t="shared" si="284"/>
        <v>0</v>
      </c>
      <c r="BI250" s="142">
        <f t="shared" si="284"/>
        <v>0</v>
      </c>
      <c r="BJ250" s="142">
        <f t="shared" si="284"/>
        <v>50000</v>
      </c>
      <c r="BK250" s="142">
        <f t="shared" si="284"/>
        <v>0</v>
      </c>
      <c r="BL250" s="142">
        <f t="shared" si="284"/>
        <v>0</v>
      </c>
      <c r="BM250" s="142">
        <f t="shared" si="284"/>
        <v>0</v>
      </c>
      <c r="BN250" s="142">
        <f t="shared" si="284"/>
        <v>50000</v>
      </c>
      <c r="BO250" s="142"/>
      <c r="BP250" s="142">
        <f t="shared" si="284"/>
        <v>0</v>
      </c>
      <c r="BQ250" s="142">
        <f t="shared" si="284"/>
        <v>0</v>
      </c>
      <c r="BR250" s="142">
        <f t="shared" si="284"/>
        <v>0</v>
      </c>
      <c r="BS250" s="142">
        <f t="shared" si="284"/>
        <v>50000</v>
      </c>
      <c r="BT250" s="142">
        <f t="shared" si="284"/>
        <v>0</v>
      </c>
      <c r="BU250" s="142">
        <f t="shared" si="284"/>
        <v>0</v>
      </c>
      <c r="BV250" s="142">
        <f t="shared" si="284"/>
        <v>0</v>
      </c>
      <c r="BW250" s="142">
        <f aca="true" t="shared" si="285" ref="BT250:CB251">BW251</f>
        <v>0</v>
      </c>
      <c r="BX250" s="142">
        <f t="shared" si="285"/>
        <v>50000</v>
      </c>
      <c r="BY250" s="142">
        <f t="shared" si="285"/>
        <v>0</v>
      </c>
      <c r="BZ250" s="142">
        <f t="shared" si="285"/>
        <v>0</v>
      </c>
      <c r="CA250" s="142">
        <f t="shared" si="285"/>
        <v>0</v>
      </c>
      <c r="CB250" s="142">
        <f t="shared" si="285"/>
        <v>0</v>
      </c>
      <c r="CC250" s="142">
        <f aca="true" t="shared" si="286" ref="CC250:CE251">CC251</f>
        <v>50000</v>
      </c>
      <c r="CD250" s="142">
        <f t="shared" si="286"/>
        <v>0</v>
      </c>
      <c r="CE250" s="142">
        <f t="shared" si="286"/>
        <v>0</v>
      </c>
    </row>
    <row r="251" spans="1:83" s="11" customFormat="1" ht="66">
      <c r="A251" s="153" t="s">
        <v>367</v>
      </c>
      <c r="B251" s="154" t="s">
        <v>154</v>
      </c>
      <c r="C251" s="154" t="s">
        <v>130</v>
      </c>
      <c r="D251" s="222" t="s">
        <v>366</v>
      </c>
      <c r="E251" s="154"/>
      <c r="F251" s="142"/>
      <c r="G251" s="142">
        <f>H251-F251</f>
        <v>43245</v>
      </c>
      <c r="H251" s="142">
        <v>43245</v>
      </c>
      <c r="I251" s="142"/>
      <c r="J251" s="142">
        <v>46297</v>
      </c>
      <c r="K251" s="144"/>
      <c r="L251" s="144"/>
      <c r="M251" s="142">
        <v>46297</v>
      </c>
      <c r="N251" s="142">
        <f>O251-M251</f>
        <v>-46297</v>
      </c>
      <c r="O251" s="142"/>
      <c r="P251" s="142"/>
      <c r="Q251" s="142"/>
      <c r="R251" s="144"/>
      <c r="S251" s="144"/>
      <c r="T251" s="144"/>
      <c r="U251" s="144"/>
      <c r="V251" s="144"/>
      <c r="W251" s="144"/>
      <c r="X251" s="144"/>
      <c r="Y251" s="144"/>
      <c r="Z251" s="144"/>
      <c r="AA251" s="203"/>
      <c r="AB251" s="203"/>
      <c r="AC251" s="203"/>
      <c r="AD251" s="203"/>
      <c r="AE251" s="203"/>
      <c r="AF251" s="144"/>
      <c r="AG251" s="144"/>
      <c r="AH251" s="144"/>
      <c r="AI251" s="144"/>
      <c r="AJ251" s="144"/>
      <c r="AK251" s="169"/>
      <c r="AL251" s="169"/>
      <c r="AM251" s="169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>
        <f>AZ252</f>
        <v>50000</v>
      </c>
      <c r="BA251" s="144">
        <f>BA252</f>
        <v>0</v>
      </c>
      <c r="BB251" s="142">
        <f>BB252</f>
        <v>50000</v>
      </c>
      <c r="BC251" s="142">
        <f>BC252</f>
        <v>0</v>
      </c>
      <c r="BD251" s="144"/>
      <c r="BE251" s="144"/>
      <c r="BF251" s="142">
        <f t="shared" si="284"/>
        <v>50000</v>
      </c>
      <c r="BG251" s="142">
        <f t="shared" si="284"/>
        <v>0</v>
      </c>
      <c r="BH251" s="142">
        <f t="shared" si="284"/>
        <v>0</v>
      </c>
      <c r="BI251" s="142">
        <f t="shared" si="284"/>
        <v>0</v>
      </c>
      <c r="BJ251" s="142">
        <f t="shared" si="284"/>
        <v>50000</v>
      </c>
      <c r="BK251" s="142">
        <f t="shared" si="284"/>
        <v>0</v>
      </c>
      <c r="BL251" s="142">
        <f t="shared" si="284"/>
        <v>0</v>
      </c>
      <c r="BM251" s="142">
        <f t="shared" si="284"/>
        <v>0</v>
      </c>
      <c r="BN251" s="142">
        <f t="shared" si="284"/>
        <v>50000</v>
      </c>
      <c r="BO251" s="142"/>
      <c r="BP251" s="142">
        <f t="shared" si="284"/>
        <v>0</v>
      </c>
      <c r="BQ251" s="142">
        <f t="shared" si="284"/>
        <v>0</v>
      </c>
      <c r="BR251" s="142">
        <f t="shared" si="284"/>
        <v>0</v>
      </c>
      <c r="BS251" s="142">
        <f t="shared" si="284"/>
        <v>50000</v>
      </c>
      <c r="BT251" s="142">
        <f t="shared" si="285"/>
        <v>0</v>
      </c>
      <c r="BU251" s="142">
        <f t="shared" si="285"/>
        <v>0</v>
      </c>
      <c r="BV251" s="142">
        <f t="shared" si="285"/>
        <v>0</v>
      </c>
      <c r="BW251" s="142">
        <f t="shared" si="285"/>
        <v>0</v>
      </c>
      <c r="BX251" s="142">
        <f t="shared" si="285"/>
        <v>50000</v>
      </c>
      <c r="BY251" s="142">
        <f t="shared" si="285"/>
        <v>0</v>
      </c>
      <c r="BZ251" s="142">
        <f t="shared" si="285"/>
        <v>0</v>
      </c>
      <c r="CA251" s="142">
        <f t="shared" si="285"/>
        <v>0</v>
      </c>
      <c r="CB251" s="142">
        <f t="shared" si="285"/>
        <v>0</v>
      </c>
      <c r="CC251" s="142">
        <f t="shared" si="286"/>
        <v>50000</v>
      </c>
      <c r="CD251" s="142">
        <f t="shared" si="286"/>
        <v>0</v>
      </c>
      <c r="CE251" s="142">
        <f t="shared" si="286"/>
        <v>0</v>
      </c>
    </row>
    <row r="252" spans="1:83" s="11" customFormat="1" ht="50.25" customHeight="1">
      <c r="A252" s="153" t="s">
        <v>243</v>
      </c>
      <c r="B252" s="154" t="s">
        <v>154</v>
      </c>
      <c r="C252" s="154" t="s">
        <v>130</v>
      </c>
      <c r="D252" s="222" t="s">
        <v>366</v>
      </c>
      <c r="E252" s="154" t="s">
        <v>136</v>
      </c>
      <c r="F252" s="142"/>
      <c r="G252" s="142"/>
      <c r="H252" s="142"/>
      <c r="I252" s="142"/>
      <c r="J252" s="142"/>
      <c r="K252" s="144"/>
      <c r="L252" s="144"/>
      <c r="M252" s="142"/>
      <c r="N252" s="142"/>
      <c r="O252" s="142"/>
      <c r="P252" s="142"/>
      <c r="Q252" s="142"/>
      <c r="R252" s="144"/>
      <c r="S252" s="144"/>
      <c r="T252" s="144"/>
      <c r="U252" s="144"/>
      <c r="V252" s="144"/>
      <c r="W252" s="144"/>
      <c r="X252" s="144"/>
      <c r="Y252" s="144"/>
      <c r="Z252" s="144"/>
      <c r="AA252" s="203"/>
      <c r="AB252" s="203"/>
      <c r="AC252" s="203"/>
      <c r="AD252" s="203"/>
      <c r="AE252" s="203"/>
      <c r="AF252" s="144"/>
      <c r="AG252" s="144"/>
      <c r="AH252" s="144"/>
      <c r="AI252" s="144"/>
      <c r="AJ252" s="144"/>
      <c r="AK252" s="169"/>
      <c r="AL252" s="169"/>
      <c r="AM252" s="169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>
        <v>50000</v>
      </c>
      <c r="BA252" s="144"/>
      <c r="BB252" s="142">
        <f>AX252+AZ252</f>
        <v>50000</v>
      </c>
      <c r="BC252" s="142">
        <f>AY252+BA252</f>
        <v>0</v>
      </c>
      <c r="BD252" s="144"/>
      <c r="BE252" s="144"/>
      <c r="BF252" s="142">
        <f>BB252+BD252</f>
        <v>50000</v>
      </c>
      <c r="BG252" s="142">
        <f>BC252+BE252</f>
        <v>0</v>
      </c>
      <c r="BH252" s="144"/>
      <c r="BI252" s="144"/>
      <c r="BJ252" s="142">
        <f>BB252+BH252</f>
        <v>50000</v>
      </c>
      <c r="BK252" s="142">
        <f>BC252+BI252</f>
        <v>0</v>
      </c>
      <c r="BL252" s="144"/>
      <c r="BM252" s="144"/>
      <c r="BN252" s="142">
        <f>BJ252+BL252</f>
        <v>50000</v>
      </c>
      <c r="BO252" s="142"/>
      <c r="BP252" s="142">
        <f>BK252+BM252</f>
        <v>0</v>
      </c>
      <c r="BQ252" s="142"/>
      <c r="BR252" s="144"/>
      <c r="BS252" s="142">
        <f>BN252+BQ252</f>
        <v>50000</v>
      </c>
      <c r="BT252" s="142">
        <f>BO252</f>
        <v>0</v>
      </c>
      <c r="BU252" s="142">
        <f>BP252+BR252</f>
        <v>0</v>
      </c>
      <c r="BV252" s="142"/>
      <c r="BW252" s="144"/>
      <c r="BX252" s="142">
        <f>BS252+BV252</f>
        <v>50000</v>
      </c>
      <c r="BY252" s="142">
        <f>BT252</f>
        <v>0</v>
      </c>
      <c r="BZ252" s="142">
        <f>BU252+BW252</f>
        <v>0</v>
      </c>
      <c r="CA252" s="142"/>
      <c r="CB252" s="144"/>
      <c r="CC252" s="142">
        <f>BX252+CA252</f>
        <v>50000</v>
      </c>
      <c r="CD252" s="142">
        <f>BY252</f>
        <v>0</v>
      </c>
      <c r="CE252" s="142">
        <f>BZ252+CB252</f>
        <v>0</v>
      </c>
    </row>
    <row r="253" spans="1:83" s="11" customFormat="1" ht="21" customHeight="1">
      <c r="A253" s="153"/>
      <c r="B253" s="154"/>
      <c r="C253" s="154"/>
      <c r="D253" s="155"/>
      <c r="E253" s="154"/>
      <c r="F253" s="228"/>
      <c r="G253" s="142"/>
      <c r="H253" s="142"/>
      <c r="I253" s="144"/>
      <c r="J253" s="142"/>
      <c r="K253" s="144"/>
      <c r="L253" s="144"/>
      <c r="M253" s="142"/>
      <c r="N253" s="142"/>
      <c r="O253" s="142"/>
      <c r="P253" s="142"/>
      <c r="Q253" s="142"/>
      <c r="R253" s="144"/>
      <c r="S253" s="144"/>
      <c r="T253" s="144"/>
      <c r="U253" s="144"/>
      <c r="V253" s="144"/>
      <c r="W253" s="144"/>
      <c r="X253" s="144"/>
      <c r="Y253" s="144"/>
      <c r="Z253" s="144"/>
      <c r="AA253" s="203"/>
      <c r="AB253" s="203"/>
      <c r="AC253" s="203"/>
      <c r="AD253" s="203"/>
      <c r="AE253" s="203"/>
      <c r="AF253" s="144"/>
      <c r="AG253" s="144"/>
      <c r="AH253" s="144"/>
      <c r="AI253" s="144"/>
      <c r="AJ253" s="144"/>
      <c r="AK253" s="169"/>
      <c r="AL253" s="169"/>
      <c r="AM253" s="169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  <c r="BO253" s="144"/>
      <c r="BP253" s="144"/>
      <c r="BQ253" s="144"/>
      <c r="BR253" s="144"/>
      <c r="BS253" s="144"/>
      <c r="BT253" s="144"/>
      <c r="BU253" s="144"/>
      <c r="BV253" s="144"/>
      <c r="BW253" s="144"/>
      <c r="BX253" s="144"/>
      <c r="BY253" s="144"/>
      <c r="BZ253" s="144"/>
      <c r="CA253" s="144"/>
      <c r="CB253" s="144"/>
      <c r="CC253" s="144"/>
      <c r="CD253" s="144"/>
      <c r="CE253" s="144"/>
    </row>
    <row r="254" spans="1:83" s="12" customFormat="1" ht="41.25" customHeight="1">
      <c r="A254" s="215" t="s">
        <v>55</v>
      </c>
      <c r="B254" s="135" t="s">
        <v>154</v>
      </c>
      <c r="C254" s="135" t="s">
        <v>154</v>
      </c>
      <c r="D254" s="150"/>
      <c r="E254" s="135"/>
      <c r="F254" s="151">
        <f aca="true" t="shared" si="287" ref="F254:V255">F255</f>
        <v>4617</v>
      </c>
      <c r="G254" s="151">
        <f t="shared" si="287"/>
        <v>23549</v>
      </c>
      <c r="H254" s="151">
        <f t="shared" si="287"/>
        <v>28166</v>
      </c>
      <c r="I254" s="151">
        <f t="shared" si="287"/>
        <v>0</v>
      </c>
      <c r="J254" s="151">
        <f t="shared" si="287"/>
        <v>30734</v>
      </c>
      <c r="K254" s="151">
        <f t="shared" si="287"/>
        <v>0</v>
      </c>
      <c r="L254" s="151">
        <f t="shared" si="287"/>
        <v>0</v>
      </c>
      <c r="M254" s="151">
        <f t="shared" si="287"/>
        <v>30734</v>
      </c>
      <c r="N254" s="151">
        <f t="shared" si="287"/>
        <v>-13176</v>
      </c>
      <c r="O254" s="151">
        <f t="shared" si="287"/>
        <v>17558</v>
      </c>
      <c r="P254" s="151">
        <f t="shared" si="287"/>
        <v>0</v>
      </c>
      <c r="Q254" s="151">
        <f t="shared" si="287"/>
        <v>17558</v>
      </c>
      <c r="R254" s="151">
        <f t="shared" si="287"/>
        <v>0</v>
      </c>
      <c r="S254" s="151">
        <f t="shared" si="287"/>
        <v>0</v>
      </c>
      <c r="T254" s="151">
        <f t="shared" si="287"/>
        <v>17558</v>
      </c>
      <c r="U254" s="151">
        <f t="shared" si="287"/>
        <v>17558</v>
      </c>
      <c r="V254" s="151">
        <f t="shared" si="287"/>
        <v>0</v>
      </c>
      <c r="W254" s="151">
        <f aca="true" t="shared" si="288" ref="V254:AK255">W255</f>
        <v>0</v>
      </c>
      <c r="X254" s="151">
        <f t="shared" si="288"/>
        <v>17558</v>
      </c>
      <c r="Y254" s="151">
        <f t="shared" si="288"/>
        <v>17558</v>
      </c>
      <c r="Z254" s="151">
        <f t="shared" si="288"/>
        <v>0</v>
      </c>
      <c r="AA254" s="152">
        <f t="shared" si="288"/>
        <v>17558</v>
      </c>
      <c r="AB254" s="152">
        <f t="shared" si="288"/>
        <v>17558</v>
      </c>
      <c r="AC254" s="152">
        <f t="shared" si="288"/>
        <v>0</v>
      </c>
      <c r="AD254" s="152">
        <f t="shared" si="288"/>
        <v>0</v>
      </c>
      <c r="AE254" s="152"/>
      <c r="AF254" s="151">
        <f t="shared" si="288"/>
        <v>17558</v>
      </c>
      <c r="AG254" s="151">
        <f t="shared" si="288"/>
        <v>0</v>
      </c>
      <c r="AH254" s="151">
        <f t="shared" si="288"/>
        <v>17558</v>
      </c>
      <c r="AI254" s="151">
        <f t="shared" si="288"/>
        <v>0</v>
      </c>
      <c r="AJ254" s="151">
        <f t="shared" si="288"/>
        <v>0</v>
      </c>
      <c r="AK254" s="151">
        <f t="shared" si="288"/>
        <v>17558</v>
      </c>
      <c r="AL254" s="151">
        <f aca="true" t="shared" si="289" ref="AI254:AZ255">AL255</f>
        <v>0</v>
      </c>
      <c r="AM254" s="151">
        <f t="shared" si="289"/>
        <v>17558</v>
      </c>
      <c r="AN254" s="151">
        <f t="shared" si="289"/>
        <v>9983</v>
      </c>
      <c r="AO254" s="151">
        <f t="shared" si="289"/>
        <v>27541</v>
      </c>
      <c r="AP254" s="151">
        <f t="shared" si="289"/>
        <v>0</v>
      </c>
      <c r="AQ254" s="151">
        <f t="shared" si="289"/>
        <v>27541</v>
      </c>
      <c r="AR254" s="151">
        <f t="shared" si="289"/>
        <v>0</v>
      </c>
      <c r="AS254" s="151">
        <f t="shared" si="289"/>
        <v>0</v>
      </c>
      <c r="AT254" s="151">
        <f t="shared" si="289"/>
        <v>27541</v>
      </c>
      <c r="AU254" s="151">
        <f t="shared" si="289"/>
        <v>27541</v>
      </c>
      <c r="AV254" s="151">
        <f t="shared" si="289"/>
        <v>0</v>
      </c>
      <c r="AW254" s="151">
        <f t="shared" si="289"/>
        <v>0</v>
      </c>
      <c r="AX254" s="151">
        <f t="shared" si="289"/>
        <v>27541</v>
      </c>
      <c r="AY254" s="151">
        <f t="shared" si="289"/>
        <v>27541</v>
      </c>
      <c r="AZ254" s="151">
        <f t="shared" si="289"/>
        <v>0</v>
      </c>
      <c r="BA254" s="151">
        <f aca="true" t="shared" si="290" ref="AZ254:BC255">BA255</f>
        <v>0</v>
      </c>
      <c r="BB254" s="151">
        <f t="shared" si="290"/>
        <v>27541</v>
      </c>
      <c r="BC254" s="151">
        <f t="shared" si="290"/>
        <v>27541</v>
      </c>
      <c r="BD254" s="146"/>
      <c r="BE254" s="146"/>
      <c r="BF254" s="151">
        <f aca="true" t="shared" si="291" ref="BF254:BV255">BF255</f>
        <v>27541</v>
      </c>
      <c r="BG254" s="151">
        <f t="shared" si="291"/>
        <v>27541</v>
      </c>
      <c r="BH254" s="151">
        <f t="shared" si="291"/>
        <v>0</v>
      </c>
      <c r="BI254" s="151">
        <f t="shared" si="291"/>
        <v>0</v>
      </c>
      <c r="BJ254" s="151">
        <f t="shared" si="291"/>
        <v>27541</v>
      </c>
      <c r="BK254" s="151">
        <f t="shared" si="291"/>
        <v>27541</v>
      </c>
      <c r="BL254" s="151">
        <f t="shared" si="291"/>
        <v>0</v>
      </c>
      <c r="BM254" s="151">
        <f t="shared" si="291"/>
        <v>0</v>
      </c>
      <c r="BN254" s="151">
        <f t="shared" si="291"/>
        <v>27541</v>
      </c>
      <c r="BO254" s="151"/>
      <c r="BP254" s="151">
        <f t="shared" si="291"/>
        <v>27541</v>
      </c>
      <c r="BQ254" s="151">
        <f t="shared" si="291"/>
        <v>0</v>
      </c>
      <c r="BR254" s="151">
        <f t="shared" si="291"/>
        <v>0</v>
      </c>
      <c r="BS254" s="151">
        <f t="shared" si="291"/>
        <v>27541</v>
      </c>
      <c r="BT254" s="151">
        <f t="shared" si="291"/>
        <v>0</v>
      </c>
      <c r="BU254" s="151">
        <f t="shared" si="291"/>
        <v>27541</v>
      </c>
      <c r="BV254" s="151">
        <f t="shared" si="291"/>
        <v>0</v>
      </c>
      <c r="BW254" s="151">
        <f aca="true" t="shared" si="292" ref="BV254:CB255">BW255</f>
        <v>0</v>
      </c>
      <c r="BX254" s="151">
        <f t="shared" si="292"/>
        <v>27541</v>
      </c>
      <c r="BY254" s="151">
        <f t="shared" si="292"/>
        <v>0</v>
      </c>
      <c r="BZ254" s="151">
        <f t="shared" si="292"/>
        <v>27541</v>
      </c>
      <c r="CA254" s="151">
        <f t="shared" si="292"/>
        <v>0</v>
      </c>
      <c r="CB254" s="151">
        <f t="shared" si="292"/>
        <v>0</v>
      </c>
      <c r="CC254" s="151">
        <f aca="true" t="shared" si="293" ref="CC254:CE255">CC255</f>
        <v>27541</v>
      </c>
      <c r="CD254" s="151">
        <f t="shared" si="293"/>
        <v>0</v>
      </c>
      <c r="CE254" s="151">
        <f t="shared" si="293"/>
        <v>27541</v>
      </c>
    </row>
    <row r="255" spans="1:83" ht="72.75" customHeight="1">
      <c r="A255" s="216" t="s">
        <v>131</v>
      </c>
      <c r="B255" s="154" t="s">
        <v>154</v>
      </c>
      <c r="C255" s="154" t="s">
        <v>154</v>
      </c>
      <c r="D255" s="155" t="s">
        <v>157</v>
      </c>
      <c r="E255" s="154"/>
      <c r="F255" s="156">
        <f t="shared" si="287"/>
        <v>4617</v>
      </c>
      <c r="G255" s="156">
        <f t="shared" si="287"/>
        <v>23549</v>
      </c>
      <c r="H255" s="156">
        <f t="shared" si="287"/>
        <v>28166</v>
      </c>
      <c r="I255" s="156">
        <f t="shared" si="287"/>
        <v>0</v>
      </c>
      <c r="J255" s="156">
        <f t="shared" si="287"/>
        <v>30734</v>
      </c>
      <c r="K255" s="156">
        <f t="shared" si="287"/>
        <v>0</v>
      </c>
      <c r="L255" s="156">
        <f t="shared" si="287"/>
        <v>0</v>
      </c>
      <c r="M255" s="156">
        <f t="shared" si="287"/>
        <v>30734</v>
      </c>
      <c r="N255" s="156">
        <f t="shared" si="287"/>
        <v>-13176</v>
      </c>
      <c r="O255" s="156">
        <f t="shared" si="287"/>
        <v>17558</v>
      </c>
      <c r="P255" s="156">
        <f t="shared" si="287"/>
        <v>0</v>
      </c>
      <c r="Q255" s="156">
        <f t="shared" si="287"/>
        <v>17558</v>
      </c>
      <c r="R255" s="156">
        <f t="shared" si="287"/>
        <v>0</v>
      </c>
      <c r="S255" s="156">
        <f t="shared" si="287"/>
        <v>0</v>
      </c>
      <c r="T255" s="156">
        <f t="shared" si="287"/>
        <v>17558</v>
      </c>
      <c r="U255" s="156">
        <f t="shared" si="287"/>
        <v>17558</v>
      </c>
      <c r="V255" s="156">
        <f t="shared" si="288"/>
        <v>0</v>
      </c>
      <c r="W255" s="156">
        <f t="shared" si="288"/>
        <v>0</v>
      </c>
      <c r="X255" s="156">
        <f t="shared" si="288"/>
        <v>17558</v>
      </c>
      <c r="Y255" s="156">
        <f t="shared" si="288"/>
        <v>17558</v>
      </c>
      <c r="Z255" s="156">
        <f t="shared" si="288"/>
        <v>0</v>
      </c>
      <c r="AA255" s="157">
        <f t="shared" si="288"/>
        <v>17558</v>
      </c>
      <c r="AB255" s="157">
        <f t="shared" si="288"/>
        <v>17558</v>
      </c>
      <c r="AC255" s="157">
        <f t="shared" si="288"/>
        <v>0</v>
      </c>
      <c r="AD255" s="157">
        <f t="shared" si="288"/>
        <v>0</v>
      </c>
      <c r="AE255" s="157"/>
      <c r="AF255" s="156">
        <f t="shared" si="288"/>
        <v>17558</v>
      </c>
      <c r="AG255" s="156">
        <f t="shared" si="288"/>
        <v>0</v>
      </c>
      <c r="AH255" s="156">
        <f t="shared" si="288"/>
        <v>17558</v>
      </c>
      <c r="AI255" s="156">
        <f t="shared" si="289"/>
        <v>0</v>
      </c>
      <c r="AJ255" s="156">
        <f t="shared" si="289"/>
        <v>0</v>
      </c>
      <c r="AK255" s="156">
        <f t="shared" si="289"/>
        <v>17558</v>
      </c>
      <c r="AL255" s="156">
        <f t="shared" si="289"/>
        <v>0</v>
      </c>
      <c r="AM255" s="156">
        <f t="shared" si="289"/>
        <v>17558</v>
      </c>
      <c r="AN255" s="156">
        <f t="shared" si="289"/>
        <v>9983</v>
      </c>
      <c r="AO255" s="156">
        <f t="shared" si="289"/>
        <v>27541</v>
      </c>
      <c r="AP255" s="156">
        <f t="shared" si="289"/>
        <v>0</v>
      </c>
      <c r="AQ255" s="156">
        <f t="shared" si="289"/>
        <v>27541</v>
      </c>
      <c r="AR255" s="156">
        <f t="shared" si="289"/>
        <v>0</v>
      </c>
      <c r="AS255" s="156">
        <f t="shared" si="289"/>
        <v>0</v>
      </c>
      <c r="AT255" s="156">
        <f t="shared" si="289"/>
        <v>27541</v>
      </c>
      <c r="AU255" s="156">
        <f t="shared" si="289"/>
        <v>27541</v>
      </c>
      <c r="AV255" s="156">
        <f t="shared" si="289"/>
        <v>0</v>
      </c>
      <c r="AW255" s="156">
        <f t="shared" si="289"/>
        <v>0</v>
      </c>
      <c r="AX255" s="156">
        <f t="shared" si="289"/>
        <v>27541</v>
      </c>
      <c r="AY255" s="156">
        <f t="shared" si="289"/>
        <v>27541</v>
      </c>
      <c r="AZ255" s="156">
        <f t="shared" si="290"/>
        <v>0</v>
      </c>
      <c r="BA255" s="156">
        <f t="shared" si="290"/>
        <v>0</v>
      </c>
      <c r="BB255" s="156">
        <f t="shared" si="290"/>
        <v>27541</v>
      </c>
      <c r="BC255" s="156">
        <f t="shared" si="290"/>
        <v>27541</v>
      </c>
      <c r="BD255" s="122"/>
      <c r="BE255" s="122"/>
      <c r="BF255" s="156">
        <f t="shared" si="291"/>
        <v>27541</v>
      </c>
      <c r="BG255" s="156">
        <f t="shared" si="291"/>
        <v>27541</v>
      </c>
      <c r="BH255" s="156">
        <f t="shared" si="291"/>
        <v>0</v>
      </c>
      <c r="BI255" s="156">
        <f t="shared" si="291"/>
        <v>0</v>
      </c>
      <c r="BJ255" s="156">
        <f t="shared" si="291"/>
        <v>27541</v>
      </c>
      <c r="BK255" s="156">
        <f t="shared" si="291"/>
        <v>27541</v>
      </c>
      <c r="BL255" s="156">
        <f t="shared" si="291"/>
        <v>0</v>
      </c>
      <c r="BM255" s="156">
        <f t="shared" si="291"/>
        <v>0</v>
      </c>
      <c r="BN255" s="156">
        <f t="shared" si="291"/>
        <v>27541</v>
      </c>
      <c r="BO255" s="156"/>
      <c r="BP255" s="156">
        <f t="shared" si="291"/>
        <v>27541</v>
      </c>
      <c r="BQ255" s="156">
        <f t="shared" si="291"/>
        <v>0</v>
      </c>
      <c r="BR255" s="156">
        <f t="shared" si="291"/>
        <v>0</v>
      </c>
      <c r="BS255" s="156">
        <f t="shared" si="291"/>
        <v>27541</v>
      </c>
      <c r="BT255" s="156">
        <f t="shared" si="291"/>
        <v>0</v>
      </c>
      <c r="BU255" s="156">
        <f t="shared" si="291"/>
        <v>27541</v>
      </c>
      <c r="BV255" s="156">
        <f t="shared" si="292"/>
        <v>0</v>
      </c>
      <c r="BW255" s="156">
        <f t="shared" si="292"/>
        <v>0</v>
      </c>
      <c r="BX255" s="156">
        <f t="shared" si="292"/>
        <v>27541</v>
      </c>
      <c r="BY255" s="156">
        <f t="shared" si="292"/>
        <v>0</v>
      </c>
      <c r="BZ255" s="156">
        <f t="shared" si="292"/>
        <v>27541</v>
      </c>
      <c r="CA255" s="156">
        <f t="shared" si="292"/>
        <v>0</v>
      </c>
      <c r="CB255" s="156">
        <f t="shared" si="292"/>
        <v>0</v>
      </c>
      <c r="CC255" s="156">
        <f t="shared" si="293"/>
        <v>27541</v>
      </c>
      <c r="CD255" s="156">
        <f t="shared" si="293"/>
        <v>0</v>
      </c>
      <c r="CE255" s="156">
        <f t="shared" si="293"/>
        <v>27541</v>
      </c>
    </row>
    <row r="256" spans="1:83" s="11" customFormat="1" ht="36" customHeight="1">
      <c r="A256" s="216" t="s">
        <v>127</v>
      </c>
      <c r="B256" s="154" t="s">
        <v>154</v>
      </c>
      <c r="C256" s="154" t="s">
        <v>154</v>
      </c>
      <c r="D256" s="155" t="s">
        <v>122</v>
      </c>
      <c r="E256" s="154" t="s">
        <v>128</v>
      </c>
      <c r="F256" s="142">
        <v>4617</v>
      </c>
      <c r="G256" s="142">
        <f>H256-F256</f>
        <v>23549</v>
      </c>
      <c r="H256" s="142">
        <v>28166</v>
      </c>
      <c r="I256" s="142"/>
      <c r="J256" s="142">
        <v>30734</v>
      </c>
      <c r="K256" s="144"/>
      <c r="L256" s="144"/>
      <c r="M256" s="142">
        <v>30734</v>
      </c>
      <c r="N256" s="142">
        <f>O256-M256</f>
        <v>-13176</v>
      </c>
      <c r="O256" s="142">
        <v>17558</v>
      </c>
      <c r="P256" s="142"/>
      <c r="Q256" s="142">
        <v>17558</v>
      </c>
      <c r="R256" s="144"/>
      <c r="S256" s="144"/>
      <c r="T256" s="142">
        <f>O256+R256</f>
        <v>17558</v>
      </c>
      <c r="U256" s="142">
        <f>Q256+S256</f>
        <v>17558</v>
      </c>
      <c r="V256" s="144"/>
      <c r="W256" s="144"/>
      <c r="X256" s="142">
        <f>T256+V256</f>
        <v>17558</v>
      </c>
      <c r="Y256" s="142">
        <f>U256+W256</f>
        <v>17558</v>
      </c>
      <c r="Z256" s="144"/>
      <c r="AA256" s="143">
        <f>X256+Z256</f>
        <v>17558</v>
      </c>
      <c r="AB256" s="143">
        <f>Y256</f>
        <v>17558</v>
      </c>
      <c r="AC256" s="203"/>
      <c r="AD256" s="203"/>
      <c r="AE256" s="203"/>
      <c r="AF256" s="142">
        <f>AA256+AC256</f>
        <v>17558</v>
      </c>
      <c r="AG256" s="144"/>
      <c r="AH256" s="142">
        <f>AB256</f>
        <v>17558</v>
      </c>
      <c r="AI256" s="144"/>
      <c r="AJ256" s="144"/>
      <c r="AK256" s="142">
        <f>AF256+AI256</f>
        <v>17558</v>
      </c>
      <c r="AL256" s="142">
        <f>AG256</f>
        <v>0</v>
      </c>
      <c r="AM256" s="142">
        <f>AH256+AJ256</f>
        <v>17558</v>
      </c>
      <c r="AN256" s="142">
        <f>AO256-AM256</f>
        <v>9983</v>
      </c>
      <c r="AO256" s="142">
        <v>27541</v>
      </c>
      <c r="AP256" s="142"/>
      <c r="AQ256" s="142">
        <v>27541</v>
      </c>
      <c r="AR256" s="142"/>
      <c r="AS256" s="144"/>
      <c r="AT256" s="142">
        <f>AO256+AR256</f>
        <v>27541</v>
      </c>
      <c r="AU256" s="142">
        <f>AQ256+AS256</f>
        <v>27541</v>
      </c>
      <c r="AV256" s="144"/>
      <c r="AW256" s="144"/>
      <c r="AX256" s="142">
        <f>AT256+AV256</f>
        <v>27541</v>
      </c>
      <c r="AY256" s="142">
        <f>AU256</f>
        <v>27541</v>
      </c>
      <c r="AZ256" s="144"/>
      <c r="BA256" s="144"/>
      <c r="BB256" s="142">
        <f>AX256+AZ256</f>
        <v>27541</v>
      </c>
      <c r="BC256" s="142">
        <f>AY256+BA256</f>
        <v>27541</v>
      </c>
      <c r="BD256" s="144"/>
      <c r="BE256" s="144"/>
      <c r="BF256" s="142">
        <f>BB256+BD256</f>
        <v>27541</v>
      </c>
      <c r="BG256" s="142">
        <f>BC256+BE256</f>
        <v>27541</v>
      </c>
      <c r="BH256" s="144"/>
      <c r="BI256" s="144"/>
      <c r="BJ256" s="142">
        <f>BB256+BH256</f>
        <v>27541</v>
      </c>
      <c r="BK256" s="142">
        <f>BC256+BI256</f>
        <v>27541</v>
      </c>
      <c r="BL256" s="144"/>
      <c r="BM256" s="144"/>
      <c r="BN256" s="142">
        <f>BJ256+BL256</f>
        <v>27541</v>
      </c>
      <c r="BO256" s="142"/>
      <c r="BP256" s="142">
        <f>BK256+BM256</f>
        <v>27541</v>
      </c>
      <c r="BQ256" s="142"/>
      <c r="BR256" s="144"/>
      <c r="BS256" s="142">
        <f>BN256+BQ256</f>
        <v>27541</v>
      </c>
      <c r="BT256" s="142">
        <f>BO256</f>
        <v>0</v>
      </c>
      <c r="BU256" s="142">
        <f>BP256+BR256</f>
        <v>27541</v>
      </c>
      <c r="BV256" s="142"/>
      <c r="BW256" s="144"/>
      <c r="BX256" s="142">
        <f>BS256+BV256</f>
        <v>27541</v>
      </c>
      <c r="BY256" s="142">
        <f>BT256</f>
        <v>0</v>
      </c>
      <c r="BZ256" s="142">
        <f>BU256+BW256</f>
        <v>27541</v>
      </c>
      <c r="CA256" s="142"/>
      <c r="CB256" s="144"/>
      <c r="CC256" s="142">
        <f>BX256+CA256</f>
        <v>27541</v>
      </c>
      <c r="CD256" s="142">
        <f>BY256</f>
        <v>0</v>
      </c>
      <c r="CE256" s="142">
        <f>BZ256+CB256</f>
        <v>27541</v>
      </c>
    </row>
    <row r="257" spans="1:83" ht="15">
      <c r="A257" s="171"/>
      <c r="B257" s="172"/>
      <c r="C257" s="172"/>
      <c r="D257" s="173"/>
      <c r="E257" s="172"/>
      <c r="F257" s="120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3"/>
      <c r="AB257" s="123"/>
      <c r="AC257" s="123"/>
      <c r="AD257" s="123"/>
      <c r="AE257" s="123"/>
      <c r="AF257" s="122"/>
      <c r="AG257" s="122"/>
      <c r="AH257" s="122"/>
      <c r="AI257" s="122"/>
      <c r="AJ257" s="122"/>
      <c r="AK257" s="124"/>
      <c r="AL257" s="124"/>
      <c r="AM257" s="124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</row>
    <row r="258" spans="1:83" s="8" customFormat="1" ht="38.25" customHeight="1">
      <c r="A258" s="125" t="s">
        <v>56</v>
      </c>
      <c r="B258" s="126" t="s">
        <v>57</v>
      </c>
      <c r="C258" s="126"/>
      <c r="D258" s="127"/>
      <c r="E258" s="126"/>
      <c r="F258" s="184">
        <f aca="true" t="shared" si="294" ref="F258:O258">F264</f>
        <v>13065</v>
      </c>
      <c r="G258" s="184">
        <f t="shared" si="294"/>
        <v>61506</v>
      </c>
      <c r="H258" s="184">
        <f t="shared" si="294"/>
        <v>74571</v>
      </c>
      <c r="I258" s="184">
        <f t="shared" si="294"/>
        <v>50000</v>
      </c>
      <c r="J258" s="184">
        <f t="shared" si="294"/>
        <v>27641</v>
      </c>
      <c r="K258" s="184">
        <f t="shared" si="294"/>
        <v>0</v>
      </c>
      <c r="L258" s="184">
        <f t="shared" si="294"/>
        <v>0</v>
      </c>
      <c r="M258" s="184">
        <f t="shared" si="294"/>
        <v>27641</v>
      </c>
      <c r="N258" s="184">
        <f t="shared" si="294"/>
        <v>-20296</v>
      </c>
      <c r="O258" s="184">
        <f t="shared" si="294"/>
        <v>7345</v>
      </c>
      <c r="P258" s="184">
        <f aca="true" t="shared" si="295" ref="P258:Y258">P264</f>
        <v>0</v>
      </c>
      <c r="Q258" s="184">
        <f t="shared" si="295"/>
        <v>7345</v>
      </c>
      <c r="R258" s="184">
        <f t="shared" si="295"/>
        <v>0</v>
      </c>
      <c r="S258" s="184">
        <f t="shared" si="295"/>
        <v>0</v>
      </c>
      <c r="T258" s="184">
        <f t="shared" si="295"/>
        <v>7345</v>
      </c>
      <c r="U258" s="184">
        <f t="shared" si="295"/>
        <v>7345</v>
      </c>
      <c r="V258" s="184">
        <f t="shared" si="295"/>
        <v>0</v>
      </c>
      <c r="W258" s="184">
        <f t="shared" si="295"/>
        <v>0</v>
      </c>
      <c r="X258" s="184">
        <f t="shared" si="295"/>
        <v>7345</v>
      </c>
      <c r="Y258" s="184">
        <f t="shared" si="295"/>
        <v>7345</v>
      </c>
      <c r="Z258" s="184">
        <f>Z264</f>
        <v>0</v>
      </c>
      <c r="AA258" s="185">
        <f>AA264</f>
        <v>7345</v>
      </c>
      <c r="AB258" s="185">
        <f>AB264</f>
        <v>7345</v>
      </c>
      <c r="AC258" s="185">
        <f>AC264</f>
        <v>0</v>
      </c>
      <c r="AD258" s="185">
        <f>AD264</f>
        <v>0</v>
      </c>
      <c r="AE258" s="185"/>
      <c r="AF258" s="184">
        <f aca="true" t="shared" si="296" ref="AF258:AM258">AF264</f>
        <v>7345</v>
      </c>
      <c r="AG258" s="184">
        <f t="shared" si="296"/>
        <v>0</v>
      </c>
      <c r="AH258" s="184">
        <f t="shared" si="296"/>
        <v>7345</v>
      </c>
      <c r="AI258" s="184">
        <f t="shared" si="296"/>
        <v>0</v>
      </c>
      <c r="AJ258" s="184">
        <f t="shared" si="296"/>
        <v>0</v>
      </c>
      <c r="AK258" s="184">
        <f t="shared" si="296"/>
        <v>7345</v>
      </c>
      <c r="AL258" s="184">
        <f t="shared" si="296"/>
        <v>0</v>
      </c>
      <c r="AM258" s="184">
        <f t="shared" si="296"/>
        <v>7345</v>
      </c>
      <c r="AN258" s="184">
        <f aca="true" t="shared" si="297" ref="AN258:AV258">AN260+AN264</f>
        <v>-2696</v>
      </c>
      <c r="AO258" s="184">
        <f t="shared" si="297"/>
        <v>4649</v>
      </c>
      <c r="AP258" s="184">
        <f t="shared" si="297"/>
        <v>0</v>
      </c>
      <c r="AQ258" s="184">
        <f t="shared" si="297"/>
        <v>4649</v>
      </c>
      <c r="AR258" s="184">
        <f t="shared" si="297"/>
        <v>0</v>
      </c>
      <c r="AS258" s="184">
        <f t="shared" si="297"/>
        <v>0</v>
      </c>
      <c r="AT258" s="184">
        <f t="shared" si="297"/>
        <v>4649</v>
      </c>
      <c r="AU258" s="184">
        <f t="shared" si="297"/>
        <v>4649</v>
      </c>
      <c r="AV258" s="184">
        <f t="shared" si="297"/>
        <v>0</v>
      </c>
      <c r="AW258" s="184">
        <f aca="true" t="shared" si="298" ref="AW258:BC258">AW260+AW264</f>
        <v>0</v>
      </c>
      <c r="AX258" s="184">
        <f t="shared" si="298"/>
        <v>4649</v>
      </c>
      <c r="AY258" s="184">
        <f t="shared" si="298"/>
        <v>4649</v>
      </c>
      <c r="AZ258" s="184">
        <f t="shared" si="298"/>
        <v>0</v>
      </c>
      <c r="BA258" s="184">
        <f t="shared" si="298"/>
        <v>0</v>
      </c>
      <c r="BB258" s="184">
        <f t="shared" si="298"/>
        <v>4649</v>
      </c>
      <c r="BC258" s="184">
        <f t="shared" si="298"/>
        <v>4649</v>
      </c>
      <c r="BD258" s="130"/>
      <c r="BE258" s="130"/>
      <c r="BF258" s="184">
        <f aca="true" t="shared" si="299" ref="BF258:BU258">BF260+BF264</f>
        <v>4649</v>
      </c>
      <c r="BG258" s="184">
        <f t="shared" si="299"/>
        <v>4649</v>
      </c>
      <c r="BH258" s="184">
        <f>BH260+BH264</f>
        <v>0</v>
      </c>
      <c r="BI258" s="184">
        <f>BI260+BI264</f>
        <v>0</v>
      </c>
      <c r="BJ258" s="184">
        <f>BJ260+BJ264</f>
        <v>4649</v>
      </c>
      <c r="BK258" s="184">
        <f>BK260+BK264</f>
        <v>4649</v>
      </c>
      <c r="BL258" s="184">
        <f t="shared" si="299"/>
        <v>0</v>
      </c>
      <c r="BM258" s="184">
        <f t="shared" si="299"/>
        <v>0</v>
      </c>
      <c r="BN258" s="184">
        <f t="shared" si="299"/>
        <v>4649</v>
      </c>
      <c r="BO258" s="184"/>
      <c r="BP258" s="184">
        <f t="shared" si="299"/>
        <v>4649</v>
      </c>
      <c r="BQ258" s="184">
        <f t="shared" si="299"/>
        <v>0</v>
      </c>
      <c r="BR258" s="184">
        <f t="shared" si="299"/>
        <v>0</v>
      </c>
      <c r="BS258" s="184">
        <f t="shared" si="299"/>
        <v>4649</v>
      </c>
      <c r="BT258" s="184">
        <f t="shared" si="299"/>
        <v>0</v>
      </c>
      <c r="BU258" s="184">
        <f t="shared" si="299"/>
        <v>4649</v>
      </c>
      <c r="BV258" s="184">
        <f aca="true" t="shared" si="300" ref="BV258:CE258">BV260+BV264</f>
        <v>0</v>
      </c>
      <c r="BW258" s="184">
        <f t="shared" si="300"/>
        <v>0</v>
      </c>
      <c r="BX258" s="184">
        <f t="shared" si="300"/>
        <v>4649</v>
      </c>
      <c r="BY258" s="184">
        <f t="shared" si="300"/>
        <v>0</v>
      </c>
      <c r="BZ258" s="184">
        <f t="shared" si="300"/>
        <v>4649</v>
      </c>
      <c r="CA258" s="184">
        <f t="shared" si="300"/>
        <v>0</v>
      </c>
      <c r="CB258" s="184">
        <f t="shared" si="300"/>
        <v>0</v>
      </c>
      <c r="CC258" s="184">
        <f t="shared" si="300"/>
        <v>4649</v>
      </c>
      <c r="CD258" s="184">
        <f t="shared" si="300"/>
        <v>0</v>
      </c>
      <c r="CE258" s="184">
        <f t="shared" si="300"/>
        <v>4649</v>
      </c>
    </row>
    <row r="259" spans="1:83" s="8" customFormat="1" ht="13.5" customHeight="1">
      <c r="A259" s="125"/>
      <c r="B259" s="126"/>
      <c r="C259" s="126"/>
      <c r="D259" s="127"/>
      <c r="E259" s="126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30"/>
      <c r="W259" s="130"/>
      <c r="X259" s="130"/>
      <c r="Y259" s="130"/>
      <c r="Z259" s="130"/>
      <c r="AA259" s="229"/>
      <c r="AB259" s="229"/>
      <c r="AC259" s="229"/>
      <c r="AD259" s="229"/>
      <c r="AE259" s="229"/>
      <c r="AF259" s="130"/>
      <c r="AG259" s="130"/>
      <c r="AH259" s="130"/>
      <c r="AI259" s="130"/>
      <c r="AJ259" s="1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230"/>
      <c r="AU259" s="230"/>
      <c r="AV259" s="230"/>
      <c r="AW259" s="230"/>
      <c r="AX259" s="230"/>
      <c r="AY259" s="230"/>
      <c r="AZ259" s="230"/>
      <c r="BA259" s="230"/>
      <c r="BB259" s="230"/>
      <c r="BC259" s="230"/>
      <c r="BD259" s="130"/>
      <c r="BE259" s="130"/>
      <c r="BF259" s="230"/>
      <c r="BG259" s="230"/>
      <c r="BH259" s="230"/>
      <c r="BI259" s="230"/>
      <c r="BJ259" s="230"/>
      <c r="BK259" s="230"/>
      <c r="BL259" s="230"/>
      <c r="BM259" s="230"/>
      <c r="BN259" s="230"/>
      <c r="BO259" s="230"/>
      <c r="BP259" s="230"/>
      <c r="BQ259" s="2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</row>
    <row r="260" spans="1:83" s="8" customFormat="1" ht="40.5" customHeight="1">
      <c r="A260" s="134" t="s">
        <v>325</v>
      </c>
      <c r="B260" s="135" t="s">
        <v>147</v>
      </c>
      <c r="C260" s="135" t="s">
        <v>126</v>
      </c>
      <c r="D260" s="127"/>
      <c r="E260" s="126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30"/>
      <c r="W260" s="130"/>
      <c r="X260" s="130"/>
      <c r="Y260" s="130"/>
      <c r="Z260" s="130"/>
      <c r="AA260" s="229"/>
      <c r="AB260" s="229"/>
      <c r="AC260" s="229"/>
      <c r="AD260" s="229"/>
      <c r="AE260" s="229"/>
      <c r="AF260" s="130"/>
      <c r="AG260" s="130"/>
      <c r="AH260" s="130"/>
      <c r="AI260" s="130"/>
      <c r="AJ260" s="130"/>
      <c r="AK260" s="230"/>
      <c r="AL260" s="230"/>
      <c r="AM260" s="230"/>
      <c r="AN260" s="137">
        <f>AN261</f>
        <v>400</v>
      </c>
      <c r="AO260" s="137">
        <f aca="true" t="shared" si="301" ref="AO260:BC261">AO261</f>
        <v>400</v>
      </c>
      <c r="AP260" s="137">
        <f t="shared" si="301"/>
        <v>0</v>
      </c>
      <c r="AQ260" s="137">
        <f t="shared" si="301"/>
        <v>400</v>
      </c>
      <c r="AR260" s="137">
        <f t="shared" si="301"/>
        <v>0</v>
      </c>
      <c r="AS260" s="137">
        <f t="shared" si="301"/>
        <v>0</v>
      </c>
      <c r="AT260" s="137">
        <f t="shared" si="301"/>
        <v>400</v>
      </c>
      <c r="AU260" s="137">
        <f t="shared" si="301"/>
        <v>400</v>
      </c>
      <c r="AV260" s="137">
        <f t="shared" si="301"/>
        <v>0</v>
      </c>
      <c r="AW260" s="137">
        <f t="shared" si="301"/>
        <v>0</v>
      </c>
      <c r="AX260" s="137">
        <f t="shared" si="301"/>
        <v>400</v>
      </c>
      <c r="AY260" s="137">
        <f t="shared" si="301"/>
        <v>400</v>
      </c>
      <c r="AZ260" s="137">
        <f t="shared" si="301"/>
        <v>0</v>
      </c>
      <c r="BA260" s="137">
        <f t="shared" si="301"/>
        <v>0</v>
      </c>
      <c r="BB260" s="137">
        <f t="shared" si="301"/>
        <v>400</v>
      </c>
      <c r="BC260" s="137">
        <f t="shared" si="301"/>
        <v>400</v>
      </c>
      <c r="BD260" s="130"/>
      <c r="BE260" s="130"/>
      <c r="BF260" s="137">
        <f aca="true" t="shared" si="302" ref="BF260:BV261">BF261</f>
        <v>400</v>
      </c>
      <c r="BG260" s="137">
        <f t="shared" si="302"/>
        <v>400</v>
      </c>
      <c r="BH260" s="137">
        <f t="shared" si="302"/>
        <v>0</v>
      </c>
      <c r="BI260" s="137">
        <f t="shared" si="302"/>
        <v>0</v>
      </c>
      <c r="BJ260" s="137">
        <f t="shared" si="302"/>
        <v>400</v>
      </c>
      <c r="BK260" s="137">
        <f t="shared" si="302"/>
        <v>400</v>
      </c>
      <c r="BL260" s="137">
        <f t="shared" si="302"/>
        <v>0</v>
      </c>
      <c r="BM260" s="137">
        <f t="shared" si="302"/>
        <v>0</v>
      </c>
      <c r="BN260" s="137">
        <f t="shared" si="302"/>
        <v>400</v>
      </c>
      <c r="BO260" s="137"/>
      <c r="BP260" s="137">
        <f t="shared" si="302"/>
        <v>400</v>
      </c>
      <c r="BQ260" s="137">
        <f t="shared" si="302"/>
        <v>0</v>
      </c>
      <c r="BR260" s="137">
        <f t="shared" si="302"/>
        <v>0</v>
      </c>
      <c r="BS260" s="137">
        <f t="shared" si="302"/>
        <v>400</v>
      </c>
      <c r="BT260" s="137">
        <f t="shared" si="302"/>
        <v>0</v>
      </c>
      <c r="BU260" s="137">
        <f t="shared" si="302"/>
        <v>400</v>
      </c>
      <c r="BV260" s="137">
        <f t="shared" si="302"/>
        <v>0</v>
      </c>
      <c r="BW260" s="137">
        <f aca="true" t="shared" si="303" ref="BV260:CB261">BW261</f>
        <v>0</v>
      </c>
      <c r="BX260" s="137">
        <f t="shared" si="303"/>
        <v>400</v>
      </c>
      <c r="BY260" s="137">
        <f t="shared" si="303"/>
        <v>0</v>
      </c>
      <c r="BZ260" s="137">
        <f t="shared" si="303"/>
        <v>400</v>
      </c>
      <c r="CA260" s="137">
        <f t="shared" si="303"/>
        <v>0</v>
      </c>
      <c r="CB260" s="137">
        <f t="shared" si="303"/>
        <v>0</v>
      </c>
      <c r="CC260" s="137">
        <f aca="true" t="shared" si="304" ref="CC260:CE261">CC261</f>
        <v>400</v>
      </c>
      <c r="CD260" s="137">
        <f t="shared" si="304"/>
        <v>0</v>
      </c>
      <c r="CE260" s="137">
        <f t="shared" si="304"/>
        <v>400</v>
      </c>
    </row>
    <row r="261" spans="1:83" s="8" customFormat="1" ht="36.75" customHeight="1">
      <c r="A261" s="153" t="s">
        <v>159</v>
      </c>
      <c r="B261" s="154" t="s">
        <v>147</v>
      </c>
      <c r="C261" s="154" t="s">
        <v>126</v>
      </c>
      <c r="D261" s="154" t="s">
        <v>118</v>
      </c>
      <c r="E261" s="126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30"/>
      <c r="W261" s="130"/>
      <c r="X261" s="130"/>
      <c r="Y261" s="130"/>
      <c r="Z261" s="130"/>
      <c r="AA261" s="229"/>
      <c r="AB261" s="229"/>
      <c r="AC261" s="229"/>
      <c r="AD261" s="229"/>
      <c r="AE261" s="229"/>
      <c r="AF261" s="130"/>
      <c r="AG261" s="130"/>
      <c r="AH261" s="130"/>
      <c r="AI261" s="130"/>
      <c r="AJ261" s="130"/>
      <c r="AK261" s="230"/>
      <c r="AL261" s="230"/>
      <c r="AM261" s="230"/>
      <c r="AN261" s="142">
        <f>AN262</f>
        <v>400</v>
      </c>
      <c r="AO261" s="142">
        <f t="shared" si="301"/>
        <v>400</v>
      </c>
      <c r="AP261" s="142">
        <f t="shared" si="301"/>
        <v>0</v>
      </c>
      <c r="AQ261" s="142">
        <f t="shared" si="301"/>
        <v>400</v>
      </c>
      <c r="AR261" s="142">
        <f t="shared" si="301"/>
        <v>0</v>
      </c>
      <c r="AS261" s="142">
        <f t="shared" si="301"/>
        <v>0</v>
      </c>
      <c r="AT261" s="142">
        <f t="shared" si="301"/>
        <v>400</v>
      </c>
      <c r="AU261" s="142">
        <f t="shared" si="301"/>
        <v>400</v>
      </c>
      <c r="AV261" s="142">
        <f t="shared" si="301"/>
        <v>0</v>
      </c>
      <c r="AW261" s="142">
        <f t="shared" si="301"/>
        <v>0</v>
      </c>
      <c r="AX261" s="142">
        <f t="shared" si="301"/>
        <v>400</v>
      </c>
      <c r="AY261" s="142">
        <f t="shared" si="301"/>
        <v>400</v>
      </c>
      <c r="AZ261" s="142">
        <f t="shared" si="301"/>
        <v>0</v>
      </c>
      <c r="BA261" s="142">
        <f t="shared" si="301"/>
        <v>0</v>
      </c>
      <c r="BB261" s="142">
        <f t="shared" si="301"/>
        <v>400</v>
      </c>
      <c r="BC261" s="142">
        <f t="shared" si="301"/>
        <v>400</v>
      </c>
      <c r="BD261" s="130"/>
      <c r="BE261" s="130"/>
      <c r="BF261" s="142">
        <f t="shared" si="302"/>
        <v>400</v>
      </c>
      <c r="BG261" s="142">
        <f t="shared" si="302"/>
        <v>400</v>
      </c>
      <c r="BH261" s="142">
        <f t="shared" si="302"/>
        <v>0</v>
      </c>
      <c r="BI261" s="142">
        <f t="shared" si="302"/>
        <v>0</v>
      </c>
      <c r="BJ261" s="142">
        <f t="shared" si="302"/>
        <v>400</v>
      </c>
      <c r="BK261" s="142">
        <f t="shared" si="302"/>
        <v>400</v>
      </c>
      <c r="BL261" s="142">
        <f t="shared" si="302"/>
        <v>0</v>
      </c>
      <c r="BM261" s="142">
        <f t="shared" si="302"/>
        <v>0</v>
      </c>
      <c r="BN261" s="142">
        <f t="shared" si="302"/>
        <v>400</v>
      </c>
      <c r="BO261" s="142"/>
      <c r="BP261" s="142">
        <f t="shared" si="302"/>
        <v>400</v>
      </c>
      <c r="BQ261" s="142">
        <f t="shared" si="302"/>
        <v>0</v>
      </c>
      <c r="BR261" s="142">
        <f t="shared" si="302"/>
        <v>0</v>
      </c>
      <c r="BS261" s="142">
        <f t="shared" si="302"/>
        <v>400</v>
      </c>
      <c r="BT261" s="142">
        <f t="shared" si="302"/>
        <v>0</v>
      </c>
      <c r="BU261" s="142">
        <f t="shared" si="302"/>
        <v>400</v>
      </c>
      <c r="BV261" s="142">
        <f t="shared" si="303"/>
        <v>0</v>
      </c>
      <c r="BW261" s="142">
        <f t="shared" si="303"/>
        <v>0</v>
      </c>
      <c r="BX261" s="142">
        <f t="shared" si="303"/>
        <v>400</v>
      </c>
      <c r="BY261" s="142">
        <f t="shared" si="303"/>
        <v>0</v>
      </c>
      <c r="BZ261" s="142">
        <f t="shared" si="303"/>
        <v>400</v>
      </c>
      <c r="CA261" s="142">
        <f t="shared" si="303"/>
        <v>0</v>
      </c>
      <c r="CB261" s="142">
        <f t="shared" si="303"/>
        <v>0</v>
      </c>
      <c r="CC261" s="142">
        <f t="shared" si="304"/>
        <v>400</v>
      </c>
      <c r="CD261" s="142">
        <f t="shared" si="304"/>
        <v>0</v>
      </c>
      <c r="CE261" s="142">
        <f t="shared" si="304"/>
        <v>400</v>
      </c>
    </row>
    <row r="262" spans="1:83" s="8" customFormat="1" ht="52.5" customHeight="1">
      <c r="A262" s="153" t="s">
        <v>135</v>
      </c>
      <c r="B262" s="154" t="s">
        <v>147</v>
      </c>
      <c r="C262" s="154" t="s">
        <v>126</v>
      </c>
      <c r="D262" s="154" t="s">
        <v>118</v>
      </c>
      <c r="E262" s="154" t="s">
        <v>136</v>
      </c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30"/>
      <c r="W262" s="130"/>
      <c r="X262" s="130"/>
      <c r="Y262" s="130"/>
      <c r="Z262" s="130"/>
      <c r="AA262" s="229"/>
      <c r="AB262" s="229"/>
      <c r="AC262" s="229"/>
      <c r="AD262" s="229"/>
      <c r="AE262" s="229"/>
      <c r="AF262" s="130"/>
      <c r="AG262" s="130"/>
      <c r="AH262" s="130"/>
      <c r="AI262" s="130"/>
      <c r="AJ262" s="130"/>
      <c r="AK262" s="230"/>
      <c r="AL262" s="230"/>
      <c r="AM262" s="230"/>
      <c r="AN262" s="142">
        <f>AO262-AM262</f>
        <v>400</v>
      </c>
      <c r="AO262" s="142">
        <v>400</v>
      </c>
      <c r="AP262" s="142"/>
      <c r="AQ262" s="142">
        <v>400</v>
      </c>
      <c r="AR262" s="142"/>
      <c r="AS262" s="130"/>
      <c r="AT262" s="142">
        <f>AO262+AR262</f>
        <v>400</v>
      </c>
      <c r="AU262" s="142">
        <f>AQ262+AS262</f>
        <v>400</v>
      </c>
      <c r="AV262" s="130"/>
      <c r="AW262" s="130"/>
      <c r="AX262" s="142">
        <f>AT262+AV262</f>
        <v>400</v>
      </c>
      <c r="AY262" s="142">
        <f>AU262</f>
        <v>400</v>
      </c>
      <c r="AZ262" s="130"/>
      <c r="BA262" s="130"/>
      <c r="BB262" s="142">
        <f>AX262+AZ262</f>
        <v>400</v>
      </c>
      <c r="BC262" s="142">
        <f>AY262+BA262</f>
        <v>400</v>
      </c>
      <c r="BD262" s="130"/>
      <c r="BE262" s="130"/>
      <c r="BF262" s="142">
        <f>BB262+BD262</f>
        <v>400</v>
      </c>
      <c r="BG262" s="142">
        <f>BC262+BE262</f>
        <v>400</v>
      </c>
      <c r="BH262" s="130"/>
      <c r="BI262" s="130"/>
      <c r="BJ262" s="142">
        <f>BB262+BH262</f>
        <v>400</v>
      </c>
      <c r="BK262" s="142">
        <f>BC262+BI262</f>
        <v>400</v>
      </c>
      <c r="BL262" s="130"/>
      <c r="BM262" s="130"/>
      <c r="BN262" s="142">
        <f>BJ262+BL262</f>
        <v>400</v>
      </c>
      <c r="BO262" s="142"/>
      <c r="BP262" s="142">
        <f>BK262+BM262</f>
        <v>400</v>
      </c>
      <c r="BQ262" s="142"/>
      <c r="BR262" s="130"/>
      <c r="BS262" s="142">
        <f>BN262+BQ262</f>
        <v>400</v>
      </c>
      <c r="BT262" s="142">
        <f>BO262</f>
        <v>0</v>
      </c>
      <c r="BU262" s="142">
        <f>BP262+BR262</f>
        <v>400</v>
      </c>
      <c r="BV262" s="142"/>
      <c r="BW262" s="130"/>
      <c r="BX262" s="142">
        <f>BS262+BV262</f>
        <v>400</v>
      </c>
      <c r="BY262" s="142">
        <f>BT262</f>
        <v>0</v>
      </c>
      <c r="BZ262" s="142">
        <f>BU262+BW262</f>
        <v>400</v>
      </c>
      <c r="CA262" s="142"/>
      <c r="CB262" s="130"/>
      <c r="CC262" s="142">
        <f>BX262+CA262</f>
        <v>400</v>
      </c>
      <c r="CD262" s="142">
        <f>BY262</f>
        <v>0</v>
      </c>
      <c r="CE262" s="142">
        <f>BZ262+CB262</f>
        <v>400</v>
      </c>
    </row>
    <row r="263" spans="1:83" s="8" customFormat="1" ht="13.5" customHeight="1">
      <c r="A263" s="153"/>
      <c r="B263" s="154"/>
      <c r="C263" s="154"/>
      <c r="D263" s="154"/>
      <c r="E263" s="15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30"/>
      <c r="W263" s="130"/>
      <c r="X263" s="130"/>
      <c r="Y263" s="130"/>
      <c r="Z263" s="130"/>
      <c r="AA263" s="229"/>
      <c r="AB263" s="229"/>
      <c r="AC263" s="229"/>
      <c r="AD263" s="229"/>
      <c r="AE263" s="229"/>
      <c r="AF263" s="130"/>
      <c r="AG263" s="130"/>
      <c r="AH263" s="130"/>
      <c r="AI263" s="130"/>
      <c r="AJ263" s="130"/>
      <c r="AK263" s="230"/>
      <c r="AL263" s="230"/>
      <c r="AM263" s="230"/>
      <c r="AN263" s="230"/>
      <c r="AO263" s="230"/>
      <c r="AP263" s="230"/>
      <c r="AQ263" s="230"/>
      <c r="AR263" s="2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  <c r="CE263" s="130"/>
    </row>
    <row r="264" spans="1:83" s="10" customFormat="1" ht="37.5">
      <c r="A264" s="134" t="s">
        <v>158</v>
      </c>
      <c r="B264" s="135" t="s">
        <v>147</v>
      </c>
      <c r="C264" s="135" t="s">
        <v>154</v>
      </c>
      <c r="D264" s="150"/>
      <c r="E264" s="135"/>
      <c r="F264" s="137">
        <f aca="true" t="shared" si="305" ref="F264:M264">F265+F267</f>
        <v>13065</v>
      </c>
      <c r="G264" s="137">
        <f t="shared" si="305"/>
        <v>61506</v>
      </c>
      <c r="H264" s="137">
        <f t="shared" si="305"/>
        <v>74571</v>
      </c>
      <c r="I264" s="137">
        <f t="shared" si="305"/>
        <v>50000</v>
      </c>
      <c r="J264" s="137">
        <f t="shared" si="305"/>
        <v>27641</v>
      </c>
      <c r="K264" s="137">
        <f t="shared" si="305"/>
        <v>0</v>
      </c>
      <c r="L264" s="137">
        <f t="shared" si="305"/>
        <v>0</v>
      </c>
      <c r="M264" s="137">
        <f t="shared" si="305"/>
        <v>27641</v>
      </c>
      <c r="N264" s="137">
        <f aca="true" t="shared" si="306" ref="N264:U264">N265+N267+N269</f>
        <v>-20296</v>
      </c>
      <c r="O264" s="137">
        <f t="shared" si="306"/>
        <v>7345</v>
      </c>
      <c r="P264" s="137">
        <f t="shared" si="306"/>
        <v>0</v>
      </c>
      <c r="Q264" s="137">
        <f t="shared" si="306"/>
        <v>7345</v>
      </c>
      <c r="R264" s="137">
        <f t="shared" si="306"/>
        <v>0</v>
      </c>
      <c r="S264" s="137">
        <f t="shared" si="306"/>
        <v>0</v>
      </c>
      <c r="T264" s="137">
        <f t="shared" si="306"/>
        <v>7345</v>
      </c>
      <c r="U264" s="137">
        <f t="shared" si="306"/>
        <v>7345</v>
      </c>
      <c r="V264" s="137">
        <f aca="true" t="shared" si="307" ref="V264:AB264">V265+V267+V269</f>
        <v>0</v>
      </c>
      <c r="W264" s="137">
        <f t="shared" si="307"/>
        <v>0</v>
      </c>
      <c r="X264" s="137">
        <f t="shared" si="307"/>
        <v>7345</v>
      </c>
      <c r="Y264" s="137">
        <f t="shared" si="307"/>
        <v>7345</v>
      </c>
      <c r="Z264" s="137">
        <f t="shared" si="307"/>
        <v>0</v>
      </c>
      <c r="AA264" s="138">
        <f t="shared" si="307"/>
        <v>7345</v>
      </c>
      <c r="AB264" s="138">
        <f t="shared" si="307"/>
        <v>7345</v>
      </c>
      <c r="AC264" s="138">
        <f>AC265+AC267+AC269</f>
        <v>0</v>
      </c>
      <c r="AD264" s="138">
        <f>AD265+AD267+AD269</f>
        <v>0</v>
      </c>
      <c r="AE264" s="138"/>
      <c r="AF264" s="137">
        <f aca="true" t="shared" si="308" ref="AF264:AM264">AF265+AF267+AF269</f>
        <v>7345</v>
      </c>
      <c r="AG264" s="137">
        <f t="shared" si="308"/>
        <v>0</v>
      </c>
      <c r="AH264" s="137">
        <f t="shared" si="308"/>
        <v>7345</v>
      </c>
      <c r="AI264" s="137">
        <f t="shared" si="308"/>
        <v>0</v>
      </c>
      <c r="AJ264" s="137">
        <f t="shared" si="308"/>
        <v>0</v>
      </c>
      <c r="AK264" s="137">
        <f t="shared" si="308"/>
        <v>7345</v>
      </c>
      <c r="AL264" s="137">
        <f t="shared" si="308"/>
        <v>0</v>
      </c>
      <c r="AM264" s="137">
        <f t="shared" si="308"/>
        <v>7345</v>
      </c>
      <c r="AN264" s="137">
        <f aca="true" t="shared" si="309" ref="AN264:AV264">AN265+AN267+AN269</f>
        <v>-3096</v>
      </c>
      <c r="AO264" s="137">
        <f t="shared" si="309"/>
        <v>4249</v>
      </c>
      <c r="AP264" s="137">
        <f t="shared" si="309"/>
        <v>0</v>
      </c>
      <c r="AQ264" s="137">
        <f t="shared" si="309"/>
        <v>4249</v>
      </c>
      <c r="AR264" s="137">
        <f t="shared" si="309"/>
        <v>0</v>
      </c>
      <c r="AS264" s="137">
        <f t="shared" si="309"/>
        <v>0</v>
      </c>
      <c r="AT264" s="137">
        <f t="shared" si="309"/>
        <v>4249</v>
      </c>
      <c r="AU264" s="137">
        <f t="shared" si="309"/>
        <v>4249</v>
      </c>
      <c r="AV264" s="137">
        <f t="shared" si="309"/>
        <v>0</v>
      </c>
      <c r="AW264" s="137">
        <f aca="true" t="shared" si="310" ref="AW264:BC264">AW265+AW267+AW269</f>
        <v>0</v>
      </c>
      <c r="AX264" s="137">
        <f t="shared" si="310"/>
        <v>4249</v>
      </c>
      <c r="AY264" s="137">
        <f t="shared" si="310"/>
        <v>4249</v>
      </c>
      <c r="AZ264" s="137">
        <f t="shared" si="310"/>
        <v>0</v>
      </c>
      <c r="BA264" s="137">
        <f t="shared" si="310"/>
        <v>0</v>
      </c>
      <c r="BB264" s="137">
        <f t="shared" si="310"/>
        <v>4249</v>
      </c>
      <c r="BC264" s="137">
        <f t="shared" si="310"/>
        <v>4249</v>
      </c>
      <c r="BD264" s="139"/>
      <c r="BE264" s="139"/>
      <c r="BF264" s="137">
        <f aca="true" t="shared" si="311" ref="BF264:BP264">BF265+BF267+BF269</f>
        <v>4249</v>
      </c>
      <c r="BG264" s="137">
        <f t="shared" si="311"/>
        <v>4249</v>
      </c>
      <c r="BH264" s="137">
        <f>BH265+BH267+BH269</f>
        <v>0</v>
      </c>
      <c r="BI264" s="137">
        <f>BI265+BI267+BI269</f>
        <v>0</v>
      </c>
      <c r="BJ264" s="137">
        <f>BJ265+BJ267+BJ269</f>
        <v>4249</v>
      </c>
      <c r="BK264" s="137">
        <f>BK265+BK267+BK269</f>
        <v>4249</v>
      </c>
      <c r="BL264" s="137">
        <f t="shared" si="311"/>
        <v>0</v>
      </c>
      <c r="BM264" s="137">
        <f t="shared" si="311"/>
        <v>0</v>
      </c>
      <c r="BN264" s="137">
        <f t="shared" si="311"/>
        <v>4249</v>
      </c>
      <c r="BO264" s="137"/>
      <c r="BP264" s="137">
        <f t="shared" si="311"/>
        <v>4249</v>
      </c>
      <c r="BQ264" s="137">
        <f aca="true" t="shared" si="312" ref="BQ264:BZ264">BQ265+BQ267+BQ269</f>
        <v>0</v>
      </c>
      <c r="BR264" s="137">
        <f t="shared" si="312"/>
        <v>0</v>
      </c>
      <c r="BS264" s="137">
        <f t="shared" si="312"/>
        <v>4249</v>
      </c>
      <c r="BT264" s="137">
        <f t="shared" si="312"/>
        <v>0</v>
      </c>
      <c r="BU264" s="137">
        <f t="shared" si="312"/>
        <v>4249</v>
      </c>
      <c r="BV264" s="137">
        <f t="shared" si="312"/>
        <v>0</v>
      </c>
      <c r="BW264" s="137">
        <f t="shared" si="312"/>
        <v>0</v>
      </c>
      <c r="BX264" s="137">
        <f t="shared" si="312"/>
        <v>4249</v>
      </c>
      <c r="BY264" s="137">
        <f t="shared" si="312"/>
        <v>0</v>
      </c>
      <c r="BZ264" s="137">
        <f t="shared" si="312"/>
        <v>4249</v>
      </c>
      <c r="CA264" s="137">
        <f>CA265+CA267+CA269</f>
        <v>0</v>
      </c>
      <c r="CB264" s="137">
        <f>CB265+CB267+CB269</f>
        <v>0</v>
      </c>
      <c r="CC264" s="137">
        <f>CC265+CC267+CC269</f>
        <v>4249</v>
      </c>
      <c r="CD264" s="137">
        <f>CD265+CD267+CD269</f>
        <v>0</v>
      </c>
      <c r="CE264" s="137">
        <f>CE265+CE267+CE269</f>
        <v>4249</v>
      </c>
    </row>
    <row r="265" spans="1:83" s="11" customFormat="1" ht="33">
      <c r="A265" s="153" t="s">
        <v>159</v>
      </c>
      <c r="B265" s="154" t="s">
        <v>147</v>
      </c>
      <c r="C265" s="154" t="s">
        <v>154</v>
      </c>
      <c r="D265" s="155" t="s">
        <v>118</v>
      </c>
      <c r="E265" s="154"/>
      <c r="F265" s="142">
        <f aca="true" t="shared" si="313" ref="F265:AM265">F266</f>
        <v>11448</v>
      </c>
      <c r="G265" s="142">
        <f t="shared" si="313"/>
        <v>10380</v>
      </c>
      <c r="H265" s="142">
        <f t="shared" si="313"/>
        <v>21828</v>
      </c>
      <c r="I265" s="142">
        <f t="shared" si="313"/>
        <v>0</v>
      </c>
      <c r="J265" s="142">
        <f t="shared" si="313"/>
        <v>23378</v>
      </c>
      <c r="K265" s="142">
        <f t="shared" si="313"/>
        <v>0</v>
      </c>
      <c r="L265" s="142">
        <f t="shared" si="313"/>
        <v>0</v>
      </c>
      <c r="M265" s="142">
        <f t="shared" si="313"/>
        <v>23378</v>
      </c>
      <c r="N265" s="142">
        <f t="shared" si="313"/>
        <v>-23378</v>
      </c>
      <c r="O265" s="142">
        <f t="shared" si="313"/>
        <v>0</v>
      </c>
      <c r="P265" s="142">
        <f t="shared" si="313"/>
        <v>0</v>
      </c>
      <c r="Q265" s="142">
        <f t="shared" si="313"/>
        <v>0</v>
      </c>
      <c r="R265" s="142">
        <f t="shared" si="313"/>
        <v>0</v>
      </c>
      <c r="S265" s="142">
        <f t="shared" si="313"/>
        <v>0</v>
      </c>
      <c r="T265" s="142">
        <f t="shared" si="313"/>
        <v>0</v>
      </c>
      <c r="U265" s="142">
        <f t="shared" si="313"/>
        <v>0</v>
      </c>
      <c r="V265" s="142">
        <f t="shared" si="313"/>
        <v>0</v>
      </c>
      <c r="W265" s="142">
        <f t="shared" si="313"/>
        <v>0</v>
      </c>
      <c r="X265" s="142">
        <f t="shared" si="313"/>
        <v>0</v>
      </c>
      <c r="Y265" s="142">
        <f t="shared" si="313"/>
        <v>0</v>
      </c>
      <c r="Z265" s="142">
        <f t="shared" si="313"/>
        <v>0</v>
      </c>
      <c r="AA265" s="143">
        <f t="shared" si="313"/>
        <v>0</v>
      </c>
      <c r="AB265" s="143">
        <f t="shared" si="313"/>
        <v>0</v>
      </c>
      <c r="AC265" s="143">
        <f t="shared" si="313"/>
        <v>0</v>
      </c>
      <c r="AD265" s="143">
        <f t="shared" si="313"/>
        <v>0</v>
      </c>
      <c r="AE265" s="143"/>
      <c r="AF265" s="142">
        <f t="shared" si="313"/>
        <v>0</v>
      </c>
      <c r="AG265" s="142">
        <f t="shared" si="313"/>
        <v>0</v>
      </c>
      <c r="AH265" s="142">
        <f t="shared" si="313"/>
        <v>0</v>
      </c>
      <c r="AI265" s="142">
        <f t="shared" si="313"/>
        <v>0</v>
      </c>
      <c r="AJ265" s="142">
        <f t="shared" si="313"/>
        <v>0</v>
      </c>
      <c r="AK265" s="142">
        <f t="shared" si="313"/>
        <v>0</v>
      </c>
      <c r="AL265" s="142">
        <f t="shared" si="313"/>
        <v>0</v>
      </c>
      <c r="AM265" s="142">
        <f t="shared" si="313"/>
        <v>0</v>
      </c>
      <c r="AN265" s="142">
        <f aca="true" t="shared" si="314" ref="AN265:BC265">AN266</f>
        <v>0</v>
      </c>
      <c r="AO265" s="142">
        <f t="shared" si="314"/>
        <v>0</v>
      </c>
      <c r="AP265" s="142">
        <f t="shared" si="314"/>
        <v>0</v>
      </c>
      <c r="AQ265" s="142">
        <f t="shared" si="314"/>
        <v>4249</v>
      </c>
      <c r="AR265" s="142">
        <f t="shared" si="314"/>
        <v>0</v>
      </c>
      <c r="AS265" s="142">
        <f t="shared" si="314"/>
        <v>0</v>
      </c>
      <c r="AT265" s="142">
        <f t="shared" si="314"/>
        <v>0</v>
      </c>
      <c r="AU265" s="142">
        <f t="shared" si="314"/>
        <v>4249</v>
      </c>
      <c r="AV265" s="142">
        <f t="shared" si="314"/>
        <v>0</v>
      </c>
      <c r="AW265" s="142">
        <f t="shared" si="314"/>
        <v>0</v>
      </c>
      <c r="AX265" s="142">
        <f t="shared" si="314"/>
        <v>0</v>
      </c>
      <c r="AY265" s="142">
        <f t="shared" si="314"/>
        <v>4249</v>
      </c>
      <c r="AZ265" s="142">
        <f t="shared" si="314"/>
        <v>0</v>
      </c>
      <c r="BA265" s="142">
        <f t="shared" si="314"/>
        <v>0</v>
      </c>
      <c r="BB265" s="142">
        <f t="shared" si="314"/>
        <v>0</v>
      </c>
      <c r="BC265" s="142">
        <f t="shared" si="314"/>
        <v>4249</v>
      </c>
      <c r="BD265" s="144"/>
      <c r="BE265" s="144"/>
      <c r="BF265" s="142">
        <f aca="true" t="shared" si="315" ref="BF265:CB265">BF266</f>
        <v>0</v>
      </c>
      <c r="BG265" s="142">
        <f t="shared" si="315"/>
        <v>4249</v>
      </c>
      <c r="BH265" s="142">
        <f t="shared" si="315"/>
        <v>0</v>
      </c>
      <c r="BI265" s="142">
        <f t="shared" si="315"/>
        <v>0</v>
      </c>
      <c r="BJ265" s="142">
        <f t="shared" si="315"/>
        <v>0</v>
      </c>
      <c r="BK265" s="142">
        <f t="shared" si="315"/>
        <v>4249</v>
      </c>
      <c r="BL265" s="142">
        <f t="shared" si="315"/>
        <v>0</v>
      </c>
      <c r="BM265" s="142">
        <f t="shared" si="315"/>
        <v>0</v>
      </c>
      <c r="BN265" s="142">
        <f t="shared" si="315"/>
        <v>0</v>
      </c>
      <c r="BO265" s="142"/>
      <c r="BP265" s="142">
        <f t="shared" si="315"/>
        <v>4249</v>
      </c>
      <c r="BQ265" s="142">
        <f t="shared" si="315"/>
        <v>0</v>
      </c>
      <c r="BR265" s="142">
        <f t="shared" si="315"/>
        <v>0</v>
      </c>
      <c r="BS265" s="142">
        <f t="shared" si="315"/>
        <v>0</v>
      </c>
      <c r="BT265" s="142">
        <f t="shared" si="315"/>
        <v>0</v>
      </c>
      <c r="BU265" s="142">
        <f t="shared" si="315"/>
        <v>4249</v>
      </c>
      <c r="BV265" s="142">
        <f t="shared" si="315"/>
        <v>0</v>
      </c>
      <c r="BW265" s="142">
        <f t="shared" si="315"/>
        <v>0</v>
      </c>
      <c r="BX265" s="142">
        <f t="shared" si="315"/>
        <v>0</v>
      </c>
      <c r="BY265" s="142">
        <f t="shared" si="315"/>
        <v>0</v>
      </c>
      <c r="BZ265" s="142">
        <f t="shared" si="315"/>
        <v>4249</v>
      </c>
      <c r="CA265" s="142">
        <f t="shared" si="315"/>
        <v>0</v>
      </c>
      <c r="CB265" s="142">
        <f t="shared" si="315"/>
        <v>0</v>
      </c>
      <c r="CC265" s="142">
        <f>CC266</f>
        <v>0</v>
      </c>
      <c r="CD265" s="142">
        <f>CD266</f>
        <v>0</v>
      </c>
      <c r="CE265" s="142">
        <f>CE266</f>
        <v>4249</v>
      </c>
    </row>
    <row r="266" spans="1:83" s="12" customFormat="1" ht="55.5" customHeight="1">
      <c r="A266" s="153" t="s">
        <v>135</v>
      </c>
      <c r="B266" s="154" t="s">
        <v>147</v>
      </c>
      <c r="C266" s="154" t="s">
        <v>154</v>
      </c>
      <c r="D266" s="155" t="s">
        <v>118</v>
      </c>
      <c r="E266" s="154" t="s">
        <v>136</v>
      </c>
      <c r="F266" s="142">
        <v>11448</v>
      </c>
      <c r="G266" s="142">
        <f>H266-F266</f>
        <v>10380</v>
      </c>
      <c r="H266" s="142">
        <v>21828</v>
      </c>
      <c r="I266" s="142"/>
      <c r="J266" s="142">
        <v>23378</v>
      </c>
      <c r="K266" s="146"/>
      <c r="L266" s="146"/>
      <c r="M266" s="142">
        <v>23378</v>
      </c>
      <c r="N266" s="142">
        <f>O266-M266</f>
        <v>-23378</v>
      </c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3"/>
      <c r="AB266" s="143"/>
      <c r="AC266" s="143"/>
      <c r="AD266" s="143"/>
      <c r="AE266" s="143"/>
      <c r="AF266" s="142"/>
      <c r="AG266" s="142"/>
      <c r="AH266" s="142"/>
      <c r="AI266" s="142"/>
      <c r="AJ266" s="142"/>
      <c r="AK266" s="142"/>
      <c r="AL266" s="142"/>
      <c r="AM266" s="142"/>
      <c r="AN266" s="142">
        <f>AO266-AM266</f>
        <v>0</v>
      </c>
      <c r="AO266" s="142"/>
      <c r="AP266" s="142"/>
      <c r="AQ266" s="142">
        <v>4249</v>
      </c>
      <c r="AR266" s="142"/>
      <c r="AS266" s="146"/>
      <c r="AT266" s="142">
        <f>AO266+AR266</f>
        <v>0</v>
      </c>
      <c r="AU266" s="142">
        <f>AQ266+AS266</f>
        <v>4249</v>
      </c>
      <c r="AV266" s="146"/>
      <c r="AW266" s="146"/>
      <c r="AX266" s="142">
        <f>AT266+AV266</f>
        <v>0</v>
      </c>
      <c r="AY266" s="142">
        <f>AU266</f>
        <v>4249</v>
      </c>
      <c r="AZ266" s="146"/>
      <c r="BA266" s="146"/>
      <c r="BB266" s="142">
        <f>AX266+AZ266</f>
        <v>0</v>
      </c>
      <c r="BC266" s="142">
        <f>AY266+BA266</f>
        <v>4249</v>
      </c>
      <c r="BD266" s="146"/>
      <c r="BE266" s="146"/>
      <c r="BF266" s="142">
        <f>BB266+BD266</f>
        <v>0</v>
      </c>
      <c r="BG266" s="142">
        <f>BC266+BE266</f>
        <v>4249</v>
      </c>
      <c r="BH266" s="146"/>
      <c r="BI266" s="146"/>
      <c r="BJ266" s="142">
        <f>BB266+BH266</f>
        <v>0</v>
      </c>
      <c r="BK266" s="142">
        <f>BC266+BI266</f>
        <v>4249</v>
      </c>
      <c r="BL266" s="146"/>
      <c r="BM266" s="146"/>
      <c r="BN266" s="142">
        <f>BJ266+BL266</f>
        <v>0</v>
      </c>
      <c r="BO266" s="142"/>
      <c r="BP266" s="142">
        <f>BK266+BM266</f>
        <v>4249</v>
      </c>
      <c r="BQ266" s="142"/>
      <c r="BR266" s="146"/>
      <c r="BS266" s="142">
        <f>BN266+BQ266</f>
        <v>0</v>
      </c>
      <c r="BT266" s="142">
        <f>BO266</f>
        <v>0</v>
      </c>
      <c r="BU266" s="142">
        <f>BP266+BR266</f>
        <v>4249</v>
      </c>
      <c r="BV266" s="142"/>
      <c r="BW266" s="146"/>
      <c r="BX266" s="142">
        <f>BS266+BV266</f>
        <v>0</v>
      </c>
      <c r="BY266" s="142">
        <f>BT266</f>
        <v>0</v>
      </c>
      <c r="BZ266" s="142">
        <f>BU266+BW266</f>
        <v>4249</v>
      </c>
      <c r="CA266" s="142"/>
      <c r="CB266" s="146"/>
      <c r="CC266" s="142">
        <f>BX266+CA266</f>
        <v>0</v>
      </c>
      <c r="CD266" s="142">
        <f>BY266</f>
        <v>0</v>
      </c>
      <c r="CE266" s="142">
        <f>BZ266+CB266</f>
        <v>4249</v>
      </c>
    </row>
    <row r="267" spans="1:83" s="12" customFormat="1" ht="16.5" hidden="1">
      <c r="A267" s="153" t="s">
        <v>201</v>
      </c>
      <c r="B267" s="154" t="s">
        <v>147</v>
      </c>
      <c r="C267" s="154" t="s">
        <v>154</v>
      </c>
      <c r="D267" s="155" t="s">
        <v>200</v>
      </c>
      <c r="E267" s="154"/>
      <c r="F267" s="142">
        <f aca="true" t="shared" si="316" ref="F267:AM267">F268</f>
        <v>1617</v>
      </c>
      <c r="G267" s="142">
        <f t="shared" si="316"/>
        <v>51126</v>
      </c>
      <c r="H267" s="142">
        <f t="shared" si="316"/>
        <v>52743</v>
      </c>
      <c r="I267" s="142">
        <f t="shared" si="316"/>
        <v>50000</v>
      </c>
      <c r="J267" s="142">
        <f t="shared" si="316"/>
        <v>4263</v>
      </c>
      <c r="K267" s="142">
        <f t="shared" si="316"/>
        <v>0</v>
      </c>
      <c r="L267" s="142">
        <f t="shared" si="316"/>
        <v>0</v>
      </c>
      <c r="M267" s="142">
        <f t="shared" si="316"/>
        <v>4263</v>
      </c>
      <c r="N267" s="142">
        <f t="shared" si="316"/>
        <v>-4263</v>
      </c>
      <c r="O267" s="142">
        <f t="shared" si="316"/>
        <v>0</v>
      </c>
      <c r="P267" s="142">
        <f t="shared" si="316"/>
        <v>0</v>
      </c>
      <c r="Q267" s="142">
        <f t="shared" si="316"/>
        <v>0</v>
      </c>
      <c r="R267" s="142">
        <f t="shared" si="316"/>
        <v>0</v>
      </c>
      <c r="S267" s="142">
        <f t="shared" si="316"/>
        <v>0</v>
      </c>
      <c r="T267" s="142">
        <f t="shared" si="316"/>
        <v>0</v>
      </c>
      <c r="U267" s="142">
        <f t="shared" si="316"/>
        <v>0</v>
      </c>
      <c r="V267" s="142">
        <f t="shared" si="316"/>
        <v>0</v>
      </c>
      <c r="W267" s="142">
        <f t="shared" si="316"/>
        <v>0</v>
      </c>
      <c r="X267" s="142">
        <f t="shared" si="316"/>
        <v>0</v>
      </c>
      <c r="Y267" s="142">
        <f t="shared" si="316"/>
        <v>0</v>
      </c>
      <c r="Z267" s="142">
        <f t="shared" si="316"/>
        <v>0</v>
      </c>
      <c r="AA267" s="143">
        <f t="shared" si="316"/>
        <v>0</v>
      </c>
      <c r="AB267" s="143">
        <f t="shared" si="316"/>
        <v>0</v>
      </c>
      <c r="AC267" s="143">
        <f t="shared" si="316"/>
        <v>0</v>
      </c>
      <c r="AD267" s="143">
        <f t="shared" si="316"/>
        <v>0</v>
      </c>
      <c r="AE267" s="143"/>
      <c r="AF267" s="142">
        <f t="shared" si="316"/>
        <v>0</v>
      </c>
      <c r="AG267" s="142">
        <f t="shared" si="316"/>
        <v>0</v>
      </c>
      <c r="AH267" s="142">
        <f t="shared" si="316"/>
        <v>0</v>
      </c>
      <c r="AI267" s="142">
        <f t="shared" si="316"/>
        <v>0</v>
      </c>
      <c r="AJ267" s="142">
        <f t="shared" si="316"/>
        <v>0</v>
      </c>
      <c r="AK267" s="142">
        <f t="shared" si="316"/>
        <v>0</v>
      </c>
      <c r="AL267" s="142">
        <f t="shared" si="316"/>
        <v>0</v>
      </c>
      <c r="AM267" s="142">
        <f t="shared" si="316"/>
        <v>0</v>
      </c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  <c r="BU267" s="146"/>
      <c r="BV267" s="146"/>
      <c r="BW267" s="146"/>
      <c r="BX267" s="146"/>
      <c r="BY267" s="146"/>
      <c r="BZ267" s="146"/>
      <c r="CA267" s="146"/>
      <c r="CB267" s="146"/>
      <c r="CC267" s="146"/>
      <c r="CD267" s="146"/>
      <c r="CE267" s="146"/>
    </row>
    <row r="268" spans="1:83" s="12" customFormat="1" ht="49.5" hidden="1">
      <c r="A268" s="153" t="s">
        <v>160</v>
      </c>
      <c r="B268" s="154" t="s">
        <v>147</v>
      </c>
      <c r="C268" s="154" t="s">
        <v>154</v>
      </c>
      <c r="D268" s="155" t="s">
        <v>200</v>
      </c>
      <c r="E268" s="154" t="s">
        <v>161</v>
      </c>
      <c r="F268" s="142">
        <v>1617</v>
      </c>
      <c r="G268" s="142">
        <f>H268-F268</f>
        <v>51126</v>
      </c>
      <c r="H268" s="142">
        <v>52743</v>
      </c>
      <c r="I268" s="142">
        <v>50000</v>
      </c>
      <c r="J268" s="142">
        <v>4263</v>
      </c>
      <c r="K268" s="146"/>
      <c r="L268" s="146"/>
      <c r="M268" s="142">
        <v>4263</v>
      </c>
      <c r="N268" s="142">
        <f>O268-M268</f>
        <v>-4263</v>
      </c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3"/>
      <c r="AB268" s="143"/>
      <c r="AC268" s="143"/>
      <c r="AD268" s="143"/>
      <c r="AE268" s="143"/>
      <c r="AF268" s="142"/>
      <c r="AG268" s="142"/>
      <c r="AH268" s="142"/>
      <c r="AI268" s="142"/>
      <c r="AJ268" s="142"/>
      <c r="AK268" s="142"/>
      <c r="AL268" s="142"/>
      <c r="AM268" s="142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  <c r="BU268" s="146"/>
      <c r="BV268" s="146"/>
      <c r="BW268" s="146"/>
      <c r="BX268" s="146"/>
      <c r="BY268" s="146"/>
      <c r="BZ268" s="146"/>
      <c r="CA268" s="146"/>
      <c r="CB268" s="146"/>
      <c r="CC268" s="146"/>
      <c r="CD268" s="146"/>
      <c r="CE268" s="146"/>
    </row>
    <row r="269" spans="1:83" s="12" customFormat="1" ht="26.25" customHeight="1">
      <c r="A269" s="153" t="s">
        <v>119</v>
      </c>
      <c r="B269" s="154" t="s">
        <v>147</v>
      </c>
      <c r="C269" s="154" t="s">
        <v>154</v>
      </c>
      <c r="D269" s="155" t="s">
        <v>120</v>
      </c>
      <c r="E269" s="154"/>
      <c r="F269" s="142"/>
      <c r="G269" s="142"/>
      <c r="H269" s="142"/>
      <c r="I269" s="142"/>
      <c r="J269" s="142"/>
      <c r="K269" s="146"/>
      <c r="L269" s="146"/>
      <c r="M269" s="142"/>
      <c r="N269" s="142">
        <f aca="true" t="shared" si="317" ref="N269:AD270">N270</f>
        <v>7345</v>
      </c>
      <c r="O269" s="142">
        <f t="shared" si="317"/>
        <v>7345</v>
      </c>
      <c r="P269" s="142">
        <f t="shared" si="317"/>
        <v>0</v>
      </c>
      <c r="Q269" s="142">
        <f t="shared" si="317"/>
        <v>7345</v>
      </c>
      <c r="R269" s="142">
        <f t="shared" si="317"/>
        <v>0</v>
      </c>
      <c r="S269" s="142">
        <f t="shared" si="317"/>
        <v>0</v>
      </c>
      <c r="T269" s="142">
        <f t="shared" si="317"/>
        <v>7345</v>
      </c>
      <c r="U269" s="142">
        <f t="shared" si="317"/>
        <v>7345</v>
      </c>
      <c r="V269" s="142">
        <f t="shared" si="317"/>
        <v>0</v>
      </c>
      <c r="W269" s="142">
        <f t="shared" si="317"/>
        <v>0</v>
      </c>
      <c r="X269" s="142">
        <f t="shared" si="317"/>
        <v>7345</v>
      </c>
      <c r="Y269" s="142">
        <f t="shared" si="317"/>
        <v>7345</v>
      </c>
      <c r="Z269" s="142">
        <f t="shared" si="317"/>
        <v>0</v>
      </c>
      <c r="AA269" s="143">
        <f t="shared" si="317"/>
        <v>7345</v>
      </c>
      <c r="AB269" s="143">
        <f t="shared" si="317"/>
        <v>7345</v>
      </c>
      <c r="AC269" s="143">
        <f t="shared" si="317"/>
        <v>0</v>
      </c>
      <c r="AD269" s="143">
        <f t="shared" si="317"/>
        <v>0</v>
      </c>
      <c r="AE269" s="143"/>
      <c r="AF269" s="142">
        <f aca="true" t="shared" si="318" ref="AC269:AR270">AF270</f>
        <v>7345</v>
      </c>
      <c r="AG269" s="142">
        <f t="shared" si="318"/>
        <v>0</v>
      </c>
      <c r="AH269" s="142">
        <f t="shared" si="318"/>
        <v>7345</v>
      </c>
      <c r="AI269" s="142">
        <f t="shared" si="318"/>
        <v>0</v>
      </c>
      <c r="AJ269" s="142">
        <f t="shared" si="318"/>
        <v>0</v>
      </c>
      <c r="AK269" s="142">
        <f t="shared" si="318"/>
        <v>7345</v>
      </c>
      <c r="AL269" s="142">
        <f t="shared" si="318"/>
        <v>0</v>
      </c>
      <c r="AM269" s="142">
        <f t="shared" si="318"/>
        <v>7345</v>
      </c>
      <c r="AN269" s="142">
        <f t="shared" si="318"/>
        <v>-3096</v>
      </c>
      <c r="AO269" s="142">
        <f t="shared" si="318"/>
        <v>4249</v>
      </c>
      <c r="AP269" s="142">
        <f t="shared" si="318"/>
        <v>0</v>
      </c>
      <c r="AQ269" s="142">
        <f t="shared" si="318"/>
        <v>0</v>
      </c>
      <c r="AR269" s="142">
        <f t="shared" si="318"/>
        <v>0</v>
      </c>
      <c r="AS269" s="142">
        <f aca="true" t="shared" si="319" ref="AP269:BC270">AS270</f>
        <v>0</v>
      </c>
      <c r="AT269" s="142">
        <f t="shared" si="319"/>
        <v>4249</v>
      </c>
      <c r="AU269" s="142">
        <f t="shared" si="319"/>
        <v>0</v>
      </c>
      <c r="AV269" s="142">
        <f t="shared" si="319"/>
        <v>0</v>
      </c>
      <c r="AW269" s="142">
        <f t="shared" si="319"/>
        <v>0</v>
      </c>
      <c r="AX269" s="142">
        <f t="shared" si="319"/>
        <v>4249</v>
      </c>
      <c r="AY269" s="142">
        <f t="shared" si="319"/>
        <v>0</v>
      </c>
      <c r="AZ269" s="142">
        <f t="shared" si="319"/>
        <v>0</v>
      </c>
      <c r="BA269" s="142">
        <f t="shared" si="319"/>
        <v>0</v>
      </c>
      <c r="BB269" s="142">
        <f t="shared" si="319"/>
        <v>4249</v>
      </c>
      <c r="BC269" s="142">
        <f t="shared" si="319"/>
        <v>0</v>
      </c>
      <c r="BD269" s="146"/>
      <c r="BE269" s="146"/>
      <c r="BF269" s="142">
        <f>BF270</f>
        <v>4249</v>
      </c>
      <c r="BG269" s="142">
        <f aca="true" t="shared" si="320" ref="BG269:BM270">BG270</f>
        <v>0</v>
      </c>
      <c r="BH269" s="142">
        <f t="shared" si="320"/>
        <v>0</v>
      </c>
      <c r="BI269" s="142">
        <f t="shared" si="320"/>
        <v>0</v>
      </c>
      <c r="BJ269" s="142">
        <f>BJ270</f>
        <v>4249</v>
      </c>
      <c r="BK269" s="142">
        <f>BK270</f>
        <v>0</v>
      </c>
      <c r="BL269" s="142">
        <f t="shared" si="320"/>
        <v>0</v>
      </c>
      <c r="BM269" s="142">
        <f t="shared" si="320"/>
        <v>0</v>
      </c>
      <c r="BN269" s="142">
        <f>BN270</f>
        <v>4249</v>
      </c>
      <c r="BO269" s="142"/>
      <c r="BP269" s="142">
        <f>BP270</f>
        <v>0</v>
      </c>
      <c r="BQ269" s="142">
        <f aca="true" t="shared" si="321" ref="BQ269:CB270">BQ270</f>
        <v>0</v>
      </c>
      <c r="BR269" s="142">
        <f t="shared" si="321"/>
        <v>0</v>
      </c>
      <c r="BS269" s="142">
        <f t="shared" si="321"/>
        <v>4249</v>
      </c>
      <c r="BT269" s="142">
        <f t="shared" si="321"/>
        <v>0</v>
      </c>
      <c r="BU269" s="142">
        <f t="shared" si="321"/>
        <v>0</v>
      </c>
      <c r="BV269" s="142">
        <f t="shared" si="321"/>
        <v>0</v>
      </c>
      <c r="BW269" s="142">
        <f t="shared" si="321"/>
        <v>0</v>
      </c>
      <c r="BX269" s="142">
        <f t="shared" si="321"/>
        <v>4249</v>
      </c>
      <c r="BY269" s="142">
        <f t="shared" si="321"/>
        <v>0</v>
      </c>
      <c r="BZ269" s="142">
        <f t="shared" si="321"/>
        <v>0</v>
      </c>
      <c r="CA269" s="142">
        <f t="shared" si="321"/>
        <v>0</v>
      </c>
      <c r="CB269" s="142">
        <f t="shared" si="321"/>
        <v>0</v>
      </c>
      <c r="CC269" s="142">
        <f aca="true" t="shared" si="322" ref="CC269:CE270">CC270</f>
        <v>4249</v>
      </c>
      <c r="CD269" s="142">
        <f t="shared" si="322"/>
        <v>0</v>
      </c>
      <c r="CE269" s="142">
        <f t="shared" si="322"/>
        <v>0</v>
      </c>
    </row>
    <row r="270" spans="1:83" s="12" customFormat="1" ht="36" customHeight="1">
      <c r="A270" s="153" t="s">
        <v>295</v>
      </c>
      <c r="B270" s="154" t="s">
        <v>147</v>
      </c>
      <c r="C270" s="154" t="s">
        <v>154</v>
      </c>
      <c r="D270" s="155" t="s">
        <v>280</v>
      </c>
      <c r="E270" s="154"/>
      <c r="F270" s="142"/>
      <c r="G270" s="142"/>
      <c r="H270" s="142"/>
      <c r="I270" s="142"/>
      <c r="J270" s="142"/>
      <c r="K270" s="146"/>
      <c r="L270" s="146"/>
      <c r="M270" s="142"/>
      <c r="N270" s="142">
        <f t="shared" si="317"/>
        <v>7345</v>
      </c>
      <c r="O270" s="142">
        <f t="shared" si="317"/>
        <v>7345</v>
      </c>
      <c r="P270" s="142">
        <f t="shared" si="317"/>
        <v>0</v>
      </c>
      <c r="Q270" s="142">
        <f t="shared" si="317"/>
        <v>7345</v>
      </c>
      <c r="R270" s="142">
        <f t="shared" si="317"/>
        <v>0</v>
      </c>
      <c r="S270" s="142">
        <f t="shared" si="317"/>
        <v>0</v>
      </c>
      <c r="T270" s="142">
        <f t="shared" si="317"/>
        <v>7345</v>
      </c>
      <c r="U270" s="142">
        <f t="shared" si="317"/>
        <v>7345</v>
      </c>
      <c r="V270" s="142">
        <f t="shared" si="317"/>
        <v>0</v>
      </c>
      <c r="W270" s="142">
        <f t="shared" si="317"/>
        <v>0</v>
      </c>
      <c r="X270" s="142">
        <f t="shared" si="317"/>
        <v>7345</v>
      </c>
      <c r="Y270" s="142">
        <f t="shared" si="317"/>
        <v>7345</v>
      </c>
      <c r="Z270" s="142">
        <f t="shared" si="317"/>
        <v>0</v>
      </c>
      <c r="AA270" s="143">
        <f t="shared" si="317"/>
        <v>7345</v>
      </c>
      <c r="AB270" s="143">
        <f t="shared" si="317"/>
        <v>7345</v>
      </c>
      <c r="AC270" s="143">
        <f t="shared" si="318"/>
        <v>0</v>
      </c>
      <c r="AD270" s="143">
        <f t="shared" si="318"/>
        <v>0</v>
      </c>
      <c r="AE270" s="143"/>
      <c r="AF270" s="142">
        <f t="shared" si="318"/>
        <v>7345</v>
      </c>
      <c r="AG270" s="142">
        <f t="shared" si="318"/>
        <v>0</v>
      </c>
      <c r="AH270" s="142">
        <f t="shared" si="318"/>
        <v>7345</v>
      </c>
      <c r="AI270" s="142">
        <f t="shared" si="318"/>
        <v>0</v>
      </c>
      <c r="AJ270" s="142">
        <f t="shared" si="318"/>
        <v>0</v>
      </c>
      <c r="AK270" s="142">
        <f t="shared" si="318"/>
        <v>7345</v>
      </c>
      <c r="AL270" s="142">
        <f t="shared" si="318"/>
        <v>0</v>
      </c>
      <c r="AM270" s="142">
        <f t="shared" si="318"/>
        <v>7345</v>
      </c>
      <c r="AN270" s="142">
        <f t="shared" si="318"/>
        <v>-3096</v>
      </c>
      <c r="AO270" s="142">
        <f t="shared" si="318"/>
        <v>4249</v>
      </c>
      <c r="AP270" s="142">
        <f t="shared" si="319"/>
        <v>0</v>
      </c>
      <c r="AQ270" s="142">
        <f t="shared" si="319"/>
        <v>0</v>
      </c>
      <c r="AR270" s="142">
        <f t="shared" si="319"/>
        <v>0</v>
      </c>
      <c r="AS270" s="142">
        <f t="shared" si="319"/>
        <v>0</v>
      </c>
      <c r="AT270" s="142">
        <f t="shared" si="319"/>
        <v>4249</v>
      </c>
      <c r="AU270" s="142">
        <f t="shared" si="319"/>
        <v>0</v>
      </c>
      <c r="AV270" s="142">
        <f t="shared" si="319"/>
        <v>0</v>
      </c>
      <c r="AW270" s="142">
        <f t="shared" si="319"/>
        <v>0</v>
      </c>
      <c r="AX270" s="142">
        <f t="shared" si="319"/>
        <v>4249</v>
      </c>
      <c r="AY270" s="142">
        <f t="shared" si="319"/>
        <v>0</v>
      </c>
      <c r="AZ270" s="142">
        <f t="shared" si="319"/>
        <v>0</v>
      </c>
      <c r="BA270" s="142">
        <f t="shared" si="319"/>
        <v>0</v>
      </c>
      <c r="BB270" s="142">
        <f t="shared" si="319"/>
        <v>4249</v>
      </c>
      <c r="BC270" s="142">
        <f t="shared" si="319"/>
        <v>0</v>
      </c>
      <c r="BD270" s="146"/>
      <c r="BE270" s="146"/>
      <c r="BF270" s="142">
        <f>BF271</f>
        <v>4249</v>
      </c>
      <c r="BG270" s="142">
        <f t="shared" si="320"/>
        <v>0</v>
      </c>
      <c r="BH270" s="142">
        <f t="shared" si="320"/>
        <v>0</v>
      </c>
      <c r="BI270" s="142">
        <f t="shared" si="320"/>
        <v>0</v>
      </c>
      <c r="BJ270" s="142">
        <f>BJ271</f>
        <v>4249</v>
      </c>
      <c r="BK270" s="142">
        <f>BK271</f>
        <v>0</v>
      </c>
      <c r="BL270" s="142">
        <f t="shared" si="320"/>
        <v>0</v>
      </c>
      <c r="BM270" s="142">
        <f t="shared" si="320"/>
        <v>0</v>
      </c>
      <c r="BN270" s="142">
        <f>BN271</f>
        <v>4249</v>
      </c>
      <c r="BO270" s="142"/>
      <c r="BP270" s="142">
        <f>BP271</f>
        <v>0</v>
      </c>
      <c r="BQ270" s="142">
        <f t="shared" si="321"/>
        <v>0</v>
      </c>
      <c r="BR270" s="142">
        <f t="shared" si="321"/>
        <v>0</v>
      </c>
      <c r="BS270" s="142">
        <f t="shared" si="321"/>
        <v>4249</v>
      </c>
      <c r="BT270" s="142">
        <f t="shared" si="321"/>
        <v>0</v>
      </c>
      <c r="BU270" s="142">
        <f t="shared" si="321"/>
        <v>0</v>
      </c>
      <c r="BV270" s="142">
        <f t="shared" si="321"/>
        <v>0</v>
      </c>
      <c r="BW270" s="142">
        <f t="shared" si="321"/>
        <v>0</v>
      </c>
      <c r="BX270" s="142">
        <f t="shared" si="321"/>
        <v>4249</v>
      </c>
      <c r="BY270" s="142">
        <f t="shared" si="321"/>
        <v>0</v>
      </c>
      <c r="BZ270" s="142">
        <f t="shared" si="321"/>
        <v>0</v>
      </c>
      <c r="CA270" s="142">
        <f t="shared" si="321"/>
        <v>0</v>
      </c>
      <c r="CB270" s="142">
        <f t="shared" si="321"/>
        <v>0</v>
      </c>
      <c r="CC270" s="142">
        <f t="shared" si="322"/>
        <v>4249</v>
      </c>
      <c r="CD270" s="142">
        <f t="shared" si="322"/>
        <v>0</v>
      </c>
      <c r="CE270" s="142">
        <f t="shared" si="322"/>
        <v>0</v>
      </c>
    </row>
    <row r="271" spans="1:83" s="12" customFormat="1" ht="57" customHeight="1">
      <c r="A271" s="153" t="s">
        <v>135</v>
      </c>
      <c r="B271" s="154" t="s">
        <v>147</v>
      </c>
      <c r="C271" s="154" t="s">
        <v>154</v>
      </c>
      <c r="D271" s="155" t="s">
        <v>280</v>
      </c>
      <c r="E271" s="154" t="s">
        <v>136</v>
      </c>
      <c r="F271" s="142"/>
      <c r="G271" s="142"/>
      <c r="H271" s="142"/>
      <c r="I271" s="142"/>
      <c r="J271" s="142"/>
      <c r="K271" s="146"/>
      <c r="L271" s="146"/>
      <c r="M271" s="142"/>
      <c r="N271" s="142">
        <f>O271-M271</f>
        <v>7345</v>
      </c>
      <c r="O271" s="142">
        <v>7345</v>
      </c>
      <c r="P271" s="142"/>
      <c r="Q271" s="142">
        <v>7345</v>
      </c>
      <c r="R271" s="146"/>
      <c r="S271" s="146"/>
      <c r="T271" s="142">
        <f>O271+R271</f>
        <v>7345</v>
      </c>
      <c r="U271" s="142">
        <f>Q271+S271</f>
        <v>7345</v>
      </c>
      <c r="V271" s="146"/>
      <c r="W271" s="146"/>
      <c r="X271" s="142">
        <f>T271+V271</f>
        <v>7345</v>
      </c>
      <c r="Y271" s="142">
        <f>U271+W271</f>
        <v>7345</v>
      </c>
      <c r="Z271" s="146"/>
      <c r="AA271" s="143">
        <f>X271+Z271</f>
        <v>7345</v>
      </c>
      <c r="AB271" s="143">
        <f>Y271</f>
        <v>7345</v>
      </c>
      <c r="AC271" s="147"/>
      <c r="AD271" s="147"/>
      <c r="AE271" s="147"/>
      <c r="AF271" s="142">
        <f>AA271+AC271</f>
        <v>7345</v>
      </c>
      <c r="AG271" s="146"/>
      <c r="AH271" s="142">
        <f>AB271</f>
        <v>7345</v>
      </c>
      <c r="AI271" s="146"/>
      <c r="AJ271" s="146"/>
      <c r="AK271" s="142">
        <f>AF271+AI271</f>
        <v>7345</v>
      </c>
      <c r="AL271" s="142">
        <f>AG271</f>
        <v>0</v>
      </c>
      <c r="AM271" s="142">
        <f>AH271+AJ271</f>
        <v>7345</v>
      </c>
      <c r="AN271" s="142">
        <f>AO271-AM271</f>
        <v>-3096</v>
      </c>
      <c r="AO271" s="142">
        <v>4249</v>
      </c>
      <c r="AP271" s="146"/>
      <c r="AQ271" s="146"/>
      <c r="AR271" s="146"/>
      <c r="AS271" s="146"/>
      <c r="AT271" s="142">
        <f>AO271+AR271</f>
        <v>4249</v>
      </c>
      <c r="AU271" s="142">
        <f>AQ271+AS271</f>
        <v>0</v>
      </c>
      <c r="AV271" s="146"/>
      <c r="AW271" s="146"/>
      <c r="AX271" s="142">
        <f>AT271+AV271</f>
        <v>4249</v>
      </c>
      <c r="AY271" s="142">
        <f>AU271</f>
        <v>0</v>
      </c>
      <c r="AZ271" s="146"/>
      <c r="BA271" s="146"/>
      <c r="BB271" s="142">
        <f>AX271+AZ271</f>
        <v>4249</v>
      </c>
      <c r="BC271" s="142">
        <f>AY271+BA271</f>
        <v>0</v>
      </c>
      <c r="BD271" s="146"/>
      <c r="BE271" s="146"/>
      <c r="BF271" s="142">
        <f>BB271+BD271</f>
        <v>4249</v>
      </c>
      <c r="BG271" s="142">
        <f>BC271+BE271</f>
        <v>0</v>
      </c>
      <c r="BH271" s="146"/>
      <c r="BI271" s="146"/>
      <c r="BJ271" s="142">
        <f>BB271+BH271</f>
        <v>4249</v>
      </c>
      <c r="BK271" s="142">
        <f>BC271+BI271</f>
        <v>0</v>
      </c>
      <c r="BL271" s="146"/>
      <c r="BM271" s="146"/>
      <c r="BN271" s="142">
        <f>BJ271+BL271</f>
        <v>4249</v>
      </c>
      <c r="BO271" s="142"/>
      <c r="BP271" s="142">
        <f>BK271+BM271</f>
        <v>0</v>
      </c>
      <c r="BQ271" s="142"/>
      <c r="BR271" s="146"/>
      <c r="BS271" s="142">
        <f>BN271+BQ271</f>
        <v>4249</v>
      </c>
      <c r="BT271" s="142">
        <f>BO271</f>
        <v>0</v>
      </c>
      <c r="BU271" s="142">
        <f>BP271+BR271</f>
        <v>0</v>
      </c>
      <c r="BV271" s="142"/>
      <c r="BW271" s="146"/>
      <c r="BX271" s="142">
        <f>BS271+BV271</f>
        <v>4249</v>
      </c>
      <c r="BY271" s="142">
        <f>BT271</f>
        <v>0</v>
      </c>
      <c r="BZ271" s="142">
        <f>BU271+BW271</f>
        <v>0</v>
      </c>
      <c r="CA271" s="142"/>
      <c r="CB271" s="146"/>
      <c r="CC271" s="142">
        <f>BX271+CA271</f>
        <v>4249</v>
      </c>
      <c r="CD271" s="142">
        <f>BY271</f>
        <v>0</v>
      </c>
      <c r="CE271" s="142">
        <f>BZ271+CB271</f>
        <v>0</v>
      </c>
    </row>
    <row r="272" spans="1:83" ht="15">
      <c r="A272" s="171"/>
      <c r="B272" s="172"/>
      <c r="C272" s="172"/>
      <c r="D272" s="173"/>
      <c r="E272" s="172"/>
      <c r="F272" s="120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3"/>
      <c r="AB272" s="123"/>
      <c r="AC272" s="123"/>
      <c r="AD272" s="123"/>
      <c r="AE272" s="123"/>
      <c r="AF272" s="122"/>
      <c r="AG272" s="122"/>
      <c r="AH272" s="122"/>
      <c r="AI272" s="122"/>
      <c r="AJ272" s="122"/>
      <c r="AK272" s="124"/>
      <c r="AL272" s="124"/>
      <c r="AM272" s="124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  <c r="BH272" s="122"/>
      <c r="BI272" s="122"/>
      <c r="BJ272" s="122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22"/>
      <c r="BZ272" s="122"/>
      <c r="CA272" s="122"/>
      <c r="CB272" s="122"/>
      <c r="CC272" s="122"/>
      <c r="CD272" s="122"/>
      <c r="CE272" s="122"/>
    </row>
    <row r="273" spans="1:83" s="8" customFormat="1" ht="20.25">
      <c r="A273" s="125" t="s">
        <v>58</v>
      </c>
      <c r="B273" s="126" t="s">
        <v>59</v>
      </c>
      <c r="C273" s="126"/>
      <c r="D273" s="127"/>
      <c r="E273" s="126"/>
      <c r="F273" s="231">
        <f aca="true" t="shared" si="323" ref="F273:O273">F275+F287+F298+F302+F306+F331</f>
        <v>2461012</v>
      </c>
      <c r="G273" s="231">
        <f t="shared" si="323"/>
        <v>266874</v>
      </c>
      <c r="H273" s="231">
        <f t="shared" si="323"/>
        <v>2727886</v>
      </c>
      <c r="I273" s="231">
        <f t="shared" si="323"/>
        <v>0</v>
      </c>
      <c r="J273" s="231">
        <f t="shared" si="323"/>
        <v>2894414</v>
      </c>
      <c r="K273" s="231">
        <f t="shared" si="323"/>
        <v>0</v>
      </c>
      <c r="L273" s="231">
        <f t="shared" si="323"/>
        <v>0</v>
      </c>
      <c r="M273" s="231">
        <f t="shared" si="323"/>
        <v>2894414</v>
      </c>
      <c r="N273" s="231">
        <f t="shared" si="323"/>
        <v>-952513</v>
      </c>
      <c r="O273" s="231">
        <f t="shared" si="323"/>
        <v>1941901</v>
      </c>
      <c r="P273" s="231">
        <f aca="true" t="shared" si="324" ref="P273:U273">P275+P287+P298+P302+P306+P331</f>
        <v>68735</v>
      </c>
      <c r="Q273" s="231">
        <f t="shared" si="324"/>
        <v>1944401</v>
      </c>
      <c r="R273" s="231">
        <f t="shared" si="324"/>
        <v>-1000</v>
      </c>
      <c r="S273" s="231">
        <f t="shared" si="324"/>
        <v>0</v>
      </c>
      <c r="T273" s="231">
        <f t="shared" si="324"/>
        <v>1940901</v>
      </c>
      <c r="U273" s="231">
        <f t="shared" si="324"/>
        <v>1944401</v>
      </c>
      <c r="V273" s="231">
        <f aca="true" t="shared" si="325" ref="V273:AB273">V275+V287+V298+V302+V306+V331</f>
        <v>0</v>
      </c>
      <c r="W273" s="231">
        <f t="shared" si="325"/>
        <v>0</v>
      </c>
      <c r="X273" s="231">
        <f t="shared" si="325"/>
        <v>1940901</v>
      </c>
      <c r="Y273" s="231">
        <f t="shared" si="325"/>
        <v>1944401</v>
      </c>
      <c r="Z273" s="231">
        <f t="shared" si="325"/>
        <v>0</v>
      </c>
      <c r="AA273" s="232">
        <f t="shared" si="325"/>
        <v>1940901</v>
      </c>
      <c r="AB273" s="232">
        <f t="shared" si="325"/>
        <v>1944401</v>
      </c>
      <c r="AC273" s="232">
        <f>AC275+AC287+AC298+AC302+AC306+AC331</f>
        <v>-830</v>
      </c>
      <c r="AD273" s="232">
        <f>AD275+AD287+AD298+AD302+AD306+AD331</f>
        <v>0</v>
      </c>
      <c r="AE273" s="232"/>
      <c r="AF273" s="231">
        <f aca="true" t="shared" si="326" ref="AF273:AM273">AF275+AF287+AF298+AF302+AF306+AF331</f>
        <v>1940071</v>
      </c>
      <c r="AG273" s="231">
        <f t="shared" si="326"/>
        <v>0</v>
      </c>
      <c r="AH273" s="231">
        <f t="shared" si="326"/>
        <v>1943571</v>
      </c>
      <c r="AI273" s="231">
        <f t="shared" si="326"/>
        <v>47380</v>
      </c>
      <c r="AJ273" s="231">
        <f t="shared" si="326"/>
        <v>6263</v>
      </c>
      <c r="AK273" s="231">
        <f t="shared" si="326"/>
        <v>1987451</v>
      </c>
      <c r="AL273" s="231">
        <f t="shared" si="326"/>
        <v>0</v>
      </c>
      <c r="AM273" s="231">
        <f t="shared" si="326"/>
        <v>1949834</v>
      </c>
      <c r="AN273" s="231">
        <f aca="true" t="shared" si="327" ref="AN273:AV273">AN275+AN287+AN298+AN302+AN306+AN331</f>
        <v>161039</v>
      </c>
      <c r="AO273" s="231">
        <f t="shared" si="327"/>
        <v>2110873</v>
      </c>
      <c r="AP273" s="231">
        <f t="shared" si="327"/>
        <v>0</v>
      </c>
      <c r="AQ273" s="231">
        <f t="shared" si="327"/>
        <v>2105682</v>
      </c>
      <c r="AR273" s="231">
        <f t="shared" si="327"/>
        <v>0</v>
      </c>
      <c r="AS273" s="231">
        <f t="shared" si="327"/>
        <v>0</v>
      </c>
      <c r="AT273" s="231">
        <f t="shared" si="327"/>
        <v>2110873</v>
      </c>
      <c r="AU273" s="231">
        <f t="shared" si="327"/>
        <v>2105682</v>
      </c>
      <c r="AV273" s="231">
        <f t="shared" si="327"/>
        <v>1384</v>
      </c>
      <c r="AW273" s="231">
        <f aca="true" t="shared" si="328" ref="AW273:BC273">AW275+AW287+AW298+AW302+AW306+AW331</f>
        <v>8013</v>
      </c>
      <c r="AX273" s="231">
        <f t="shared" si="328"/>
        <v>2112257</v>
      </c>
      <c r="AY273" s="231">
        <f t="shared" si="328"/>
        <v>2113695</v>
      </c>
      <c r="AZ273" s="231">
        <f t="shared" si="328"/>
        <v>0</v>
      </c>
      <c r="BA273" s="231">
        <f t="shared" si="328"/>
        <v>0</v>
      </c>
      <c r="BB273" s="231">
        <f t="shared" si="328"/>
        <v>2112257</v>
      </c>
      <c r="BC273" s="231">
        <f t="shared" si="328"/>
        <v>2113695</v>
      </c>
      <c r="BD273" s="130"/>
      <c r="BE273" s="130"/>
      <c r="BF273" s="231">
        <f aca="true" t="shared" si="329" ref="BF273:BP273">BF275+BF287+BF298+BF302+BF306+BF331</f>
        <v>2112257</v>
      </c>
      <c r="BG273" s="231">
        <f t="shared" si="329"/>
        <v>2113695</v>
      </c>
      <c r="BH273" s="231">
        <f>BH275+BH287+BH298+BH302+BH306+BH331</f>
        <v>0</v>
      </c>
      <c r="BI273" s="231">
        <f>BI275+BI287+BI298+BI302+BI306+BI331</f>
        <v>0</v>
      </c>
      <c r="BJ273" s="231">
        <f>BJ275+BJ287+BJ298+BJ302+BJ306+BJ331</f>
        <v>2112257</v>
      </c>
      <c r="BK273" s="231">
        <f>BK275+BK287+BK298+BK302+BK306+BK331</f>
        <v>2113695</v>
      </c>
      <c r="BL273" s="231">
        <f t="shared" si="329"/>
        <v>70511</v>
      </c>
      <c r="BM273" s="231">
        <f t="shared" si="329"/>
        <v>0</v>
      </c>
      <c r="BN273" s="231">
        <f t="shared" si="329"/>
        <v>2182768</v>
      </c>
      <c r="BO273" s="231">
        <f t="shared" si="329"/>
        <v>70511</v>
      </c>
      <c r="BP273" s="231">
        <f t="shared" si="329"/>
        <v>2113695</v>
      </c>
      <c r="BQ273" s="231">
        <f aca="true" t="shared" si="330" ref="BQ273:BZ273">BQ275+BQ287+BQ298+BQ302+BQ306+BQ331</f>
        <v>0</v>
      </c>
      <c r="BR273" s="231">
        <f t="shared" si="330"/>
        <v>0</v>
      </c>
      <c r="BS273" s="231">
        <f t="shared" si="330"/>
        <v>2182768</v>
      </c>
      <c r="BT273" s="231">
        <f t="shared" si="330"/>
        <v>70511</v>
      </c>
      <c r="BU273" s="231">
        <f t="shared" si="330"/>
        <v>2113695</v>
      </c>
      <c r="BV273" s="231">
        <f t="shared" si="330"/>
        <v>0</v>
      </c>
      <c r="BW273" s="231">
        <f t="shared" si="330"/>
        <v>0</v>
      </c>
      <c r="BX273" s="231">
        <f t="shared" si="330"/>
        <v>2182768</v>
      </c>
      <c r="BY273" s="231">
        <f t="shared" si="330"/>
        <v>70511</v>
      </c>
      <c r="BZ273" s="231">
        <f t="shared" si="330"/>
        <v>2113695</v>
      </c>
      <c r="CA273" s="231">
        <f>CA275+CA287+CA298+CA302+CA306+CA331</f>
        <v>31579</v>
      </c>
      <c r="CB273" s="231">
        <f>CB275+CB287+CB298+CB302+CB306+CB331</f>
        <v>0</v>
      </c>
      <c r="CC273" s="231">
        <f>CC275+CC287+CC298+CC302+CC306+CC331</f>
        <v>2214347</v>
      </c>
      <c r="CD273" s="231">
        <f>CD275+CD287+CD298+CD302+CD306+CD331</f>
        <v>70511</v>
      </c>
      <c r="CE273" s="231">
        <f>CE275+CE287+CE298+CE302+CE306+CE331</f>
        <v>2113695</v>
      </c>
    </row>
    <row r="274" spans="1:83" s="8" customFormat="1" ht="12.75" customHeight="1">
      <c r="A274" s="125"/>
      <c r="B274" s="126"/>
      <c r="C274" s="126"/>
      <c r="D274" s="127"/>
      <c r="E274" s="126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2"/>
      <c r="AB274" s="232"/>
      <c r="AC274" s="232"/>
      <c r="AD274" s="232"/>
      <c r="AE274" s="232"/>
      <c r="AF274" s="231"/>
      <c r="AG274" s="231"/>
      <c r="AH274" s="231"/>
      <c r="AI274" s="231"/>
      <c r="AJ274" s="231"/>
      <c r="AK274" s="231"/>
      <c r="AL274" s="231"/>
      <c r="AM274" s="231"/>
      <c r="AN274" s="231"/>
      <c r="AO274" s="231"/>
      <c r="AP274" s="231"/>
      <c r="AQ274" s="231"/>
      <c r="AR274" s="231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  <c r="CE274" s="130"/>
    </row>
    <row r="275" spans="1:83" s="8" customFormat="1" ht="17.25" customHeight="1">
      <c r="A275" s="134" t="s">
        <v>60</v>
      </c>
      <c r="B275" s="135" t="s">
        <v>134</v>
      </c>
      <c r="C275" s="135" t="s">
        <v>125</v>
      </c>
      <c r="D275" s="150"/>
      <c r="E275" s="135"/>
      <c r="F275" s="151">
        <f aca="true" t="shared" si="331" ref="F275:O275">F278+F276</f>
        <v>1040864</v>
      </c>
      <c r="G275" s="151">
        <f t="shared" si="331"/>
        <v>23186</v>
      </c>
      <c r="H275" s="151">
        <f t="shared" si="331"/>
        <v>1064050</v>
      </c>
      <c r="I275" s="151">
        <f t="shared" si="331"/>
        <v>0</v>
      </c>
      <c r="J275" s="151">
        <f t="shared" si="331"/>
        <v>1168261</v>
      </c>
      <c r="K275" s="151">
        <f t="shared" si="331"/>
        <v>-68781</v>
      </c>
      <c r="L275" s="151">
        <f t="shared" si="331"/>
        <v>-75065</v>
      </c>
      <c r="M275" s="151">
        <f t="shared" si="331"/>
        <v>1093196</v>
      </c>
      <c r="N275" s="151">
        <f t="shared" si="331"/>
        <v>-276722</v>
      </c>
      <c r="O275" s="151">
        <f t="shared" si="331"/>
        <v>816474</v>
      </c>
      <c r="P275" s="151">
        <f aca="true" t="shared" si="332" ref="P275:U275">P278+P276</f>
        <v>0</v>
      </c>
      <c r="Q275" s="151">
        <f t="shared" si="332"/>
        <v>837171</v>
      </c>
      <c r="R275" s="151">
        <f t="shared" si="332"/>
        <v>-1000</v>
      </c>
      <c r="S275" s="151">
        <f t="shared" si="332"/>
        <v>0</v>
      </c>
      <c r="T275" s="151">
        <f t="shared" si="332"/>
        <v>815474</v>
      </c>
      <c r="U275" s="151">
        <f t="shared" si="332"/>
        <v>837171</v>
      </c>
      <c r="V275" s="151">
        <f aca="true" t="shared" si="333" ref="V275:AB275">V278+V276</f>
        <v>0</v>
      </c>
      <c r="W275" s="151">
        <f t="shared" si="333"/>
        <v>0</v>
      </c>
      <c r="X275" s="151">
        <f t="shared" si="333"/>
        <v>815474</v>
      </c>
      <c r="Y275" s="151">
        <f t="shared" si="333"/>
        <v>837171</v>
      </c>
      <c r="Z275" s="151">
        <f t="shared" si="333"/>
        <v>0</v>
      </c>
      <c r="AA275" s="152">
        <f t="shared" si="333"/>
        <v>815474</v>
      </c>
      <c r="AB275" s="152">
        <f t="shared" si="333"/>
        <v>837171</v>
      </c>
      <c r="AC275" s="152">
        <f>AC278+AC276</f>
        <v>0</v>
      </c>
      <c r="AD275" s="152">
        <f>AD278+AD276</f>
        <v>0</v>
      </c>
      <c r="AE275" s="152"/>
      <c r="AF275" s="151">
        <f aca="true" t="shared" si="334" ref="AF275:AM275">AF278+AF276</f>
        <v>815474</v>
      </c>
      <c r="AG275" s="151">
        <f t="shared" si="334"/>
        <v>0</v>
      </c>
      <c r="AH275" s="151">
        <f t="shared" si="334"/>
        <v>837171</v>
      </c>
      <c r="AI275" s="151">
        <f t="shared" si="334"/>
        <v>47380</v>
      </c>
      <c r="AJ275" s="151">
        <f t="shared" si="334"/>
        <v>6263</v>
      </c>
      <c r="AK275" s="151">
        <f t="shared" si="334"/>
        <v>862854</v>
      </c>
      <c r="AL275" s="151">
        <f t="shared" si="334"/>
        <v>0</v>
      </c>
      <c r="AM275" s="151">
        <f t="shared" si="334"/>
        <v>843434</v>
      </c>
      <c r="AN275" s="151">
        <f aca="true" t="shared" si="335" ref="AN275:AV275">AN278+AN276+AN283</f>
        <v>56714</v>
      </c>
      <c r="AO275" s="151">
        <f t="shared" si="335"/>
        <v>900148</v>
      </c>
      <c r="AP275" s="151">
        <f t="shared" si="335"/>
        <v>0</v>
      </c>
      <c r="AQ275" s="151">
        <f t="shared" si="335"/>
        <v>894957</v>
      </c>
      <c r="AR275" s="151">
        <f t="shared" si="335"/>
        <v>0</v>
      </c>
      <c r="AS275" s="151">
        <f t="shared" si="335"/>
        <v>0</v>
      </c>
      <c r="AT275" s="151">
        <f t="shared" si="335"/>
        <v>900148</v>
      </c>
      <c r="AU275" s="151">
        <f t="shared" si="335"/>
        <v>894957</v>
      </c>
      <c r="AV275" s="151">
        <f t="shared" si="335"/>
        <v>1384</v>
      </c>
      <c r="AW275" s="151">
        <f aca="true" t="shared" si="336" ref="AW275:BC275">AW278+AW276+AW283</f>
        <v>8013</v>
      </c>
      <c r="AX275" s="151">
        <f t="shared" si="336"/>
        <v>901532</v>
      </c>
      <c r="AY275" s="151">
        <f t="shared" si="336"/>
        <v>902970</v>
      </c>
      <c r="AZ275" s="151">
        <f t="shared" si="336"/>
        <v>0</v>
      </c>
      <c r="BA275" s="151">
        <f t="shared" si="336"/>
        <v>0</v>
      </c>
      <c r="BB275" s="151">
        <f t="shared" si="336"/>
        <v>901532</v>
      </c>
      <c r="BC275" s="151">
        <f t="shared" si="336"/>
        <v>902970</v>
      </c>
      <c r="BD275" s="130"/>
      <c r="BE275" s="130"/>
      <c r="BF275" s="151">
        <f aca="true" t="shared" si="337" ref="BF275:BK275">BF278+BF276+BF283</f>
        <v>901532</v>
      </c>
      <c r="BG275" s="151">
        <f t="shared" si="337"/>
        <v>902970</v>
      </c>
      <c r="BH275" s="151">
        <f t="shared" si="337"/>
        <v>0</v>
      </c>
      <c r="BI275" s="151">
        <f t="shared" si="337"/>
        <v>0</v>
      </c>
      <c r="BJ275" s="151">
        <f t="shared" si="337"/>
        <v>901532</v>
      </c>
      <c r="BK275" s="151">
        <f t="shared" si="337"/>
        <v>902970</v>
      </c>
      <c r="BL275" s="151">
        <f>BL278+BL276+BL280+BL283</f>
        <v>70511</v>
      </c>
      <c r="BM275" s="151">
        <f>BM278+BM276+BM283</f>
        <v>0</v>
      </c>
      <c r="BN275" s="151">
        <f aca="true" t="shared" si="338" ref="BN275:BU275">BN278+BN276+BN280+BN283</f>
        <v>972043</v>
      </c>
      <c r="BO275" s="151">
        <f t="shared" si="338"/>
        <v>70511</v>
      </c>
      <c r="BP275" s="151">
        <f t="shared" si="338"/>
        <v>902970</v>
      </c>
      <c r="BQ275" s="151">
        <f t="shared" si="338"/>
        <v>0</v>
      </c>
      <c r="BR275" s="151">
        <f t="shared" si="338"/>
        <v>0</v>
      </c>
      <c r="BS275" s="151">
        <f t="shared" si="338"/>
        <v>972043</v>
      </c>
      <c r="BT275" s="151">
        <f t="shared" si="338"/>
        <v>70511</v>
      </c>
      <c r="BU275" s="151">
        <f t="shared" si="338"/>
        <v>902970</v>
      </c>
      <c r="BV275" s="151">
        <f aca="true" t="shared" si="339" ref="BV275:CE275">BV278+BV276+BV280+BV283</f>
        <v>0</v>
      </c>
      <c r="BW275" s="151">
        <f t="shared" si="339"/>
        <v>0</v>
      </c>
      <c r="BX275" s="151">
        <f t="shared" si="339"/>
        <v>972043</v>
      </c>
      <c r="BY275" s="151">
        <f t="shared" si="339"/>
        <v>70511</v>
      </c>
      <c r="BZ275" s="151">
        <f t="shared" si="339"/>
        <v>902970</v>
      </c>
      <c r="CA275" s="151">
        <f t="shared" si="339"/>
        <v>0</v>
      </c>
      <c r="CB275" s="151">
        <f t="shared" si="339"/>
        <v>0</v>
      </c>
      <c r="CC275" s="151">
        <f t="shared" si="339"/>
        <v>972043</v>
      </c>
      <c r="CD275" s="151">
        <f t="shared" si="339"/>
        <v>70511</v>
      </c>
      <c r="CE275" s="151">
        <f t="shared" si="339"/>
        <v>902970</v>
      </c>
    </row>
    <row r="276" spans="1:83" s="8" customFormat="1" ht="50.25" customHeight="1" hidden="1">
      <c r="A276" s="153" t="s">
        <v>148</v>
      </c>
      <c r="B276" s="154" t="s">
        <v>134</v>
      </c>
      <c r="C276" s="154" t="s">
        <v>125</v>
      </c>
      <c r="D276" s="155" t="s">
        <v>38</v>
      </c>
      <c r="E276" s="233"/>
      <c r="F276" s="156">
        <f aca="true" t="shared" si="340" ref="F276:AY276">F277</f>
        <v>2195</v>
      </c>
      <c r="G276" s="156">
        <f t="shared" si="340"/>
        <v>13840</v>
      </c>
      <c r="H276" s="156">
        <f t="shared" si="340"/>
        <v>16035</v>
      </c>
      <c r="I276" s="156">
        <f t="shared" si="340"/>
        <v>0</v>
      </c>
      <c r="J276" s="156">
        <f t="shared" si="340"/>
        <v>27790</v>
      </c>
      <c r="K276" s="156">
        <f t="shared" si="340"/>
        <v>0</v>
      </c>
      <c r="L276" s="156">
        <f t="shared" si="340"/>
        <v>0</v>
      </c>
      <c r="M276" s="156">
        <f t="shared" si="340"/>
        <v>27790</v>
      </c>
      <c r="N276" s="156">
        <f t="shared" si="340"/>
        <v>-22290</v>
      </c>
      <c r="O276" s="156">
        <f t="shared" si="340"/>
        <v>5500</v>
      </c>
      <c r="P276" s="156">
        <f t="shared" si="340"/>
        <v>0</v>
      </c>
      <c r="Q276" s="156">
        <f t="shared" si="340"/>
        <v>8000</v>
      </c>
      <c r="R276" s="156">
        <f t="shared" si="340"/>
        <v>-1000</v>
      </c>
      <c r="S276" s="156">
        <f t="shared" si="340"/>
        <v>0</v>
      </c>
      <c r="T276" s="156">
        <f t="shared" si="340"/>
        <v>4500</v>
      </c>
      <c r="U276" s="156">
        <f t="shared" si="340"/>
        <v>8000</v>
      </c>
      <c r="V276" s="156">
        <f t="shared" si="340"/>
        <v>0</v>
      </c>
      <c r="W276" s="156">
        <f t="shared" si="340"/>
        <v>0</v>
      </c>
      <c r="X276" s="156">
        <f t="shared" si="340"/>
        <v>4500</v>
      </c>
      <c r="Y276" s="156">
        <f t="shared" si="340"/>
        <v>8000</v>
      </c>
      <c r="Z276" s="156">
        <f t="shared" si="340"/>
        <v>0</v>
      </c>
      <c r="AA276" s="157">
        <f t="shared" si="340"/>
        <v>4500</v>
      </c>
      <c r="AB276" s="157">
        <f t="shared" si="340"/>
        <v>8000</v>
      </c>
      <c r="AC276" s="157">
        <f t="shared" si="340"/>
        <v>0</v>
      </c>
      <c r="AD276" s="157">
        <f t="shared" si="340"/>
        <v>0</v>
      </c>
      <c r="AE276" s="157"/>
      <c r="AF276" s="156">
        <f t="shared" si="340"/>
        <v>4500</v>
      </c>
      <c r="AG276" s="156">
        <f t="shared" si="340"/>
        <v>0</v>
      </c>
      <c r="AH276" s="156">
        <f t="shared" si="340"/>
        <v>8000</v>
      </c>
      <c r="AI276" s="156">
        <f t="shared" si="340"/>
        <v>47380</v>
      </c>
      <c r="AJ276" s="156">
        <f t="shared" si="340"/>
        <v>6263</v>
      </c>
      <c r="AK276" s="156">
        <f t="shared" si="340"/>
        <v>51880</v>
      </c>
      <c r="AL276" s="156">
        <f t="shared" si="340"/>
        <v>0</v>
      </c>
      <c r="AM276" s="156">
        <f t="shared" si="340"/>
        <v>14263</v>
      </c>
      <c r="AN276" s="156">
        <f t="shared" si="340"/>
        <v>-14263</v>
      </c>
      <c r="AO276" s="156">
        <f t="shared" si="340"/>
        <v>0</v>
      </c>
      <c r="AP276" s="156">
        <f t="shared" si="340"/>
        <v>0</v>
      </c>
      <c r="AQ276" s="156">
        <f t="shared" si="340"/>
        <v>0</v>
      </c>
      <c r="AR276" s="156">
        <f t="shared" si="340"/>
        <v>0</v>
      </c>
      <c r="AS276" s="156">
        <f t="shared" si="340"/>
        <v>0</v>
      </c>
      <c r="AT276" s="156">
        <f t="shared" si="340"/>
        <v>0</v>
      </c>
      <c r="AU276" s="156">
        <f t="shared" si="340"/>
        <v>0</v>
      </c>
      <c r="AV276" s="156">
        <f t="shared" si="340"/>
        <v>0</v>
      </c>
      <c r="AW276" s="156">
        <f t="shared" si="340"/>
        <v>0</v>
      </c>
      <c r="AX276" s="156">
        <f t="shared" si="340"/>
        <v>0</v>
      </c>
      <c r="AY276" s="156">
        <f t="shared" si="340"/>
        <v>0</v>
      </c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</row>
    <row r="277" spans="1:83" s="8" customFormat="1" ht="83.25" customHeight="1" hidden="1">
      <c r="A277" s="153" t="s">
        <v>241</v>
      </c>
      <c r="B277" s="154" t="s">
        <v>134</v>
      </c>
      <c r="C277" s="154" t="s">
        <v>125</v>
      </c>
      <c r="D277" s="155" t="s">
        <v>38</v>
      </c>
      <c r="E277" s="154" t="s">
        <v>149</v>
      </c>
      <c r="F277" s="142">
        <v>2195</v>
      </c>
      <c r="G277" s="142">
        <f>H277-F277</f>
        <v>13840</v>
      </c>
      <c r="H277" s="158">
        <v>16035</v>
      </c>
      <c r="I277" s="158"/>
      <c r="J277" s="158">
        <v>27790</v>
      </c>
      <c r="K277" s="234"/>
      <c r="L277" s="234"/>
      <c r="M277" s="142">
        <v>27790</v>
      </c>
      <c r="N277" s="142">
        <f>O277-M277</f>
        <v>-22290</v>
      </c>
      <c r="O277" s="142">
        <v>5500</v>
      </c>
      <c r="P277" s="142"/>
      <c r="Q277" s="142">
        <v>8000</v>
      </c>
      <c r="R277" s="142">
        <v>-1000</v>
      </c>
      <c r="S277" s="130"/>
      <c r="T277" s="142">
        <f>O277+R277</f>
        <v>4500</v>
      </c>
      <c r="U277" s="142">
        <f>Q277+S277</f>
        <v>8000</v>
      </c>
      <c r="V277" s="130"/>
      <c r="W277" s="130"/>
      <c r="X277" s="142">
        <f>T277+V277</f>
        <v>4500</v>
      </c>
      <c r="Y277" s="142">
        <f>U277+W277</f>
        <v>8000</v>
      </c>
      <c r="Z277" s="130"/>
      <c r="AA277" s="143">
        <f>X277+Z277</f>
        <v>4500</v>
      </c>
      <c r="AB277" s="143">
        <f>Y277</f>
        <v>8000</v>
      </c>
      <c r="AC277" s="229"/>
      <c r="AD277" s="229"/>
      <c r="AE277" s="229"/>
      <c r="AF277" s="142">
        <f>AA277+AC277</f>
        <v>4500</v>
      </c>
      <c r="AG277" s="130"/>
      <c r="AH277" s="142">
        <f>AB277</f>
        <v>8000</v>
      </c>
      <c r="AI277" s="142">
        <v>47380</v>
      </c>
      <c r="AJ277" s="142">
        <v>6263</v>
      </c>
      <c r="AK277" s="142">
        <f>AF277+AI277</f>
        <v>51880</v>
      </c>
      <c r="AL277" s="142">
        <f>AG277</f>
        <v>0</v>
      </c>
      <c r="AM277" s="142">
        <f>AH277+AJ277</f>
        <v>14263</v>
      </c>
      <c r="AN277" s="142">
        <f>AO277-AM277</f>
        <v>-14263</v>
      </c>
      <c r="AO277" s="130"/>
      <c r="AP277" s="130"/>
      <c r="AQ277" s="130"/>
      <c r="AR277" s="130"/>
      <c r="AS277" s="130"/>
      <c r="AT277" s="142">
        <f>AO277+AR277</f>
        <v>0</v>
      </c>
      <c r="AU277" s="142">
        <f>AQ277+AS277</f>
        <v>0</v>
      </c>
      <c r="AV277" s="142">
        <f>AQ277+AT277</f>
        <v>0</v>
      </c>
      <c r="AW277" s="142">
        <f>AR277+AU277</f>
        <v>0</v>
      </c>
      <c r="AX277" s="142">
        <f>AR277+AU277</f>
        <v>0</v>
      </c>
      <c r="AY277" s="142">
        <f>AT277+AV277</f>
        <v>0</v>
      </c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</row>
    <row r="278" spans="1:83" s="8" customFormat="1" ht="24.75" customHeight="1">
      <c r="A278" s="153" t="s">
        <v>61</v>
      </c>
      <c r="B278" s="154" t="s">
        <v>134</v>
      </c>
      <c r="C278" s="154" t="s">
        <v>125</v>
      </c>
      <c r="D278" s="155" t="s">
        <v>62</v>
      </c>
      <c r="E278" s="154"/>
      <c r="F278" s="156">
        <f aca="true" t="shared" si="341" ref="F278:BC278">F279</f>
        <v>1038669</v>
      </c>
      <c r="G278" s="156">
        <f t="shared" si="341"/>
        <v>9346</v>
      </c>
      <c r="H278" s="156">
        <f t="shared" si="341"/>
        <v>1048015</v>
      </c>
      <c r="I278" s="156">
        <f t="shared" si="341"/>
        <v>0</v>
      </c>
      <c r="J278" s="156">
        <f t="shared" si="341"/>
        <v>1140471</v>
      </c>
      <c r="K278" s="156">
        <f t="shared" si="341"/>
        <v>-68781</v>
      </c>
      <c r="L278" s="156">
        <f t="shared" si="341"/>
        <v>-75065</v>
      </c>
      <c r="M278" s="156">
        <f t="shared" si="341"/>
        <v>1065406</v>
      </c>
      <c r="N278" s="156">
        <f t="shared" si="341"/>
        <v>-254432</v>
      </c>
      <c r="O278" s="156">
        <f t="shared" si="341"/>
        <v>810974</v>
      </c>
      <c r="P278" s="156">
        <f t="shared" si="341"/>
        <v>0</v>
      </c>
      <c r="Q278" s="156">
        <f t="shared" si="341"/>
        <v>829171</v>
      </c>
      <c r="R278" s="156">
        <f t="shared" si="341"/>
        <v>0</v>
      </c>
      <c r="S278" s="156">
        <f t="shared" si="341"/>
        <v>0</v>
      </c>
      <c r="T278" s="156">
        <f t="shared" si="341"/>
        <v>810974</v>
      </c>
      <c r="U278" s="156">
        <f t="shared" si="341"/>
        <v>829171</v>
      </c>
      <c r="V278" s="156">
        <f t="shared" si="341"/>
        <v>0</v>
      </c>
      <c r="W278" s="156">
        <f t="shared" si="341"/>
        <v>0</v>
      </c>
      <c r="X278" s="156">
        <f t="shared" si="341"/>
        <v>810974</v>
      </c>
      <c r="Y278" s="156">
        <f t="shared" si="341"/>
        <v>829171</v>
      </c>
      <c r="Z278" s="156">
        <f t="shared" si="341"/>
        <v>0</v>
      </c>
      <c r="AA278" s="157">
        <f t="shared" si="341"/>
        <v>810974</v>
      </c>
      <c r="AB278" s="157">
        <f t="shared" si="341"/>
        <v>829171</v>
      </c>
      <c r="AC278" s="157">
        <f t="shared" si="341"/>
        <v>0</v>
      </c>
      <c r="AD278" s="157">
        <f t="shared" si="341"/>
        <v>0</v>
      </c>
      <c r="AE278" s="157"/>
      <c r="AF278" s="156">
        <f t="shared" si="341"/>
        <v>810974</v>
      </c>
      <c r="AG278" s="156">
        <f t="shared" si="341"/>
        <v>0</v>
      </c>
      <c r="AH278" s="156">
        <f t="shared" si="341"/>
        <v>829171</v>
      </c>
      <c r="AI278" s="156">
        <f t="shared" si="341"/>
        <v>0</v>
      </c>
      <c r="AJ278" s="156">
        <f t="shared" si="341"/>
        <v>0</v>
      </c>
      <c r="AK278" s="156">
        <f t="shared" si="341"/>
        <v>810974</v>
      </c>
      <c r="AL278" s="156">
        <f t="shared" si="341"/>
        <v>0</v>
      </c>
      <c r="AM278" s="156">
        <f t="shared" si="341"/>
        <v>829171</v>
      </c>
      <c r="AN278" s="156">
        <f t="shared" si="341"/>
        <v>58456</v>
      </c>
      <c r="AO278" s="156">
        <f t="shared" si="341"/>
        <v>887627</v>
      </c>
      <c r="AP278" s="156">
        <f t="shared" si="341"/>
        <v>0</v>
      </c>
      <c r="AQ278" s="156">
        <f t="shared" si="341"/>
        <v>887627</v>
      </c>
      <c r="AR278" s="156">
        <f t="shared" si="341"/>
        <v>0</v>
      </c>
      <c r="AS278" s="156">
        <f t="shared" si="341"/>
        <v>0</v>
      </c>
      <c r="AT278" s="156">
        <f t="shared" si="341"/>
        <v>887627</v>
      </c>
      <c r="AU278" s="156">
        <f t="shared" si="341"/>
        <v>887627</v>
      </c>
      <c r="AV278" s="156">
        <f t="shared" si="341"/>
        <v>0</v>
      </c>
      <c r="AW278" s="156">
        <f t="shared" si="341"/>
        <v>0</v>
      </c>
      <c r="AX278" s="156">
        <f t="shared" si="341"/>
        <v>887627</v>
      </c>
      <c r="AY278" s="156">
        <f t="shared" si="341"/>
        <v>887627</v>
      </c>
      <c r="AZ278" s="156">
        <f t="shared" si="341"/>
        <v>0</v>
      </c>
      <c r="BA278" s="156">
        <f t="shared" si="341"/>
        <v>0</v>
      </c>
      <c r="BB278" s="156">
        <f t="shared" si="341"/>
        <v>887627</v>
      </c>
      <c r="BC278" s="156">
        <f t="shared" si="341"/>
        <v>887627</v>
      </c>
      <c r="BD278" s="130"/>
      <c r="BE278" s="130"/>
      <c r="BF278" s="156">
        <f aca="true" t="shared" si="342" ref="BF278:CB278">BF279</f>
        <v>887627</v>
      </c>
      <c r="BG278" s="156">
        <f t="shared" si="342"/>
        <v>887627</v>
      </c>
      <c r="BH278" s="156">
        <f t="shared" si="342"/>
        <v>0</v>
      </c>
      <c r="BI278" s="156">
        <f t="shared" si="342"/>
        <v>0</v>
      </c>
      <c r="BJ278" s="156">
        <f t="shared" si="342"/>
        <v>887627</v>
      </c>
      <c r="BK278" s="156">
        <f t="shared" si="342"/>
        <v>887627</v>
      </c>
      <c r="BL278" s="156">
        <f t="shared" si="342"/>
        <v>0</v>
      </c>
      <c r="BM278" s="156">
        <f t="shared" si="342"/>
        <v>0</v>
      </c>
      <c r="BN278" s="156">
        <f t="shared" si="342"/>
        <v>887627</v>
      </c>
      <c r="BO278" s="156">
        <f t="shared" si="342"/>
        <v>0</v>
      </c>
      <c r="BP278" s="156">
        <f t="shared" si="342"/>
        <v>887627</v>
      </c>
      <c r="BQ278" s="156">
        <f t="shared" si="342"/>
        <v>0</v>
      </c>
      <c r="BR278" s="156">
        <f t="shared" si="342"/>
        <v>0</v>
      </c>
      <c r="BS278" s="156">
        <f t="shared" si="342"/>
        <v>887627</v>
      </c>
      <c r="BT278" s="156">
        <f t="shared" si="342"/>
        <v>0</v>
      </c>
      <c r="BU278" s="156">
        <f t="shared" si="342"/>
        <v>887627</v>
      </c>
      <c r="BV278" s="156">
        <f t="shared" si="342"/>
        <v>0</v>
      </c>
      <c r="BW278" s="156">
        <f t="shared" si="342"/>
        <v>0</v>
      </c>
      <c r="BX278" s="156">
        <f t="shared" si="342"/>
        <v>887627</v>
      </c>
      <c r="BY278" s="156">
        <f t="shared" si="342"/>
        <v>0</v>
      </c>
      <c r="BZ278" s="156">
        <f t="shared" si="342"/>
        <v>887627</v>
      </c>
      <c r="CA278" s="156">
        <f t="shared" si="342"/>
        <v>0</v>
      </c>
      <c r="CB278" s="156">
        <f t="shared" si="342"/>
        <v>0</v>
      </c>
      <c r="CC278" s="156">
        <f>CC279</f>
        <v>887627</v>
      </c>
      <c r="CD278" s="156">
        <f>CD279</f>
        <v>0</v>
      </c>
      <c r="CE278" s="156">
        <f>CE279</f>
        <v>887627</v>
      </c>
    </row>
    <row r="279" spans="1:83" s="8" customFormat="1" ht="39.75" customHeight="1">
      <c r="A279" s="153" t="s">
        <v>127</v>
      </c>
      <c r="B279" s="154" t="s">
        <v>134</v>
      </c>
      <c r="C279" s="154" t="s">
        <v>125</v>
      </c>
      <c r="D279" s="155" t="s">
        <v>62</v>
      </c>
      <c r="E279" s="154" t="s">
        <v>128</v>
      </c>
      <c r="F279" s="142">
        <v>1038669</v>
      </c>
      <c r="G279" s="142">
        <f>H279-F279</f>
        <v>9346</v>
      </c>
      <c r="H279" s="158">
        <v>1048015</v>
      </c>
      <c r="I279" s="158"/>
      <c r="J279" s="158">
        <v>1140471</v>
      </c>
      <c r="K279" s="158">
        <v>-68781</v>
      </c>
      <c r="L279" s="158">
        <v>-75065</v>
      </c>
      <c r="M279" s="142">
        <v>1065406</v>
      </c>
      <c r="N279" s="142">
        <f>O279-M279</f>
        <v>-254432</v>
      </c>
      <c r="O279" s="142">
        <v>810974</v>
      </c>
      <c r="P279" s="142"/>
      <c r="Q279" s="142">
        <v>829171</v>
      </c>
      <c r="R279" s="130"/>
      <c r="S279" s="130"/>
      <c r="T279" s="142">
        <f>O279+R279</f>
        <v>810974</v>
      </c>
      <c r="U279" s="142">
        <f>Q279+S279</f>
        <v>829171</v>
      </c>
      <c r="V279" s="130"/>
      <c r="W279" s="130"/>
      <c r="X279" s="142">
        <f>T279+V279</f>
        <v>810974</v>
      </c>
      <c r="Y279" s="142">
        <f>U279+W279</f>
        <v>829171</v>
      </c>
      <c r="Z279" s="130"/>
      <c r="AA279" s="143">
        <f>X279+Z279</f>
        <v>810974</v>
      </c>
      <c r="AB279" s="143">
        <f>Y279</f>
        <v>829171</v>
      </c>
      <c r="AC279" s="229"/>
      <c r="AD279" s="229"/>
      <c r="AE279" s="229"/>
      <c r="AF279" s="142">
        <f>AA279+AC279</f>
        <v>810974</v>
      </c>
      <c r="AG279" s="130"/>
      <c r="AH279" s="142">
        <f>AB279</f>
        <v>829171</v>
      </c>
      <c r="AI279" s="130"/>
      <c r="AJ279" s="130"/>
      <c r="AK279" s="142">
        <f>AF279+AI279</f>
        <v>810974</v>
      </c>
      <c r="AL279" s="142">
        <f>AG279</f>
        <v>0</v>
      </c>
      <c r="AM279" s="142">
        <f>AH279+AJ279</f>
        <v>829171</v>
      </c>
      <c r="AN279" s="142">
        <f>AO279-AM279</f>
        <v>58456</v>
      </c>
      <c r="AO279" s="142">
        <v>887627</v>
      </c>
      <c r="AP279" s="142"/>
      <c r="AQ279" s="142">
        <v>887627</v>
      </c>
      <c r="AR279" s="142"/>
      <c r="AS279" s="130"/>
      <c r="AT279" s="142">
        <f>AO279+AR279</f>
        <v>887627</v>
      </c>
      <c r="AU279" s="142">
        <f>AQ279+AS279</f>
        <v>887627</v>
      </c>
      <c r="AV279" s="130"/>
      <c r="AW279" s="130"/>
      <c r="AX279" s="142">
        <f>AT279+AV279</f>
        <v>887627</v>
      </c>
      <c r="AY279" s="142">
        <f>AU279</f>
        <v>887627</v>
      </c>
      <c r="AZ279" s="130"/>
      <c r="BA279" s="130"/>
      <c r="BB279" s="142">
        <f>AX279+AZ279</f>
        <v>887627</v>
      </c>
      <c r="BC279" s="142">
        <f>AY279+BA279</f>
        <v>887627</v>
      </c>
      <c r="BD279" s="130"/>
      <c r="BE279" s="130"/>
      <c r="BF279" s="142">
        <f>BB279+BD279</f>
        <v>887627</v>
      </c>
      <c r="BG279" s="142">
        <f>BC279+BE279</f>
        <v>887627</v>
      </c>
      <c r="BH279" s="130"/>
      <c r="BI279" s="130"/>
      <c r="BJ279" s="142">
        <f>BB279+BH279</f>
        <v>887627</v>
      </c>
      <c r="BK279" s="142">
        <f>BC279+BI279</f>
        <v>887627</v>
      </c>
      <c r="BL279" s="130"/>
      <c r="BM279" s="130"/>
      <c r="BN279" s="142">
        <f>BJ279+BL279</f>
        <v>887627</v>
      </c>
      <c r="BO279" s="142"/>
      <c r="BP279" s="142">
        <f>BK279+BM279</f>
        <v>887627</v>
      </c>
      <c r="BQ279" s="142"/>
      <c r="BR279" s="130"/>
      <c r="BS279" s="142">
        <f>BN279+BQ279</f>
        <v>887627</v>
      </c>
      <c r="BT279" s="142">
        <f>BO279</f>
        <v>0</v>
      </c>
      <c r="BU279" s="142">
        <f>BP279+BR279</f>
        <v>887627</v>
      </c>
      <c r="BV279" s="142"/>
      <c r="BW279" s="130"/>
      <c r="BX279" s="142">
        <f>BS279+BV279</f>
        <v>887627</v>
      </c>
      <c r="BY279" s="142">
        <f>BT279</f>
        <v>0</v>
      </c>
      <c r="BZ279" s="142">
        <f>BU279+BW279</f>
        <v>887627</v>
      </c>
      <c r="CA279" s="142"/>
      <c r="CB279" s="130"/>
      <c r="CC279" s="142">
        <f>BX279+CA279</f>
        <v>887627</v>
      </c>
      <c r="CD279" s="142">
        <f>BY279</f>
        <v>0</v>
      </c>
      <c r="CE279" s="142">
        <f>BZ279+CB279</f>
        <v>887627</v>
      </c>
    </row>
    <row r="280" spans="1:83" s="8" customFormat="1" ht="21.75" customHeight="1">
      <c r="A280" s="153" t="s">
        <v>201</v>
      </c>
      <c r="B280" s="154" t="s">
        <v>134</v>
      </c>
      <c r="C280" s="154" t="s">
        <v>125</v>
      </c>
      <c r="D280" s="155" t="s">
        <v>375</v>
      </c>
      <c r="E280" s="154"/>
      <c r="F280" s="142"/>
      <c r="G280" s="142"/>
      <c r="H280" s="158"/>
      <c r="I280" s="158"/>
      <c r="J280" s="158"/>
      <c r="K280" s="158"/>
      <c r="L280" s="158"/>
      <c r="M280" s="142"/>
      <c r="N280" s="142"/>
      <c r="O280" s="142"/>
      <c r="P280" s="142"/>
      <c r="Q280" s="142"/>
      <c r="R280" s="130"/>
      <c r="S280" s="130"/>
      <c r="T280" s="142"/>
      <c r="U280" s="142"/>
      <c r="V280" s="130"/>
      <c r="W280" s="130"/>
      <c r="X280" s="142"/>
      <c r="Y280" s="142"/>
      <c r="Z280" s="130"/>
      <c r="AA280" s="143"/>
      <c r="AB280" s="143"/>
      <c r="AC280" s="229"/>
      <c r="AD280" s="229"/>
      <c r="AE280" s="229"/>
      <c r="AF280" s="142"/>
      <c r="AG280" s="130"/>
      <c r="AH280" s="142"/>
      <c r="AI280" s="130"/>
      <c r="AJ280" s="130"/>
      <c r="AK280" s="142"/>
      <c r="AL280" s="142"/>
      <c r="AM280" s="142"/>
      <c r="AN280" s="142"/>
      <c r="AO280" s="142"/>
      <c r="AP280" s="142"/>
      <c r="AQ280" s="142"/>
      <c r="AR280" s="142"/>
      <c r="AS280" s="130"/>
      <c r="AT280" s="142"/>
      <c r="AU280" s="142"/>
      <c r="AV280" s="130"/>
      <c r="AW280" s="130"/>
      <c r="AX280" s="142"/>
      <c r="AY280" s="142"/>
      <c r="AZ280" s="130"/>
      <c r="BA280" s="130"/>
      <c r="BB280" s="142"/>
      <c r="BC280" s="142"/>
      <c r="BD280" s="130"/>
      <c r="BE280" s="130"/>
      <c r="BF280" s="142"/>
      <c r="BG280" s="142"/>
      <c r="BH280" s="130"/>
      <c r="BI280" s="130"/>
      <c r="BJ280" s="142"/>
      <c r="BK280" s="142"/>
      <c r="BL280" s="142">
        <f>BL281</f>
        <v>70511</v>
      </c>
      <c r="BM280" s="130"/>
      <c r="BN280" s="142">
        <f aca="true" t="shared" si="343" ref="BN280:CB281">BN281</f>
        <v>70511</v>
      </c>
      <c r="BO280" s="142">
        <f t="shared" si="343"/>
        <v>70511</v>
      </c>
      <c r="BP280" s="142">
        <f t="shared" si="343"/>
        <v>0</v>
      </c>
      <c r="BQ280" s="142">
        <f t="shared" si="343"/>
        <v>0</v>
      </c>
      <c r="BR280" s="142">
        <f t="shared" si="343"/>
        <v>0</v>
      </c>
      <c r="BS280" s="142">
        <f t="shared" si="343"/>
        <v>70511</v>
      </c>
      <c r="BT280" s="142">
        <f t="shared" si="343"/>
        <v>70511</v>
      </c>
      <c r="BU280" s="142">
        <f t="shared" si="343"/>
        <v>0</v>
      </c>
      <c r="BV280" s="142">
        <f t="shared" si="343"/>
        <v>0</v>
      </c>
      <c r="BW280" s="142">
        <f t="shared" si="343"/>
        <v>0</v>
      </c>
      <c r="BX280" s="142">
        <f t="shared" si="343"/>
        <v>70511</v>
      </c>
      <c r="BY280" s="142">
        <f t="shared" si="343"/>
        <v>70511</v>
      </c>
      <c r="BZ280" s="142">
        <f t="shared" si="343"/>
        <v>0</v>
      </c>
      <c r="CA280" s="142">
        <f t="shared" si="343"/>
        <v>0</v>
      </c>
      <c r="CB280" s="142">
        <f t="shared" si="343"/>
        <v>0</v>
      </c>
      <c r="CC280" s="142">
        <f aca="true" t="shared" si="344" ref="CC280:CE281">CC281</f>
        <v>70511</v>
      </c>
      <c r="CD280" s="142">
        <f t="shared" si="344"/>
        <v>70511</v>
      </c>
      <c r="CE280" s="142">
        <f t="shared" si="344"/>
        <v>0</v>
      </c>
    </row>
    <row r="281" spans="1:83" s="8" customFormat="1" ht="51.75" customHeight="1">
      <c r="A281" s="153" t="s">
        <v>377</v>
      </c>
      <c r="B281" s="154" t="s">
        <v>134</v>
      </c>
      <c r="C281" s="154" t="s">
        <v>125</v>
      </c>
      <c r="D281" s="155" t="s">
        <v>376</v>
      </c>
      <c r="E281" s="154"/>
      <c r="F281" s="142"/>
      <c r="G281" s="142"/>
      <c r="H281" s="158"/>
      <c r="I281" s="158"/>
      <c r="J281" s="158"/>
      <c r="K281" s="158"/>
      <c r="L281" s="158"/>
      <c r="M281" s="142"/>
      <c r="N281" s="142"/>
      <c r="O281" s="142"/>
      <c r="P281" s="142"/>
      <c r="Q281" s="142"/>
      <c r="R281" s="130"/>
      <c r="S281" s="130"/>
      <c r="T281" s="142"/>
      <c r="U281" s="142"/>
      <c r="V281" s="130"/>
      <c r="W281" s="130"/>
      <c r="X281" s="142"/>
      <c r="Y281" s="142"/>
      <c r="Z281" s="130"/>
      <c r="AA281" s="143"/>
      <c r="AB281" s="143"/>
      <c r="AC281" s="229"/>
      <c r="AD281" s="229"/>
      <c r="AE281" s="229"/>
      <c r="AF281" s="142"/>
      <c r="AG281" s="130"/>
      <c r="AH281" s="142"/>
      <c r="AI281" s="130"/>
      <c r="AJ281" s="130"/>
      <c r="AK281" s="142"/>
      <c r="AL281" s="142"/>
      <c r="AM281" s="142"/>
      <c r="AN281" s="142"/>
      <c r="AO281" s="142"/>
      <c r="AP281" s="142"/>
      <c r="AQ281" s="142"/>
      <c r="AR281" s="142"/>
      <c r="AS281" s="130"/>
      <c r="AT281" s="142"/>
      <c r="AU281" s="142"/>
      <c r="AV281" s="130"/>
      <c r="AW281" s="130"/>
      <c r="AX281" s="142"/>
      <c r="AY281" s="142"/>
      <c r="AZ281" s="130"/>
      <c r="BA281" s="130"/>
      <c r="BB281" s="142"/>
      <c r="BC281" s="142"/>
      <c r="BD281" s="130"/>
      <c r="BE281" s="130"/>
      <c r="BF281" s="142"/>
      <c r="BG281" s="142"/>
      <c r="BH281" s="130"/>
      <c r="BI281" s="130"/>
      <c r="BJ281" s="142"/>
      <c r="BK281" s="142"/>
      <c r="BL281" s="142">
        <f>BL282</f>
        <v>70511</v>
      </c>
      <c r="BM281" s="130"/>
      <c r="BN281" s="142">
        <f t="shared" si="343"/>
        <v>70511</v>
      </c>
      <c r="BO281" s="142">
        <f t="shared" si="343"/>
        <v>70511</v>
      </c>
      <c r="BP281" s="142">
        <f t="shared" si="343"/>
        <v>0</v>
      </c>
      <c r="BQ281" s="142">
        <f t="shared" si="343"/>
        <v>0</v>
      </c>
      <c r="BR281" s="142">
        <f t="shared" si="343"/>
        <v>0</v>
      </c>
      <c r="BS281" s="142">
        <f t="shared" si="343"/>
        <v>70511</v>
      </c>
      <c r="BT281" s="142">
        <f t="shared" si="343"/>
        <v>70511</v>
      </c>
      <c r="BU281" s="142">
        <f t="shared" si="343"/>
        <v>0</v>
      </c>
      <c r="BV281" s="142">
        <f t="shared" si="343"/>
        <v>0</v>
      </c>
      <c r="BW281" s="142">
        <f t="shared" si="343"/>
        <v>0</v>
      </c>
      <c r="BX281" s="142">
        <f t="shared" si="343"/>
        <v>70511</v>
      </c>
      <c r="BY281" s="142">
        <f t="shared" si="343"/>
        <v>70511</v>
      </c>
      <c r="BZ281" s="142">
        <f t="shared" si="343"/>
        <v>0</v>
      </c>
      <c r="CA281" s="142">
        <f t="shared" si="343"/>
        <v>0</v>
      </c>
      <c r="CB281" s="142">
        <f t="shared" si="343"/>
        <v>0</v>
      </c>
      <c r="CC281" s="142">
        <f t="shared" si="344"/>
        <v>70511</v>
      </c>
      <c r="CD281" s="142">
        <f t="shared" si="344"/>
        <v>70511</v>
      </c>
      <c r="CE281" s="142">
        <f t="shared" si="344"/>
        <v>0</v>
      </c>
    </row>
    <row r="282" spans="1:83" s="8" customFormat="1" ht="88.5" customHeight="1">
      <c r="A282" s="153" t="s">
        <v>241</v>
      </c>
      <c r="B282" s="154" t="s">
        <v>134</v>
      </c>
      <c r="C282" s="154" t="s">
        <v>125</v>
      </c>
      <c r="D282" s="155" t="s">
        <v>376</v>
      </c>
      <c r="E282" s="154" t="s">
        <v>149</v>
      </c>
      <c r="F282" s="142"/>
      <c r="G282" s="142"/>
      <c r="H282" s="158"/>
      <c r="I282" s="158"/>
      <c r="J282" s="158"/>
      <c r="K282" s="158"/>
      <c r="L282" s="158"/>
      <c r="M282" s="142"/>
      <c r="N282" s="142"/>
      <c r="O282" s="142"/>
      <c r="P282" s="142"/>
      <c r="Q282" s="142"/>
      <c r="R282" s="130"/>
      <c r="S282" s="130"/>
      <c r="T282" s="142"/>
      <c r="U282" s="142"/>
      <c r="V282" s="130"/>
      <c r="W282" s="130"/>
      <c r="X282" s="142"/>
      <c r="Y282" s="142"/>
      <c r="Z282" s="130"/>
      <c r="AA282" s="143"/>
      <c r="AB282" s="143"/>
      <c r="AC282" s="229"/>
      <c r="AD282" s="229"/>
      <c r="AE282" s="229"/>
      <c r="AF282" s="142"/>
      <c r="AG282" s="130"/>
      <c r="AH282" s="142"/>
      <c r="AI282" s="130"/>
      <c r="AJ282" s="130"/>
      <c r="AK282" s="142"/>
      <c r="AL282" s="142"/>
      <c r="AM282" s="142"/>
      <c r="AN282" s="142"/>
      <c r="AO282" s="142"/>
      <c r="AP282" s="142"/>
      <c r="AQ282" s="142"/>
      <c r="AR282" s="142"/>
      <c r="AS282" s="130"/>
      <c r="AT282" s="142"/>
      <c r="AU282" s="142"/>
      <c r="AV282" s="130"/>
      <c r="AW282" s="130"/>
      <c r="AX282" s="142"/>
      <c r="AY282" s="142"/>
      <c r="AZ282" s="130"/>
      <c r="BA282" s="130"/>
      <c r="BB282" s="142"/>
      <c r="BC282" s="142"/>
      <c r="BD282" s="130"/>
      <c r="BE282" s="130"/>
      <c r="BF282" s="142"/>
      <c r="BG282" s="142"/>
      <c r="BH282" s="130"/>
      <c r="BI282" s="130"/>
      <c r="BJ282" s="142"/>
      <c r="BK282" s="142"/>
      <c r="BL282" s="142">
        <v>70511</v>
      </c>
      <c r="BM282" s="130"/>
      <c r="BN282" s="142">
        <f>BJ282+BL282</f>
        <v>70511</v>
      </c>
      <c r="BO282" s="142">
        <v>70511</v>
      </c>
      <c r="BP282" s="142"/>
      <c r="BQ282" s="142"/>
      <c r="BR282" s="130"/>
      <c r="BS282" s="142">
        <f>BN282+BQ282</f>
        <v>70511</v>
      </c>
      <c r="BT282" s="142">
        <f>BO282</f>
        <v>70511</v>
      </c>
      <c r="BU282" s="142">
        <f>BP282+BR282</f>
        <v>0</v>
      </c>
      <c r="BV282" s="142"/>
      <c r="BW282" s="130"/>
      <c r="BX282" s="142">
        <f>BS282+BV282</f>
        <v>70511</v>
      </c>
      <c r="BY282" s="142">
        <f>BT282</f>
        <v>70511</v>
      </c>
      <c r="BZ282" s="142">
        <f>BU282+BW282</f>
        <v>0</v>
      </c>
      <c r="CA282" s="142"/>
      <c r="CB282" s="130"/>
      <c r="CC282" s="142">
        <f>BX282+CA282</f>
        <v>70511</v>
      </c>
      <c r="CD282" s="142">
        <f>BY282</f>
        <v>70511</v>
      </c>
      <c r="CE282" s="142">
        <f>BZ282+CB282</f>
        <v>0</v>
      </c>
    </row>
    <row r="283" spans="1:83" s="8" customFormat="1" ht="21" customHeight="1">
      <c r="A283" s="153" t="s">
        <v>119</v>
      </c>
      <c r="B283" s="154" t="s">
        <v>134</v>
      </c>
      <c r="C283" s="154" t="s">
        <v>125</v>
      </c>
      <c r="D283" s="155" t="s">
        <v>120</v>
      </c>
      <c r="E283" s="154"/>
      <c r="F283" s="142"/>
      <c r="G283" s="142"/>
      <c r="H283" s="158"/>
      <c r="I283" s="158"/>
      <c r="J283" s="158"/>
      <c r="K283" s="158"/>
      <c r="L283" s="158"/>
      <c r="M283" s="142"/>
      <c r="N283" s="142"/>
      <c r="O283" s="142"/>
      <c r="P283" s="142"/>
      <c r="Q283" s="142"/>
      <c r="R283" s="130"/>
      <c r="S283" s="130"/>
      <c r="T283" s="142"/>
      <c r="U283" s="142"/>
      <c r="V283" s="130"/>
      <c r="W283" s="130"/>
      <c r="X283" s="142"/>
      <c r="Y283" s="142"/>
      <c r="Z283" s="130"/>
      <c r="AA283" s="143"/>
      <c r="AB283" s="143"/>
      <c r="AC283" s="229"/>
      <c r="AD283" s="229"/>
      <c r="AE283" s="229"/>
      <c r="AF283" s="142"/>
      <c r="AG283" s="130"/>
      <c r="AH283" s="142"/>
      <c r="AI283" s="130"/>
      <c r="AJ283" s="130"/>
      <c r="AK283" s="142"/>
      <c r="AL283" s="142"/>
      <c r="AM283" s="142"/>
      <c r="AN283" s="142">
        <f aca="true" t="shared" si="345" ref="AN283:BC284">AN284</f>
        <v>12521</v>
      </c>
      <c r="AO283" s="142">
        <f t="shared" si="345"/>
        <v>12521</v>
      </c>
      <c r="AP283" s="142">
        <f t="shared" si="345"/>
        <v>0</v>
      </c>
      <c r="AQ283" s="142">
        <f t="shared" si="345"/>
        <v>7330</v>
      </c>
      <c r="AR283" s="142">
        <f t="shared" si="345"/>
        <v>0</v>
      </c>
      <c r="AS283" s="142">
        <f t="shared" si="345"/>
        <v>0</v>
      </c>
      <c r="AT283" s="142">
        <f t="shared" si="345"/>
        <v>12521</v>
      </c>
      <c r="AU283" s="142">
        <f t="shared" si="345"/>
        <v>7330</v>
      </c>
      <c r="AV283" s="142">
        <f t="shared" si="345"/>
        <v>1384</v>
      </c>
      <c r="AW283" s="142">
        <f t="shared" si="345"/>
        <v>8013</v>
      </c>
      <c r="AX283" s="142">
        <f t="shared" si="345"/>
        <v>13905</v>
      </c>
      <c r="AY283" s="142">
        <f t="shared" si="345"/>
        <v>15343</v>
      </c>
      <c r="AZ283" s="142">
        <f t="shared" si="345"/>
        <v>0</v>
      </c>
      <c r="BA283" s="142">
        <f t="shared" si="345"/>
        <v>0</v>
      </c>
      <c r="BB283" s="142">
        <f t="shared" si="345"/>
        <v>13905</v>
      </c>
      <c r="BC283" s="142">
        <f t="shared" si="345"/>
        <v>15343</v>
      </c>
      <c r="BD283" s="130"/>
      <c r="BE283" s="130"/>
      <c r="BF283" s="142">
        <f aca="true" t="shared" si="346" ref="BF283:BV284">BF284</f>
        <v>13905</v>
      </c>
      <c r="BG283" s="142">
        <f t="shared" si="346"/>
        <v>15343</v>
      </c>
      <c r="BH283" s="142">
        <f t="shared" si="346"/>
        <v>0</v>
      </c>
      <c r="BI283" s="142">
        <f t="shared" si="346"/>
        <v>0</v>
      </c>
      <c r="BJ283" s="142">
        <f t="shared" si="346"/>
        <v>13905</v>
      </c>
      <c r="BK283" s="142">
        <f t="shared" si="346"/>
        <v>15343</v>
      </c>
      <c r="BL283" s="142">
        <f t="shared" si="346"/>
        <v>0</v>
      </c>
      <c r="BM283" s="142">
        <f t="shared" si="346"/>
        <v>0</v>
      </c>
      <c r="BN283" s="142">
        <f t="shared" si="346"/>
        <v>13905</v>
      </c>
      <c r="BO283" s="142"/>
      <c r="BP283" s="142">
        <f t="shared" si="346"/>
        <v>15343</v>
      </c>
      <c r="BQ283" s="142">
        <f t="shared" si="346"/>
        <v>0</v>
      </c>
      <c r="BR283" s="142">
        <f t="shared" si="346"/>
        <v>0</v>
      </c>
      <c r="BS283" s="142">
        <f t="shared" si="346"/>
        <v>13905</v>
      </c>
      <c r="BT283" s="142">
        <f t="shared" si="346"/>
        <v>0</v>
      </c>
      <c r="BU283" s="142">
        <f t="shared" si="346"/>
        <v>15343</v>
      </c>
      <c r="BV283" s="142">
        <f t="shared" si="346"/>
        <v>0</v>
      </c>
      <c r="BW283" s="142">
        <f aca="true" t="shared" si="347" ref="BV283:CB284">BW284</f>
        <v>0</v>
      </c>
      <c r="BX283" s="142">
        <f t="shared" si="347"/>
        <v>13905</v>
      </c>
      <c r="BY283" s="142">
        <f t="shared" si="347"/>
        <v>0</v>
      </c>
      <c r="BZ283" s="142">
        <f t="shared" si="347"/>
        <v>15343</v>
      </c>
      <c r="CA283" s="142">
        <f t="shared" si="347"/>
        <v>0</v>
      </c>
      <c r="CB283" s="142">
        <f t="shared" si="347"/>
        <v>0</v>
      </c>
      <c r="CC283" s="142">
        <f aca="true" t="shared" si="348" ref="CC283:CE284">CC284</f>
        <v>13905</v>
      </c>
      <c r="CD283" s="142">
        <f t="shared" si="348"/>
        <v>0</v>
      </c>
      <c r="CE283" s="142">
        <f t="shared" si="348"/>
        <v>15343</v>
      </c>
    </row>
    <row r="284" spans="1:83" s="8" customFormat="1" ht="39.75" customHeight="1">
      <c r="A284" s="153" t="s">
        <v>314</v>
      </c>
      <c r="B284" s="154" t="s">
        <v>134</v>
      </c>
      <c r="C284" s="154" t="s">
        <v>125</v>
      </c>
      <c r="D284" s="155" t="s">
        <v>270</v>
      </c>
      <c r="E284" s="154"/>
      <c r="F284" s="142"/>
      <c r="G284" s="142"/>
      <c r="H284" s="158"/>
      <c r="I284" s="158"/>
      <c r="J284" s="158"/>
      <c r="K284" s="158"/>
      <c r="L284" s="158"/>
      <c r="M284" s="142"/>
      <c r="N284" s="142"/>
      <c r="O284" s="142"/>
      <c r="P284" s="142"/>
      <c r="Q284" s="142"/>
      <c r="R284" s="130"/>
      <c r="S284" s="130"/>
      <c r="T284" s="142"/>
      <c r="U284" s="142"/>
      <c r="V284" s="130"/>
      <c r="W284" s="130"/>
      <c r="X284" s="142"/>
      <c r="Y284" s="142"/>
      <c r="Z284" s="130"/>
      <c r="AA284" s="143"/>
      <c r="AB284" s="143"/>
      <c r="AC284" s="229"/>
      <c r="AD284" s="229"/>
      <c r="AE284" s="229"/>
      <c r="AF284" s="142"/>
      <c r="AG284" s="130"/>
      <c r="AH284" s="142"/>
      <c r="AI284" s="130"/>
      <c r="AJ284" s="130"/>
      <c r="AK284" s="142"/>
      <c r="AL284" s="142"/>
      <c r="AM284" s="142"/>
      <c r="AN284" s="142">
        <f t="shared" si="345"/>
        <v>12521</v>
      </c>
      <c r="AO284" s="142">
        <f t="shared" si="345"/>
        <v>12521</v>
      </c>
      <c r="AP284" s="142">
        <f t="shared" si="345"/>
        <v>0</v>
      </c>
      <c r="AQ284" s="142">
        <f t="shared" si="345"/>
        <v>7330</v>
      </c>
      <c r="AR284" s="142">
        <f t="shared" si="345"/>
        <v>0</v>
      </c>
      <c r="AS284" s="142">
        <f t="shared" si="345"/>
        <v>0</v>
      </c>
      <c r="AT284" s="142">
        <f t="shared" si="345"/>
        <v>12521</v>
      </c>
      <c r="AU284" s="142">
        <f t="shared" si="345"/>
        <v>7330</v>
      </c>
      <c r="AV284" s="142">
        <f t="shared" si="345"/>
        <v>1384</v>
      </c>
      <c r="AW284" s="142">
        <f t="shared" si="345"/>
        <v>8013</v>
      </c>
      <c r="AX284" s="142">
        <f t="shared" si="345"/>
        <v>13905</v>
      </c>
      <c r="AY284" s="142">
        <f t="shared" si="345"/>
        <v>15343</v>
      </c>
      <c r="AZ284" s="142">
        <f t="shared" si="345"/>
        <v>0</v>
      </c>
      <c r="BA284" s="142">
        <f t="shared" si="345"/>
        <v>0</v>
      </c>
      <c r="BB284" s="142">
        <f t="shared" si="345"/>
        <v>13905</v>
      </c>
      <c r="BC284" s="142">
        <f t="shared" si="345"/>
        <v>15343</v>
      </c>
      <c r="BD284" s="130"/>
      <c r="BE284" s="130"/>
      <c r="BF284" s="142">
        <f t="shared" si="346"/>
        <v>13905</v>
      </c>
      <c r="BG284" s="142">
        <f t="shared" si="346"/>
        <v>15343</v>
      </c>
      <c r="BH284" s="142">
        <f t="shared" si="346"/>
        <v>0</v>
      </c>
      <c r="BI284" s="142">
        <f t="shared" si="346"/>
        <v>0</v>
      </c>
      <c r="BJ284" s="142">
        <f t="shared" si="346"/>
        <v>13905</v>
      </c>
      <c r="BK284" s="142">
        <f t="shared" si="346"/>
        <v>15343</v>
      </c>
      <c r="BL284" s="142">
        <f t="shared" si="346"/>
        <v>0</v>
      </c>
      <c r="BM284" s="142">
        <f t="shared" si="346"/>
        <v>0</v>
      </c>
      <c r="BN284" s="142">
        <f t="shared" si="346"/>
        <v>13905</v>
      </c>
      <c r="BO284" s="142"/>
      <c r="BP284" s="142">
        <f t="shared" si="346"/>
        <v>15343</v>
      </c>
      <c r="BQ284" s="142">
        <f t="shared" si="346"/>
        <v>0</v>
      </c>
      <c r="BR284" s="142">
        <f t="shared" si="346"/>
        <v>0</v>
      </c>
      <c r="BS284" s="142">
        <f t="shared" si="346"/>
        <v>13905</v>
      </c>
      <c r="BT284" s="142">
        <f t="shared" si="346"/>
        <v>0</v>
      </c>
      <c r="BU284" s="142">
        <f t="shared" si="346"/>
        <v>15343</v>
      </c>
      <c r="BV284" s="142">
        <f t="shared" si="347"/>
        <v>0</v>
      </c>
      <c r="BW284" s="142">
        <f t="shared" si="347"/>
        <v>0</v>
      </c>
      <c r="BX284" s="142">
        <f t="shared" si="347"/>
        <v>13905</v>
      </c>
      <c r="BY284" s="142">
        <f t="shared" si="347"/>
        <v>0</v>
      </c>
      <c r="BZ284" s="142">
        <f t="shared" si="347"/>
        <v>15343</v>
      </c>
      <c r="CA284" s="142">
        <f t="shared" si="347"/>
        <v>0</v>
      </c>
      <c r="CB284" s="142">
        <f t="shared" si="347"/>
        <v>0</v>
      </c>
      <c r="CC284" s="142">
        <f t="shared" si="348"/>
        <v>13905</v>
      </c>
      <c r="CD284" s="142">
        <f t="shared" si="348"/>
        <v>0</v>
      </c>
      <c r="CE284" s="142">
        <f t="shared" si="348"/>
        <v>15343</v>
      </c>
    </row>
    <row r="285" spans="1:83" s="8" customFormat="1" ht="86.25" customHeight="1">
      <c r="A285" s="153" t="s">
        <v>241</v>
      </c>
      <c r="B285" s="154" t="s">
        <v>134</v>
      </c>
      <c r="C285" s="154" t="s">
        <v>125</v>
      </c>
      <c r="D285" s="155" t="s">
        <v>270</v>
      </c>
      <c r="E285" s="154" t="s">
        <v>149</v>
      </c>
      <c r="F285" s="142"/>
      <c r="G285" s="142"/>
      <c r="H285" s="158"/>
      <c r="I285" s="158"/>
      <c r="J285" s="158"/>
      <c r="K285" s="158"/>
      <c r="L285" s="158"/>
      <c r="M285" s="142"/>
      <c r="N285" s="142"/>
      <c r="O285" s="142"/>
      <c r="P285" s="142"/>
      <c r="Q285" s="142"/>
      <c r="R285" s="130"/>
      <c r="S285" s="130"/>
      <c r="T285" s="142"/>
      <c r="U285" s="142"/>
      <c r="V285" s="130"/>
      <c r="W285" s="130"/>
      <c r="X285" s="142"/>
      <c r="Y285" s="142"/>
      <c r="Z285" s="130"/>
      <c r="AA285" s="143"/>
      <c r="AB285" s="143"/>
      <c r="AC285" s="229"/>
      <c r="AD285" s="229"/>
      <c r="AE285" s="229"/>
      <c r="AF285" s="142"/>
      <c r="AG285" s="130"/>
      <c r="AH285" s="142"/>
      <c r="AI285" s="130"/>
      <c r="AJ285" s="130"/>
      <c r="AK285" s="142"/>
      <c r="AL285" s="142"/>
      <c r="AM285" s="142"/>
      <c r="AN285" s="142">
        <f>AO285-AM285</f>
        <v>12521</v>
      </c>
      <c r="AO285" s="142">
        <v>12521</v>
      </c>
      <c r="AP285" s="142"/>
      <c r="AQ285" s="142">
        <v>7330</v>
      </c>
      <c r="AR285" s="142"/>
      <c r="AS285" s="130"/>
      <c r="AT285" s="142">
        <f>AO285+AR285</f>
        <v>12521</v>
      </c>
      <c r="AU285" s="142">
        <f>AQ285+AS285</f>
        <v>7330</v>
      </c>
      <c r="AV285" s="142">
        <v>1384</v>
      </c>
      <c r="AW285" s="142">
        <v>8013</v>
      </c>
      <c r="AX285" s="142">
        <f>AT285+AV285</f>
        <v>13905</v>
      </c>
      <c r="AY285" s="142">
        <f>AU285+AW285</f>
        <v>15343</v>
      </c>
      <c r="AZ285" s="130"/>
      <c r="BA285" s="130"/>
      <c r="BB285" s="142">
        <f>AX285+AZ285</f>
        <v>13905</v>
      </c>
      <c r="BC285" s="142">
        <f>AY285+BA285</f>
        <v>15343</v>
      </c>
      <c r="BD285" s="130"/>
      <c r="BE285" s="130"/>
      <c r="BF285" s="142">
        <f>BB285+BD285</f>
        <v>13905</v>
      </c>
      <c r="BG285" s="142">
        <f>BC285+BE285</f>
        <v>15343</v>
      </c>
      <c r="BH285" s="130"/>
      <c r="BI285" s="130"/>
      <c r="BJ285" s="142">
        <f>BB285+BH285</f>
        <v>13905</v>
      </c>
      <c r="BK285" s="142">
        <f>BC285+BI285</f>
        <v>15343</v>
      </c>
      <c r="BL285" s="130"/>
      <c r="BM285" s="130"/>
      <c r="BN285" s="142">
        <f>BJ285+BL285</f>
        <v>13905</v>
      </c>
      <c r="BO285" s="142"/>
      <c r="BP285" s="142">
        <f>BK285+BM285</f>
        <v>15343</v>
      </c>
      <c r="BQ285" s="142"/>
      <c r="BR285" s="130"/>
      <c r="BS285" s="142">
        <f>BN285+BQ285</f>
        <v>13905</v>
      </c>
      <c r="BT285" s="142">
        <f>BO285</f>
        <v>0</v>
      </c>
      <c r="BU285" s="142">
        <f>BP285+BR285</f>
        <v>15343</v>
      </c>
      <c r="BV285" s="142"/>
      <c r="BW285" s="130"/>
      <c r="BX285" s="142">
        <f>BS285+BV285</f>
        <v>13905</v>
      </c>
      <c r="BY285" s="142">
        <f>BT285</f>
        <v>0</v>
      </c>
      <c r="BZ285" s="142">
        <f>BU285+BW285</f>
        <v>15343</v>
      </c>
      <c r="CA285" s="142"/>
      <c r="CB285" s="130"/>
      <c r="CC285" s="142">
        <f>BX285+CA285</f>
        <v>13905</v>
      </c>
      <c r="CD285" s="142">
        <f>BY285</f>
        <v>0</v>
      </c>
      <c r="CE285" s="142">
        <f>BZ285+CB285</f>
        <v>15343</v>
      </c>
    </row>
    <row r="286" spans="1:83" ht="15">
      <c r="A286" s="171"/>
      <c r="B286" s="172"/>
      <c r="C286" s="172"/>
      <c r="D286" s="173"/>
      <c r="E286" s="172"/>
      <c r="F286" s="124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3"/>
      <c r="AB286" s="123"/>
      <c r="AC286" s="123"/>
      <c r="AD286" s="123"/>
      <c r="AE286" s="123"/>
      <c r="AF286" s="122"/>
      <c r="AG286" s="122"/>
      <c r="AH286" s="122"/>
      <c r="AI286" s="122"/>
      <c r="AJ286" s="122"/>
      <c r="AK286" s="124"/>
      <c r="AL286" s="124"/>
      <c r="AM286" s="124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  <c r="BG286" s="122"/>
      <c r="BH286" s="122"/>
      <c r="BI286" s="122"/>
      <c r="BJ286" s="122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2"/>
      <c r="BZ286" s="122"/>
      <c r="CA286" s="122"/>
      <c r="CB286" s="122"/>
      <c r="CC286" s="122"/>
      <c r="CD286" s="122"/>
      <c r="CE286" s="122"/>
    </row>
    <row r="287" spans="1:83" s="10" customFormat="1" ht="18.75">
      <c r="A287" s="134" t="s">
        <v>63</v>
      </c>
      <c r="B287" s="135" t="s">
        <v>134</v>
      </c>
      <c r="C287" s="135" t="s">
        <v>126</v>
      </c>
      <c r="D287" s="150"/>
      <c r="E287" s="135"/>
      <c r="F287" s="151">
        <f aca="true" t="shared" si="349" ref="F287:O287">F292+F290+F288</f>
        <v>1107938</v>
      </c>
      <c r="G287" s="151">
        <f t="shared" si="349"/>
        <v>205798</v>
      </c>
      <c r="H287" s="151">
        <f t="shared" si="349"/>
        <v>1313736</v>
      </c>
      <c r="I287" s="151">
        <f t="shared" si="349"/>
        <v>0</v>
      </c>
      <c r="J287" s="151">
        <f t="shared" si="349"/>
        <v>1475986</v>
      </c>
      <c r="K287" s="151">
        <f t="shared" si="349"/>
        <v>-144415</v>
      </c>
      <c r="L287" s="151">
        <f t="shared" si="349"/>
        <v>-157319</v>
      </c>
      <c r="M287" s="151">
        <f t="shared" si="349"/>
        <v>1318667</v>
      </c>
      <c r="N287" s="151">
        <f t="shared" si="349"/>
        <v>-416991</v>
      </c>
      <c r="O287" s="151">
        <f t="shared" si="349"/>
        <v>901676</v>
      </c>
      <c r="P287" s="151">
        <f aca="true" t="shared" si="350" ref="P287:Y287">P292+P290+P288</f>
        <v>0</v>
      </c>
      <c r="Q287" s="151">
        <f t="shared" si="350"/>
        <v>919873</v>
      </c>
      <c r="R287" s="151">
        <f t="shared" si="350"/>
        <v>6490</v>
      </c>
      <c r="S287" s="151">
        <f t="shared" si="350"/>
        <v>6490</v>
      </c>
      <c r="T287" s="151">
        <f t="shared" si="350"/>
        <v>908166</v>
      </c>
      <c r="U287" s="151">
        <f t="shared" si="350"/>
        <v>926363</v>
      </c>
      <c r="V287" s="151">
        <f t="shared" si="350"/>
        <v>2622</v>
      </c>
      <c r="W287" s="151">
        <f t="shared" si="350"/>
        <v>2622</v>
      </c>
      <c r="X287" s="151">
        <f t="shared" si="350"/>
        <v>910788</v>
      </c>
      <c r="Y287" s="151">
        <f t="shared" si="350"/>
        <v>928985</v>
      </c>
      <c r="Z287" s="151">
        <f>Z292+Z290+Z288</f>
        <v>0</v>
      </c>
      <c r="AA287" s="152">
        <f>AA292+AA290+AA288</f>
        <v>910788</v>
      </c>
      <c r="AB287" s="152">
        <f>AB292+AB290+AB288</f>
        <v>928985</v>
      </c>
      <c r="AC287" s="152">
        <f>AC292+AC290+AC288</f>
        <v>0</v>
      </c>
      <c r="AD287" s="152">
        <f>AD292+AD290+AD288</f>
        <v>0</v>
      </c>
      <c r="AE287" s="152"/>
      <c r="AF287" s="151">
        <f aca="true" t="shared" si="351" ref="AF287:AM287">AF292+AF290+AF288</f>
        <v>910788</v>
      </c>
      <c r="AG287" s="151">
        <f t="shared" si="351"/>
        <v>0</v>
      </c>
      <c r="AH287" s="151">
        <f t="shared" si="351"/>
        <v>928985</v>
      </c>
      <c r="AI287" s="151">
        <f t="shared" si="351"/>
        <v>0</v>
      </c>
      <c r="AJ287" s="151">
        <f t="shared" si="351"/>
        <v>0</v>
      </c>
      <c r="AK287" s="151">
        <f t="shared" si="351"/>
        <v>910788</v>
      </c>
      <c r="AL287" s="151">
        <f t="shared" si="351"/>
        <v>0</v>
      </c>
      <c r="AM287" s="151">
        <f t="shared" si="351"/>
        <v>928985</v>
      </c>
      <c r="AN287" s="151">
        <f aca="true" t="shared" si="352" ref="AN287:AV287">AN292+AN290+AN288+AN294</f>
        <v>82064</v>
      </c>
      <c r="AO287" s="151">
        <f t="shared" si="352"/>
        <v>1011049</v>
      </c>
      <c r="AP287" s="151">
        <f t="shared" si="352"/>
        <v>0</v>
      </c>
      <c r="AQ287" s="151">
        <f t="shared" si="352"/>
        <v>1011049</v>
      </c>
      <c r="AR287" s="151">
        <f t="shared" si="352"/>
        <v>0</v>
      </c>
      <c r="AS287" s="151">
        <f t="shared" si="352"/>
        <v>0</v>
      </c>
      <c r="AT287" s="151">
        <f t="shared" si="352"/>
        <v>1011049</v>
      </c>
      <c r="AU287" s="151">
        <f t="shared" si="352"/>
        <v>1011049</v>
      </c>
      <c r="AV287" s="151">
        <f t="shared" si="352"/>
        <v>0</v>
      </c>
      <c r="AW287" s="151">
        <f aca="true" t="shared" si="353" ref="AW287:BC287">AW292+AW290+AW288+AW294</f>
        <v>0</v>
      </c>
      <c r="AX287" s="151">
        <f t="shared" si="353"/>
        <v>1011049</v>
      </c>
      <c r="AY287" s="151">
        <f t="shared" si="353"/>
        <v>1011049</v>
      </c>
      <c r="AZ287" s="151">
        <f t="shared" si="353"/>
        <v>-150</v>
      </c>
      <c r="BA287" s="151">
        <f t="shared" si="353"/>
        <v>0</v>
      </c>
      <c r="BB287" s="151">
        <f t="shared" si="353"/>
        <v>1010899</v>
      </c>
      <c r="BC287" s="151">
        <f t="shared" si="353"/>
        <v>1011049</v>
      </c>
      <c r="BD287" s="139"/>
      <c r="BE287" s="139"/>
      <c r="BF287" s="151">
        <f aca="true" t="shared" si="354" ref="BF287:BZ287">BF292+BF290+BF288+BF294</f>
        <v>1010899</v>
      </c>
      <c r="BG287" s="151">
        <f t="shared" si="354"/>
        <v>1011049</v>
      </c>
      <c r="BH287" s="151">
        <f>BH292+BH290+BH288+BH294</f>
        <v>0</v>
      </c>
      <c r="BI287" s="151">
        <f>BI292+BI290+BI288+BI294</f>
        <v>0</v>
      </c>
      <c r="BJ287" s="151">
        <f>BJ292+BJ290+BJ288+BJ294</f>
        <v>1010899</v>
      </c>
      <c r="BK287" s="151">
        <f>BK292+BK290+BK288+BK294</f>
        <v>1011049</v>
      </c>
      <c r="BL287" s="151">
        <f t="shared" si="354"/>
        <v>0</v>
      </c>
      <c r="BM287" s="151">
        <f t="shared" si="354"/>
        <v>0</v>
      </c>
      <c r="BN287" s="151">
        <f t="shared" si="354"/>
        <v>1010899</v>
      </c>
      <c r="BO287" s="151"/>
      <c r="BP287" s="151">
        <f t="shared" si="354"/>
        <v>1011049</v>
      </c>
      <c r="BQ287" s="151">
        <f t="shared" si="354"/>
        <v>0</v>
      </c>
      <c r="BR287" s="151">
        <f t="shared" si="354"/>
        <v>0</v>
      </c>
      <c r="BS287" s="151">
        <f t="shared" si="354"/>
        <v>1010899</v>
      </c>
      <c r="BT287" s="151">
        <f t="shared" si="354"/>
        <v>0</v>
      </c>
      <c r="BU287" s="151">
        <f t="shared" si="354"/>
        <v>1011049</v>
      </c>
      <c r="BV287" s="151">
        <f t="shared" si="354"/>
        <v>0</v>
      </c>
      <c r="BW287" s="151">
        <f t="shared" si="354"/>
        <v>0</v>
      </c>
      <c r="BX287" s="151">
        <f t="shared" si="354"/>
        <v>1010899</v>
      </c>
      <c r="BY287" s="151">
        <f t="shared" si="354"/>
        <v>0</v>
      </c>
      <c r="BZ287" s="151">
        <f t="shared" si="354"/>
        <v>1011049</v>
      </c>
      <c r="CA287" s="151">
        <f>CA292+CA290+CA288+CA294</f>
        <v>31579</v>
      </c>
      <c r="CB287" s="151">
        <f>CB292+CB290+CB288+CB294</f>
        <v>0</v>
      </c>
      <c r="CC287" s="151">
        <f>CC292+CC290+CC288+CC294</f>
        <v>1042478</v>
      </c>
      <c r="CD287" s="151">
        <f>CD292+CD290+CD288+CD294</f>
        <v>0</v>
      </c>
      <c r="CE287" s="151">
        <f>CE292+CE290+CE288+CE294</f>
        <v>1011049</v>
      </c>
    </row>
    <row r="288" spans="1:83" s="10" customFormat="1" ht="50.25" customHeight="1" hidden="1">
      <c r="A288" s="153" t="s">
        <v>148</v>
      </c>
      <c r="B288" s="154" t="s">
        <v>134</v>
      </c>
      <c r="C288" s="154" t="s">
        <v>126</v>
      </c>
      <c r="D288" s="155" t="s">
        <v>38</v>
      </c>
      <c r="E288" s="233"/>
      <c r="F288" s="156">
        <f aca="true" t="shared" si="355" ref="F288:AY288">F289</f>
        <v>67263</v>
      </c>
      <c r="G288" s="156">
        <f t="shared" si="355"/>
        <v>13412</v>
      </c>
      <c r="H288" s="156">
        <f t="shared" si="355"/>
        <v>80675</v>
      </c>
      <c r="I288" s="156">
        <f t="shared" si="355"/>
        <v>0</v>
      </c>
      <c r="J288" s="156">
        <f t="shared" si="355"/>
        <v>110207</v>
      </c>
      <c r="K288" s="156">
        <f t="shared" si="355"/>
        <v>0</v>
      </c>
      <c r="L288" s="156">
        <f t="shared" si="355"/>
        <v>0</v>
      </c>
      <c r="M288" s="156">
        <f t="shared" si="355"/>
        <v>110207</v>
      </c>
      <c r="N288" s="156">
        <f t="shared" si="355"/>
        <v>-109607</v>
      </c>
      <c r="O288" s="156">
        <f t="shared" si="355"/>
        <v>600</v>
      </c>
      <c r="P288" s="156">
        <f t="shared" si="355"/>
        <v>0</v>
      </c>
      <c r="Q288" s="156">
        <f t="shared" si="355"/>
        <v>600</v>
      </c>
      <c r="R288" s="156">
        <f t="shared" si="355"/>
        <v>0</v>
      </c>
      <c r="S288" s="156">
        <f t="shared" si="355"/>
        <v>0</v>
      </c>
      <c r="T288" s="156">
        <f t="shared" si="355"/>
        <v>600</v>
      </c>
      <c r="U288" s="156">
        <f t="shared" si="355"/>
        <v>600</v>
      </c>
      <c r="V288" s="156">
        <f t="shared" si="355"/>
        <v>0</v>
      </c>
      <c r="W288" s="156">
        <f t="shared" si="355"/>
        <v>0</v>
      </c>
      <c r="X288" s="156">
        <f t="shared" si="355"/>
        <v>600</v>
      </c>
      <c r="Y288" s="156">
        <f t="shared" si="355"/>
        <v>600</v>
      </c>
      <c r="Z288" s="156">
        <f t="shared" si="355"/>
        <v>0</v>
      </c>
      <c r="AA288" s="157">
        <f t="shared" si="355"/>
        <v>600</v>
      </c>
      <c r="AB288" s="157">
        <f t="shared" si="355"/>
        <v>600</v>
      </c>
      <c r="AC288" s="157">
        <f t="shared" si="355"/>
        <v>0</v>
      </c>
      <c r="AD288" s="157">
        <f t="shared" si="355"/>
        <v>0</v>
      </c>
      <c r="AE288" s="157"/>
      <c r="AF288" s="156">
        <f t="shared" si="355"/>
        <v>600</v>
      </c>
      <c r="AG288" s="156">
        <f t="shared" si="355"/>
        <v>0</v>
      </c>
      <c r="AH288" s="156">
        <f t="shared" si="355"/>
        <v>600</v>
      </c>
      <c r="AI288" s="156">
        <f t="shared" si="355"/>
        <v>0</v>
      </c>
      <c r="AJ288" s="156">
        <f t="shared" si="355"/>
        <v>0</v>
      </c>
      <c r="AK288" s="156">
        <f t="shared" si="355"/>
        <v>600</v>
      </c>
      <c r="AL288" s="156">
        <f t="shared" si="355"/>
        <v>0</v>
      </c>
      <c r="AM288" s="156">
        <f t="shared" si="355"/>
        <v>600</v>
      </c>
      <c r="AN288" s="156">
        <f t="shared" si="355"/>
        <v>-600</v>
      </c>
      <c r="AO288" s="156">
        <f t="shared" si="355"/>
        <v>0</v>
      </c>
      <c r="AP288" s="156">
        <f t="shared" si="355"/>
        <v>0</v>
      </c>
      <c r="AQ288" s="156">
        <f t="shared" si="355"/>
        <v>0</v>
      </c>
      <c r="AR288" s="156">
        <f t="shared" si="355"/>
        <v>0</v>
      </c>
      <c r="AS288" s="156">
        <f t="shared" si="355"/>
        <v>0</v>
      </c>
      <c r="AT288" s="156">
        <f t="shared" si="355"/>
        <v>0</v>
      </c>
      <c r="AU288" s="156">
        <f t="shared" si="355"/>
        <v>0</v>
      </c>
      <c r="AV288" s="156">
        <f t="shared" si="355"/>
        <v>0</v>
      </c>
      <c r="AW288" s="156">
        <f t="shared" si="355"/>
        <v>0</v>
      </c>
      <c r="AX288" s="156">
        <f t="shared" si="355"/>
        <v>0</v>
      </c>
      <c r="AY288" s="156">
        <f t="shared" si="355"/>
        <v>0</v>
      </c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  <c r="BL288" s="139"/>
      <c r="BM288" s="139"/>
      <c r="BN288" s="139"/>
      <c r="BO288" s="139"/>
      <c r="BP288" s="139"/>
      <c r="BQ288" s="139"/>
      <c r="BR288" s="139"/>
      <c r="BS288" s="139"/>
      <c r="BT288" s="139"/>
      <c r="BU288" s="139"/>
      <c r="BV288" s="139"/>
      <c r="BW288" s="139"/>
      <c r="BX288" s="139"/>
      <c r="BY288" s="139"/>
      <c r="BZ288" s="139"/>
      <c r="CA288" s="139"/>
      <c r="CB288" s="139"/>
      <c r="CC288" s="139"/>
      <c r="CD288" s="139"/>
      <c r="CE288" s="139"/>
    </row>
    <row r="289" spans="1:83" s="10" customFormat="1" ht="83.25" customHeight="1" hidden="1">
      <c r="A289" s="153" t="s">
        <v>241</v>
      </c>
      <c r="B289" s="154" t="s">
        <v>134</v>
      </c>
      <c r="C289" s="154" t="s">
        <v>126</v>
      </c>
      <c r="D289" s="155" t="s">
        <v>38</v>
      </c>
      <c r="E289" s="154" t="s">
        <v>149</v>
      </c>
      <c r="F289" s="142">
        <v>67263</v>
      </c>
      <c r="G289" s="142">
        <f>H289-F289</f>
        <v>13412</v>
      </c>
      <c r="H289" s="164">
        <v>80675</v>
      </c>
      <c r="I289" s="164"/>
      <c r="J289" s="164">
        <v>110207</v>
      </c>
      <c r="K289" s="235"/>
      <c r="L289" s="235"/>
      <c r="M289" s="142">
        <v>110207</v>
      </c>
      <c r="N289" s="142">
        <f>O289-M289</f>
        <v>-109607</v>
      </c>
      <c r="O289" s="142">
        <v>600</v>
      </c>
      <c r="P289" s="142"/>
      <c r="Q289" s="142">
        <v>600</v>
      </c>
      <c r="R289" s="139"/>
      <c r="S289" s="139"/>
      <c r="T289" s="142">
        <f>O289+R289</f>
        <v>600</v>
      </c>
      <c r="U289" s="142">
        <f>Q289+S289</f>
        <v>600</v>
      </c>
      <c r="V289" s="139"/>
      <c r="W289" s="139"/>
      <c r="X289" s="142">
        <f>T289+V289</f>
        <v>600</v>
      </c>
      <c r="Y289" s="142">
        <f>U289+W289</f>
        <v>600</v>
      </c>
      <c r="Z289" s="139"/>
      <c r="AA289" s="143">
        <f>X289+Z289</f>
        <v>600</v>
      </c>
      <c r="AB289" s="143">
        <f>Y289</f>
        <v>600</v>
      </c>
      <c r="AC289" s="201"/>
      <c r="AD289" s="201"/>
      <c r="AE289" s="201"/>
      <c r="AF289" s="142">
        <f>AA289+AC289</f>
        <v>600</v>
      </c>
      <c r="AG289" s="139"/>
      <c r="AH289" s="142">
        <f>AB289</f>
        <v>600</v>
      </c>
      <c r="AI289" s="139"/>
      <c r="AJ289" s="139"/>
      <c r="AK289" s="142">
        <f>AF289+AI289</f>
        <v>600</v>
      </c>
      <c r="AL289" s="142">
        <f>AG289</f>
        <v>0</v>
      </c>
      <c r="AM289" s="142">
        <f>AH289+AJ289</f>
        <v>600</v>
      </c>
      <c r="AN289" s="142">
        <f>AO289-AM289</f>
        <v>-600</v>
      </c>
      <c r="AO289" s="145"/>
      <c r="AP289" s="145"/>
      <c r="AQ289" s="145"/>
      <c r="AR289" s="145"/>
      <c r="AS289" s="139"/>
      <c r="AT289" s="142">
        <f>AO289+AR289</f>
        <v>0</v>
      </c>
      <c r="AU289" s="142">
        <f>AQ289+AS289</f>
        <v>0</v>
      </c>
      <c r="AV289" s="142">
        <f>AQ289+AT289</f>
        <v>0</v>
      </c>
      <c r="AW289" s="142">
        <f>AR289+AU289</f>
        <v>0</v>
      </c>
      <c r="AX289" s="142">
        <f>AR289+AU289</f>
        <v>0</v>
      </c>
      <c r="AY289" s="142">
        <f>AT289+AV289</f>
        <v>0</v>
      </c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  <c r="BL289" s="139"/>
      <c r="BM289" s="139"/>
      <c r="BN289" s="139"/>
      <c r="BO289" s="139"/>
      <c r="BP289" s="139"/>
      <c r="BQ289" s="139"/>
      <c r="BR289" s="139"/>
      <c r="BS289" s="139"/>
      <c r="BT289" s="139"/>
      <c r="BU289" s="139"/>
      <c r="BV289" s="139"/>
      <c r="BW289" s="139"/>
      <c r="BX289" s="139"/>
      <c r="BY289" s="139"/>
      <c r="BZ289" s="139"/>
      <c r="CA289" s="139"/>
      <c r="CB289" s="139"/>
      <c r="CC289" s="139"/>
      <c r="CD289" s="139"/>
      <c r="CE289" s="139"/>
    </row>
    <row r="290" spans="1:83" s="10" customFormat="1" ht="39.75" customHeight="1">
      <c r="A290" s="153" t="s">
        <v>244</v>
      </c>
      <c r="B290" s="154" t="s">
        <v>134</v>
      </c>
      <c r="C290" s="154" t="s">
        <v>126</v>
      </c>
      <c r="D290" s="155" t="s">
        <v>64</v>
      </c>
      <c r="E290" s="154"/>
      <c r="F290" s="156">
        <f aca="true" t="shared" si="356" ref="F290:BC290">F291</f>
        <v>573526</v>
      </c>
      <c r="G290" s="156">
        <f t="shared" si="356"/>
        <v>82674</v>
      </c>
      <c r="H290" s="156">
        <f t="shared" si="356"/>
        <v>656200</v>
      </c>
      <c r="I290" s="156">
        <f t="shared" si="356"/>
        <v>0</v>
      </c>
      <c r="J290" s="156">
        <f t="shared" si="356"/>
        <v>739716</v>
      </c>
      <c r="K290" s="156">
        <f t="shared" si="356"/>
        <v>-119300</v>
      </c>
      <c r="L290" s="156">
        <f t="shared" si="356"/>
        <v>-130548</v>
      </c>
      <c r="M290" s="156">
        <f t="shared" si="356"/>
        <v>609168</v>
      </c>
      <c r="N290" s="156">
        <f t="shared" si="356"/>
        <v>-146181</v>
      </c>
      <c r="O290" s="156">
        <f t="shared" si="356"/>
        <v>462987</v>
      </c>
      <c r="P290" s="156">
        <f t="shared" si="356"/>
        <v>0</v>
      </c>
      <c r="Q290" s="156">
        <f t="shared" si="356"/>
        <v>481184</v>
      </c>
      <c r="R290" s="156">
        <f t="shared" si="356"/>
        <v>0</v>
      </c>
      <c r="S290" s="156">
        <f t="shared" si="356"/>
        <v>0</v>
      </c>
      <c r="T290" s="156">
        <f t="shared" si="356"/>
        <v>462987</v>
      </c>
      <c r="U290" s="156">
        <f t="shared" si="356"/>
        <v>481184</v>
      </c>
      <c r="V290" s="156">
        <f t="shared" si="356"/>
        <v>2622</v>
      </c>
      <c r="W290" s="156">
        <f t="shared" si="356"/>
        <v>2622</v>
      </c>
      <c r="X290" s="156">
        <f t="shared" si="356"/>
        <v>465609</v>
      </c>
      <c r="Y290" s="156">
        <f t="shared" si="356"/>
        <v>483806</v>
      </c>
      <c r="Z290" s="156">
        <f t="shared" si="356"/>
        <v>0</v>
      </c>
      <c r="AA290" s="157">
        <f t="shared" si="356"/>
        <v>465609</v>
      </c>
      <c r="AB290" s="157">
        <f t="shared" si="356"/>
        <v>483806</v>
      </c>
      <c r="AC290" s="157">
        <f t="shared" si="356"/>
        <v>0</v>
      </c>
      <c r="AD290" s="157">
        <f t="shared" si="356"/>
        <v>0</v>
      </c>
      <c r="AE290" s="157"/>
      <c r="AF290" s="156">
        <f t="shared" si="356"/>
        <v>465609</v>
      </c>
      <c r="AG290" s="156">
        <f t="shared" si="356"/>
        <v>0</v>
      </c>
      <c r="AH290" s="156">
        <f t="shared" si="356"/>
        <v>483806</v>
      </c>
      <c r="AI290" s="156">
        <f t="shared" si="356"/>
        <v>0</v>
      </c>
      <c r="AJ290" s="156">
        <f t="shared" si="356"/>
        <v>0</v>
      </c>
      <c r="AK290" s="156">
        <f t="shared" si="356"/>
        <v>465609</v>
      </c>
      <c r="AL290" s="156">
        <f t="shared" si="356"/>
        <v>0</v>
      </c>
      <c r="AM290" s="156">
        <f t="shared" si="356"/>
        <v>483806</v>
      </c>
      <c r="AN290" s="156">
        <f t="shared" si="356"/>
        <v>15848</v>
      </c>
      <c r="AO290" s="156">
        <f t="shared" si="356"/>
        <v>499654</v>
      </c>
      <c r="AP290" s="156">
        <f t="shared" si="356"/>
        <v>0</v>
      </c>
      <c r="AQ290" s="156">
        <f t="shared" si="356"/>
        <v>499654</v>
      </c>
      <c r="AR290" s="156">
        <f t="shared" si="356"/>
        <v>0</v>
      </c>
      <c r="AS290" s="156">
        <f t="shared" si="356"/>
        <v>0</v>
      </c>
      <c r="AT290" s="156">
        <f t="shared" si="356"/>
        <v>499654</v>
      </c>
      <c r="AU290" s="156">
        <f t="shared" si="356"/>
        <v>499654</v>
      </c>
      <c r="AV290" s="156">
        <f t="shared" si="356"/>
        <v>0</v>
      </c>
      <c r="AW290" s="156">
        <f t="shared" si="356"/>
        <v>0</v>
      </c>
      <c r="AX290" s="156">
        <f t="shared" si="356"/>
        <v>499654</v>
      </c>
      <c r="AY290" s="156">
        <f t="shared" si="356"/>
        <v>499654</v>
      </c>
      <c r="AZ290" s="156">
        <f t="shared" si="356"/>
        <v>0</v>
      </c>
      <c r="BA290" s="156">
        <f t="shared" si="356"/>
        <v>0</v>
      </c>
      <c r="BB290" s="156">
        <f t="shared" si="356"/>
        <v>499654</v>
      </c>
      <c r="BC290" s="156">
        <f t="shared" si="356"/>
        <v>499654</v>
      </c>
      <c r="BD290" s="139"/>
      <c r="BE290" s="139"/>
      <c r="BF290" s="156">
        <f aca="true" t="shared" si="357" ref="BF290:CB290">BF291</f>
        <v>499654</v>
      </c>
      <c r="BG290" s="156">
        <f t="shared" si="357"/>
        <v>499654</v>
      </c>
      <c r="BH290" s="156">
        <f t="shared" si="357"/>
        <v>0</v>
      </c>
      <c r="BI290" s="156">
        <f t="shared" si="357"/>
        <v>0</v>
      </c>
      <c r="BJ290" s="156">
        <f t="shared" si="357"/>
        <v>499654</v>
      </c>
      <c r="BK290" s="156">
        <f t="shared" si="357"/>
        <v>499654</v>
      </c>
      <c r="BL290" s="156">
        <f t="shared" si="357"/>
        <v>0</v>
      </c>
      <c r="BM290" s="156">
        <f t="shared" si="357"/>
        <v>0</v>
      </c>
      <c r="BN290" s="156">
        <f t="shared" si="357"/>
        <v>499654</v>
      </c>
      <c r="BO290" s="156"/>
      <c r="BP290" s="156">
        <f t="shared" si="357"/>
        <v>499654</v>
      </c>
      <c r="BQ290" s="156">
        <f t="shared" si="357"/>
        <v>0</v>
      </c>
      <c r="BR290" s="156">
        <f t="shared" si="357"/>
        <v>0</v>
      </c>
      <c r="BS290" s="156">
        <f t="shared" si="357"/>
        <v>499654</v>
      </c>
      <c r="BT290" s="156">
        <f t="shared" si="357"/>
        <v>0</v>
      </c>
      <c r="BU290" s="156">
        <f t="shared" si="357"/>
        <v>499654</v>
      </c>
      <c r="BV290" s="156">
        <f t="shared" si="357"/>
        <v>0</v>
      </c>
      <c r="BW290" s="156">
        <f t="shared" si="357"/>
        <v>0</v>
      </c>
      <c r="BX290" s="156">
        <f t="shared" si="357"/>
        <v>499654</v>
      </c>
      <c r="BY290" s="156">
        <f t="shared" si="357"/>
        <v>0</v>
      </c>
      <c r="BZ290" s="156">
        <f t="shared" si="357"/>
        <v>499654</v>
      </c>
      <c r="CA290" s="156">
        <f t="shared" si="357"/>
        <v>0</v>
      </c>
      <c r="CB290" s="156">
        <f t="shared" si="357"/>
        <v>0</v>
      </c>
      <c r="CC290" s="156">
        <f>CC291</f>
        <v>499654</v>
      </c>
      <c r="CD290" s="156">
        <f>CD291</f>
        <v>0</v>
      </c>
      <c r="CE290" s="156">
        <f>CE291</f>
        <v>499654</v>
      </c>
    </row>
    <row r="291" spans="1:83" s="10" customFormat="1" ht="33.75">
      <c r="A291" s="153" t="s">
        <v>127</v>
      </c>
      <c r="B291" s="154" t="s">
        <v>134</v>
      </c>
      <c r="C291" s="154" t="s">
        <v>126</v>
      </c>
      <c r="D291" s="155" t="s">
        <v>64</v>
      </c>
      <c r="E291" s="154" t="s">
        <v>128</v>
      </c>
      <c r="F291" s="142">
        <v>573526</v>
      </c>
      <c r="G291" s="142">
        <f>H291-F291</f>
        <v>82674</v>
      </c>
      <c r="H291" s="164">
        <f>12408+646284-2492</f>
        <v>656200</v>
      </c>
      <c r="I291" s="164"/>
      <c r="J291" s="164">
        <f>13753+728818-2855</f>
        <v>739716</v>
      </c>
      <c r="K291" s="164">
        <v>-119300</v>
      </c>
      <c r="L291" s="164">
        <v>-130548</v>
      </c>
      <c r="M291" s="142">
        <v>609168</v>
      </c>
      <c r="N291" s="142">
        <f>O291-M291</f>
        <v>-146181</v>
      </c>
      <c r="O291" s="142">
        <f>8854+454133</f>
        <v>462987</v>
      </c>
      <c r="P291" s="142"/>
      <c r="Q291" s="142">
        <f>8854+472330</f>
        <v>481184</v>
      </c>
      <c r="R291" s="139"/>
      <c r="S291" s="139"/>
      <c r="T291" s="142">
        <f>O291+R291</f>
        <v>462987</v>
      </c>
      <c r="U291" s="142">
        <f>Q291+S291</f>
        <v>481184</v>
      </c>
      <c r="V291" s="142">
        <v>2622</v>
      </c>
      <c r="W291" s="142">
        <v>2622</v>
      </c>
      <c r="X291" s="142">
        <f>T291+V291</f>
        <v>465609</v>
      </c>
      <c r="Y291" s="142">
        <f>U291+W291</f>
        <v>483806</v>
      </c>
      <c r="Z291" s="139"/>
      <c r="AA291" s="143">
        <f>X291+Z291</f>
        <v>465609</v>
      </c>
      <c r="AB291" s="143">
        <f>Y291</f>
        <v>483806</v>
      </c>
      <c r="AC291" s="201"/>
      <c r="AD291" s="201"/>
      <c r="AE291" s="201"/>
      <c r="AF291" s="142">
        <f>AA291+AC291</f>
        <v>465609</v>
      </c>
      <c r="AG291" s="139"/>
      <c r="AH291" s="142">
        <f>AB291</f>
        <v>483806</v>
      </c>
      <c r="AI291" s="139"/>
      <c r="AJ291" s="139"/>
      <c r="AK291" s="142">
        <f>AF291+AI291</f>
        <v>465609</v>
      </c>
      <c r="AL291" s="142">
        <f>AG291</f>
        <v>0</v>
      </c>
      <c r="AM291" s="142">
        <f>AH291+AJ291</f>
        <v>483806</v>
      </c>
      <c r="AN291" s="142">
        <f>AO291-AM291</f>
        <v>15848</v>
      </c>
      <c r="AO291" s="142">
        <v>499654</v>
      </c>
      <c r="AP291" s="142"/>
      <c r="AQ291" s="142">
        <v>499654</v>
      </c>
      <c r="AR291" s="142"/>
      <c r="AS291" s="139"/>
      <c r="AT291" s="142">
        <f>AO291+AR291</f>
        <v>499654</v>
      </c>
      <c r="AU291" s="142">
        <f>AQ291+AS291</f>
        <v>499654</v>
      </c>
      <c r="AV291" s="139"/>
      <c r="AW291" s="139"/>
      <c r="AX291" s="142">
        <f>AT291+AV291</f>
        <v>499654</v>
      </c>
      <c r="AY291" s="142">
        <f>AU291</f>
        <v>499654</v>
      </c>
      <c r="AZ291" s="139"/>
      <c r="BA291" s="139"/>
      <c r="BB291" s="142">
        <f>AX291+AZ291</f>
        <v>499654</v>
      </c>
      <c r="BC291" s="142">
        <f>AY291+BA291</f>
        <v>499654</v>
      </c>
      <c r="BD291" s="139"/>
      <c r="BE291" s="139"/>
      <c r="BF291" s="142">
        <f>BB291+BD291</f>
        <v>499654</v>
      </c>
      <c r="BG291" s="142">
        <f>BC291+BE291</f>
        <v>499654</v>
      </c>
      <c r="BH291" s="139"/>
      <c r="BI291" s="139"/>
      <c r="BJ291" s="142">
        <f>BB291+BH291</f>
        <v>499654</v>
      </c>
      <c r="BK291" s="142">
        <f>BC291+BI291</f>
        <v>499654</v>
      </c>
      <c r="BL291" s="139"/>
      <c r="BM291" s="139"/>
      <c r="BN291" s="142">
        <f>BJ291+BL291</f>
        <v>499654</v>
      </c>
      <c r="BO291" s="142"/>
      <c r="BP291" s="142">
        <f>BK291+BM291</f>
        <v>499654</v>
      </c>
      <c r="BQ291" s="142"/>
      <c r="BR291" s="139"/>
      <c r="BS291" s="142">
        <f>BN291+BQ291</f>
        <v>499654</v>
      </c>
      <c r="BT291" s="142">
        <f>BO291</f>
        <v>0</v>
      </c>
      <c r="BU291" s="142">
        <f>BP291+BR291</f>
        <v>499654</v>
      </c>
      <c r="BV291" s="142"/>
      <c r="BW291" s="139"/>
      <c r="BX291" s="142">
        <f>BS291+BV291</f>
        <v>499654</v>
      </c>
      <c r="BY291" s="142">
        <f>BT291</f>
        <v>0</v>
      </c>
      <c r="BZ291" s="142">
        <f>BU291+BW291</f>
        <v>499654</v>
      </c>
      <c r="CA291" s="142"/>
      <c r="CB291" s="139"/>
      <c r="CC291" s="142">
        <f>BX291+CA291</f>
        <v>499654</v>
      </c>
      <c r="CD291" s="142">
        <f>BY291</f>
        <v>0</v>
      </c>
      <c r="CE291" s="142">
        <f>BZ291+CB291</f>
        <v>499654</v>
      </c>
    </row>
    <row r="292" spans="1:83" s="10" customFormat="1" ht="21.75" customHeight="1">
      <c r="A292" s="153" t="s">
        <v>65</v>
      </c>
      <c r="B292" s="154" t="s">
        <v>134</v>
      </c>
      <c r="C292" s="154" t="s">
        <v>126</v>
      </c>
      <c r="D292" s="155" t="s">
        <v>66</v>
      </c>
      <c r="E292" s="154"/>
      <c r="F292" s="156">
        <f aca="true" t="shared" si="358" ref="F292:BC292">F293</f>
        <v>467149</v>
      </c>
      <c r="G292" s="156">
        <f t="shared" si="358"/>
        <v>109712</v>
      </c>
      <c r="H292" s="156">
        <f t="shared" si="358"/>
        <v>576861</v>
      </c>
      <c r="I292" s="156">
        <f t="shared" si="358"/>
        <v>0</v>
      </c>
      <c r="J292" s="156">
        <f t="shared" si="358"/>
        <v>626063</v>
      </c>
      <c r="K292" s="156">
        <f t="shared" si="358"/>
        <v>-25115</v>
      </c>
      <c r="L292" s="156">
        <f t="shared" si="358"/>
        <v>-26771</v>
      </c>
      <c r="M292" s="156">
        <f t="shared" si="358"/>
        <v>599292</v>
      </c>
      <c r="N292" s="156">
        <f t="shared" si="358"/>
        <v>-161203</v>
      </c>
      <c r="O292" s="156">
        <f t="shared" si="358"/>
        <v>438089</v>
      </c>
      <c r="P292" s="156">
        <f t="shared" si="358"/>
        <v>0</v>
      </c>
      <c r="Q292" s="156">
        <f t="shared" si="358"/>
        <v>438089</v>
      </c>
      <c r="R292" s="156">
        <f t="shared" si="358"/>
        <v>6490</v>
      </c>
      <c r="S292" s="156">
        <f t="shared" si="358"/>
        <v>6490</v>
      </c>
      <c r="T292" s="156">
        <f t="shared" si="358"/>
        <v>444579</v>
      </c>
      <c r="U292" s="156">
        <f t="shared" si="358"/>
        <v>444579</v>
      </c>
      <c r="V292" s="156">
        <f t="shared" si="358"/>
        <v>0</v>
      </c>
      <c r="W292" s="156">
        <f t="shared" si="358"/>
        <v>0</v>
      </c>
      <c r="X292" s="156">
        <f t="shared" si="358"/>
        <v>444579</v>
      </c>
      <c r="Y292" s="156">
        <f t="shared" si="358"/>
        <v>444579</v>
      </c>
      <c r="Z292" s="156">
        <f t="shared" si="358"/>
        <v>0</v>
      </c>
      <c r="AA292" s="157">
        <f t="shared" si="358"/>
        <v>444579</v>
      </c>
      <c r="AB292" s="157">
        <f t="shared" si="358"/>
        <v>444579</v>
      </c>
      <c r="AC292" s="157">
        <f t="shared" si="358"/>
        <v>0</v>
      </c>
      <c r="AD292" s="157">
        <f t="shared" si="358"/>
        <v>0</v>
      </c>
      <c r="AE292" s="157"/>
      <c r="AF292" s="156">
        <f t="shared" si="358"/>
        <v>444579</v>
      </c>
      <c r="AG292" s="156">
        <f t="shared" si="358"/>
        <v>0</v>
      </c>
      <c r="AH292" s="156">
        <f t="shared" si="358"/>
        <v>444579</v>
      </c>
      <c r="AI292" s="156">
        <f t="shared" si="358"/>
        <v>0</v>
      </c>
      <c r="AJ292" s="156">
        <f t="shared" si="358"/>
        <v>0</v>
      </c>
      <c r="AK292" s="156">
        <f t="shared" si="358"/>
        <v>444579</v>
      </c>
      <c r="AL292" s="156">
        <f t="shared" si="358"/>
        <v>0</v>
      </c>
      <c r="AM292" s="156">
        <f t="shared" si="358"/>
        <v>444579</v>
      </c>
      <c r="AN292" s="156">
        <f t="shared" si="358"/>
        <v>66216</v>
      </c>
      <c r="AO292" s="156">
        <f t="shared" si="358"/>
        <v>510795</v>
      </c>
      <c r="AP292" s="156">
        <f t="shared" si="358"/>
        <v>0</v>
      </c>
      <c r="AQ292" s="156">
        <f t="shared" si="358"/>
        <v>510795</v>
      </c>
      <c r="AR292" s="156">
        <f t="shared" si="358"/>
        <v>0</v>
      </c>
      <c r="AS292" s="156">
        <f t="shared" si="358"/>
        <v>0</v>
      </c>
      <c r="AT292" s="156">
        <f t="shared" si="358"/>
        <v>510795</v>
      </c>
      <c r="AU292" s="156">
        <f t="shared" si="358"/>
        <v>510795</v>
      </c>
      <c r="AV292" s="156">
        <f t="shared" si="358"/>
        <v>0</v>
      </c>
      <c r="AW292" s="156">
        <f t="shared" si="358"/>
        <v>0</v>
      </c>
      <c r="AX292" s="156">
        <f t="shared" si="358"/>
        <v>510795</v>
      </c>
      <c r="AY292" s="156">
        <f t="shared" si="358"/>
        <v>510795</v>
      </c>
      <c r="AZ292" s="156">
        <f t="shared" si="358"/>
        <v>-150</v>
      </c>
      <c r="BA292" s="156">
        <f t="shared" si="358"/>
        <v>0</v>
      </c>
      <c r="BB292" s="156">
        <f t="shared" si="358"/>
        <v>510645</v>
      </c>
      <c r="BC292" s="156">
        <f t="shared" si="358"/>
        <v>510795</v>
      </c>
      <c r="BD292" s="139"/>
      <c r="BE292" s="139"/>
      <c r="BF292" s="156">
        <f aca="true" t="shared" si="359" ref="BF292:CB292">BF293</f>
        <v>510645</v>
      </c>
      <c r="BG292" s="156">
        <f t="shared" si="359"/>
        <v>510795</v>
      </c>
      <c r="BH292" s="156">
        <f t="shared" si="359"/>
        <v>0</v>
      </c>
      <c r="BI292" s="156">
        <f t="shared" si="359"/>
        <v>0</v>
      </c>
      <c r="BJ292" s="156">
        <f t="shared" si="359"/>
        <v>510645</v>
      </c>
      <c r="BK292" s="156">
        <f t="shared" si="359"/>
        <v>510795</v>
      </c>
      <c r="BL292" s="156">
        <f t="shared" si="359"/>
        <v>0</v>
      </c>
      <c r="BM292" s="156">
        <f t="shared" si="359"/>
        <v>0</v>
      </c>
      <c r="BN292" s="156">
        <f t="shared" si="359"/>
        <v>510645</v>
      </c>
      <c r="BO292" s="156"/>
      <c r="BP292" s="156">
        <f t="shared" si="359"/>
        <v>510795</v>
      </c>
      <c r="BQ292" s="156">
        <f t="shared" si="359"/>
        <v>0</v>
      </c>
      <c r="BR292" s="156">
        <f t="shared" si="359"/>
        <v>0</v>
      </c>
      <c r="BS292" s="156">
        <f t="shared" si="359"/>
        <v>510645</v>
      </c>
      <c r="BT292" s="156">
        <f t="shared" si="359"/>
        <v>0</v>
      </c>
      <c r="BU292" s="156">
        <f t="shared" si="359"/>
        <v>510795</v>
      </c>
      <c r="BV292" s="156">
        <f t="shared" si="359"/>
        <v>0</v>
      </c>
      <c r="BW292" s="156">
        <f t="shared" si="359"/>
        <v>0</v>
      </c>
      <c r="BX292" s="156">
        <f t="shared" si="359"/>
        <v>510645</v>
      </c>
      <c r="BY292" s="156">
        <f t="shared" si="359"/>
        <v>0</v>
      </c>
      <c r="BZ292" s="156">
        <f t="shared" si="359"/>
        <v>510795</v>
      </c>
      <c r="CA292" s="156">
        <f t="shared" si="359"/>
        <v>31579</v>
      </c>
      <c r="CB292" s="156">
        <f t="shared" si="359"/>
        <v>0</v>
      </c>
      <c r="CC292" s="156">
        <f>CC293</f>
        <v>542224</v>
      </c>
      <c r="CD292" s="156">
        <f>CD293</f>
        <v>0</v>
      </c>
      <c r="CE292" s="156">
        <f>CE293</f>
        <v>510795</v>
      </c>
    </row>
    <row r="293" spans="1:83" s="11" customFormat="1" ht="33">
      <c r="A293" s="153" t="s">
        <v>127</v>
      </c>
      <c r="B293" s="154" t="s">
        <v>134</v>
      </c>
      <c r="C293" s="154" t="s">
        <v>126</v>
      </c>
      <c r="D293" s="155" t="s">
        <v>66</v>
      </c>
      <c r="E293" s="154" t="s">
        <v>128</v>
      </c>
      <c r="F293" s="142">
        <v>467149</v>
      </c>
      <c r="G293" s="142">
        <f>H293-F293</f>
        <v>109712</v>
      </c>
      <c r="H293" s="164">
        <f>159786+117293+300978-1196</f>
        <v>576861</v>
      </c>
      <c r="I293" s="164"/>
      <c r="J293" s="164">
        <f>172674+129187+325385-1183</f>
        <v>626063</v>
      </c>
      <c r="K293" s="164">
        <v>-25115</v>
      </c>
      <c r="L293" s="164">
        <v>-26771</v>
      </c>
      <c r="M293" s="142">
        <v>599292</v>
      </c>
      <c r="N293" s="142">
        <f>O293-M293</f>
        <v>-161203</v>
      </c>
      <c r="O293" s="142">
        <f>92234+213685+132170</f>
        <v>438089</v>
      </c>
      <c r="P293" s="142"/>
      <c r="Q293" s="142">
        <f>92234+213685+132170</f>
        <v>438089</v>
      </c>
      <c r="R293" s="142">
        <v>6490</v>
      </c>
      <c r="S293" s="142">
        <v>6490</v>
      </c>
      <c r="T293" s="142">
        <f>O293+R293</f>
        <v>444579</v>
      </c>
      <c r="U293" s="142">
        <f>Q293+S293</f>
        <v>444579</v>
      </c>
      <c r="V293" s="144"/>
      <c r="W293" s="144"/>
      <c r="X293" s="142">
        <f>T293+V293</f>
        <v>444579</v>
      </c>
      <c r="Y293" s="142">
        <f>U293+W293</f>
        <v>444579</v>
      </c>
      <c r="Z293" s="144"/>
      <c r="AA293" s="143">
        <f>X293+Z293</f>
        <v>444579</v>
      </c>
      <c r="AB293" s="143">
        <f>Y293</f>
        <v>444579</v>
      </c>
      <c r="AC293" s="203"/>
      <c r="AD293" s="203"/>
      <c r="AE293" s="203"/>
      <c r="AF293" s="142">
        <f>AA293+AC293</f>
        <v>444579</v>
      </c>
      <c r="AG293" s="144"/>
      <c r="AH293" s="142">
        <f>AB293</f>
        <v>444579</v>
      </c>
      <c r="AI293" s="144"/>
      <c r="AJ293" s="144"/>
      <c r="AK293" s="142">
        <f>AF293+AI293</f>
        <v>444579</v>
      </c>
      <c r="AL293" s="142">
        <f>AG293</f>
        <v>0</v>
      </c>
      <c r="AM293" s="142">
        <f>AH293+AJ293</f>
        <v>444579</v>
      </c>
      <c r="AN293" s="142">
        <f>AO293-AM293</f>
        <v>66216</v>
      </c>
      <c r="AO293" s="142">
        <f>194021+159775+156999</f>
        <v>510795</v>
      </c>
      <c r="AP293" s="142"/>
      <c r="AQ293" s="142">
        <f>194021+159775+156999</f>
        <v>510795</v>
      </c>
      <c r="AR293" s="142"/>
      <c r="AS293" s="144"/>
      <c r="AT293" s="142">
        <f>AO293+AR293</f>
        <v>510795</v>
      </c>
      <c r="AU293" s="142">
        <f>AQ293+AS293</f>
        <v>510795</v>
      </c>
      <c r="AV293" s="144"/>
      <c r="AW293" s="144"/>
      <c r="AX293" s="142">
        <f>AT293+AV293</f>
        <v>510795</v>
      </c>
      <c r="AY293" s="142">
        <f>AU293</f>
        <v>510795</v>
      </c>
      <c r="AZ293" s="145">
        <v>-150</v>
      </c>
      <c r="BA293" s="144"/>
      <c r="BB293" s="142">
        <f>AX293+AZ293</f>
        <v>510645</v>
      </c>
      <c r="BC293" s="142">
        <f>AY293+BA293</f>
        <v>510795</v>
      </c>
      <c r="BD293" s="144"/>
      <c r="BE293" s="144"/>
      <c r="BF293" s="142">
        <f>BB293+BD293</f>
        <v>510645</v>
      </c>
      <c r="BG293" s="142">
        <f>BC293+BE293</f>
        <v>510795</v>
      </c>
      <c r="BH293" s="144"/>
      <c r="BI293" s="144"/>
      <c r="BJ293" s="142">
        <f>BB293+BH293</f>
        <v>510645</v>
      </c>
      <c r="BK293" s="142">
        <f>BC293+BI293</f>
        <v>510795</v>
      </c>
      <c r="BL293" s="144"/>
      <c r="BM293" s="144"/>
      <c r="BN293" s="142">
        <f>BJ293+BL293</f>
        <v>510645</v>
      </c>
      <c r="BO293" s="142"/>
      <c r="BP293" s="142">
        <f>BK293+BM293</f>
        <v>510795</v>
      </c>
      <c r="BQ293" s="142"/>
      <c r="BR293" s="144"/>
      <c r="BS293" s="142">
        <f>BN293+BQ293</f>
        <v>510645</v>
      </c>
      <c r="BT293" s="142">
        <f>BO293</f>
        <v>0</v>
      </c>
      <c r="BU293" s="142">
        <f>BP293+BR293</f>
        <v>510795</v>
      </c>
      <c r="BV293" s="142"/>
      <c r="BW293" s="144"/>
      <c r="BX293" s="142">
        <f>BS293+BV293</f>
        <v>510645</v>
      </c>
      <c r="BY293" s="142">
        <f>BT293</f>
        <v>0</v>
      </c>
      <c r="BZ293" s="142">
        <f>BU293+BW293</f>
        <v>510795</v>
      </c>
      <c r="CA293" s="142">
        <v>31579</v>
      </c>
      <c r="CB293" s="144"/>
      <c r="CC293" s="142">
        <f>BX293+CA293</f>
        <v>542224</v>
      </c>
      <c r="CD293" s="142">
        <f>BY293</f>
        <v>0</v>
      </c>
      <c r="CE293" s="142">
        <f>BZ293+CB293</f>
        <v>510795</v>
      </c>
    </row>
    <row r="294" spans="1:83" s="11" customFormat="1" ht="24.75" customHeight="1">
      <c r="A294" s="153" t="s">
        <v>119</v>
      </c>
      <c r="B294" s="154" t="s">
        <v>134</v>
      </c>
      <c r="C294" s="154" t="s">
        <v>126</v>
      </c>
      <c r="D294" s="155" t="s">
        <v>120</v>
      </c>
      <c r="E294" s="154"/>
      <c r="F294" s="142"/>
      <c r="G294" s="142"/>
      <c r="H294" s="164"/>
      <c r="I294" s="164"/>
      <c r="J294" s="164"/>
      <c r="K294" s="164"/>
      <c r="L294" s="164"/>
      <c r="M294" s="142"/>
      <c r="N294" s="142"/>
      <c r="O294" s="142"/>
      <c r="P294" s="142"/>
      <c r="Q294" s="142"/>
      <c r="R294" s="142"/>
      <c r="S294" s="142"/>
      <c r="T294" s="142"/>
      <c r="U294" s="142"/>
      <c r="V294" s="144"/>
      <c r="W294" s="144"/>
      <c r="X294" s="142"/>
      <c r="Y294" s="142"/>
      <c r="Z294" s="144"/>
      <c r="AA294" s="143"/>
      <c r="AB294" s="143"/>
      <c r="AC294" s="203"/>
      <c r="AD294" s="203"/>
      <c r="AE294" s="203"/>
      <c r="AF294" s="142"/>
      <c r="AG294" s="144"/>
      <c r="AH294" s="142"/>
      <c r="AI294" s="144"/>
      <c r="AJ294" s="144"/>
      <c r="AK294" s="142"/>
      <c r="AL294" s="142"/>
      <c r="AM294" s="142"/>
      <c r="AN294" s="142">
        <f aca="true" t="shared" si="360" ref="AN294:BC295">AN295</f>
        <v>600</v>
      </c>
      <c r="AO294" s="142">
        <f t="shared" si="360"/>
        <v>600</v>
      </c>
      <c r="AP294" s="142">
        <f t="shared" si="360"/>
        <v>0</v>
      </c>
      <c r="AQ294" s="142">
        <f t="shared" si="360"/>
        <v>600</v>
      </c>
      <c r="AR294" s="142">
        <f t="shared" si="360"/>
        <v>0</v>
      </c>
      <c r="AS294" s="142">
        <f t="shared" si="360"/>
        <v>0</v>
      </c>
      <c r="AT294" s="142">
        <f t="shared" si="360"/>
        <v>600</v>
      </c>
      <c r="AU294" s="142">
        <f t="shared" si="360"/>
        <v>600</v>
      </c>
      <c r="AV294" s="142">
        <f t="shared" si="360"/>
        <v>0</v>
      </c>
      <c r="AW294" s="142">
        <f t="shared" si="360"/>
        <v>0</v>
      </c>
      <c r="AX294" s="142">
        <f t="shared" si="360"/>
        <v>600</v>
      </c>
      <c r="AY294" s="142">
        <f t="shared" si="360"/>
        <v>600</v>
      </c>
      <c r="AZ294" s="142">
        <f t="shared" si="360"/>
        <v>0</v>
      </c>
      <c r="BA294" s="142">
        <f t="shared" si="360"/>
        <v>0</v>
      </c>
      <c r="BB294" s="142">
        <f t="shared" si="360"/>
        <v>600</v>
      </c>
      <c r="BC294" s="142">
        <f t="shared" si="360"/>
        <v>600</v>
      </c>
      <c r="BD294" s="144"/>
      <c r="BE294" s="144"/>
      <c r="BF294" s="142">
        <f aca="true" t="shared" si="361" ref="BF294:BV295">BF295</f>
        <v>600</v>
      </c>
      <c r="BG294" s="142">
        <f t="shared" si="361"/>
        <v>600</v>
      </c>
      <c r="BH294" s="142">
        <f t="shared" si="361"/>
        <v>0</v>
      </c>
      <c r="BI294" s="142">
        <f t="shared" si="361"/>
        <v>0</v>
      </c>
      <c r="BJ294" s="142">
        <f t="shared" si="361"/>
        <v>600</v>
      </c>
      <c r="BK294" s="142">
        <f t="shared" si="361"/>
        <v>600</v>
      </c>
      <c r="BL294" s="142">
        <f t="shared" si="361"/>
        <v>0</v>
      </c>
      <c r="BM294" s="142">
        <f t="shared" si="361"/>
        <v>0</v>
      </c>
      <c r="BN294" s="142">
        <f t="shared" si="361"/>
        <v>600</v>
      </c>
      <c r="BO294" s="142"/>
      <c r="BP294" s="142">
        <f t="shared" si="361"/>
        <v>600</v>
      </c>
      <c r="BQ294" s="142">
        <f t="shared" si="361"/>
        <v>0</v>
      </c>
      <c r="BR294" s="142">
        <f t="shared" si="361"/>
        <v>0</v>
      </c>
      <c r="BS294" s="142">
        <f t="shared" si="361"/>
        <v>600</v>
      </c>
      <c r="BT294" s="142">
        <f t="shared" si="361"/>
        <v>0</v>
      </c>
      <c r="BU294" s="142">
        <f t="shared" si="361"/>
        <v>600</v>
      </c>
      <c r="BV294" s="142">
        <f t="shared" si="361"/>
        <v>0</v>
      </c>
      <c r="BW294" s="142">
        <f aca="true" t="shared" si="362" ref="BV294:CB295">BW295</f>
        <v>0</v>
      </c>
      <c r="BX294" s="142">
        <f t="shared" si="362"/>
        <v>600</v>
      </c>
      <c r="BY294" s="142">
        <f t="shared" si="362"/>
        <v>0</v>
      </c>
      <c r="BZ294" s="142">
        <f t="shared" si="362"/>
        <v>600</v>
      </c>
      <c r="CA294" s="142">
        <f t="shared" si="362"/>
        <v>0</v>
      </c>
      <c r="CB294" s="142">
        <f t="shared" si="362"/>
        <v>0</v>
      </c>
      <c r="CC294" s="142">
        <f aca="true" t="shared" si="363" ref="CC294:CE295">CC295</f>
        <v>600</v>
      </c>
      <c r="CD294" s="142">
        <f t="shared" si="363"/>
        <v>0</v>
      </c>
      <c r="CE294" s="142">
        <f t="shared" si="363"/>
        <v>600</v>
      </c>
    </row>
    <row r="295" spans="1:83" s="11" customFormat="1" ht="36.75" customHeight="1">
      <c r="A295" s="153" t="s">
        <v>314</v>
      </c>
      <c r="B295" s="154" t="s">
        <v>134</v>
      </c>
      <c r="C295" s="154" t="s">
        <v>126</v>
      </c>
      <c r="D295" s="155" t="s">
        <v>270</v>
      </c>
      <c r="E295" s="154"/>
      <c r="F295" s="142"/>
      <c r="G295" s="142"/>
      <c r="H295" s="164"/>
      <c r="I295" s="164"/>
      <c r="J295" s="164"/>
      <c r="K295" s="164"/>
      <c r="L295" s="164"/>
      <c r="M295" s="142"/>
      <c r="N295" s="142"/>
      <c r="O295" s="142"/>
      <c r="P295" s="142"/>
      <c r="Q295" s="142"/>
      <c r="R295" s="142"/>
      <c r="S295" s="142"/>
      <c r="T295" s="142"/>
      <c r="U295" s="142"/>
      <c r="V295" s="144"/>
      <c r="W295" s="144"/>
      <c r="X295" s="142"/>
      <c r="Y295" s="142"/>
      <c r="Z295" s="144"/>
      <c r="AA295" s="143"/>
      <c r="AB295" s="143"/>
      <c r="AC295" s="203"/>
      <c r="AD295" s="203"/>
      <c r="AE295" s="203"/>
      <c r="AF295" s="142"/>
      <c r="AG295" s="144"/>
      <c r="AH295" s="142"/>
      <c r="AI295" s="144"/>
      <c r="AJ295" s="144"/>
      <c r="AK295" s="142"/>
      <c r="AL295" s="142"/>
      <c r="AM295" s="142"/>
      <c r="AN295" s="142">
        <f t="shared" si="360"/>
        <v>600</v>
      </c>
      <c r="AO295" s="142">
        <f t="shared" si="360"/>
        <v>600</v>
      </c>
      <c r="AP295" s="142">
        <f t="shared" si="360"/>
        <v>0</v>
      </c>
      <c r="AQ295" s="142">
        <f t="shared" si="360"/>
        <v>600</v>
      </c>
      <c r="AR295" s="142">
        <f t="shared" si="360"/>
        <v>0</v>
      </c>
      <c r="AS295" s="142">
        <f t="shared" si="360"/>
        <v>0</v>
      </c>
      <c r="AT295" s="142">
        <f t="shared" si="360"/>
        <v>600</v>
      </c>
      <c r="AU295" s="142">
        <f t="shared" si="360"/>
        <v>600</v>
      </c>
      <c r="AV295" s="142">
        <f t="shared" si="360"/>
        <v>0</v>
      </c>
      <c r="AW295" s="142">
        <f t="shared" si="360"/>
        <v>0</v>
      </c>
      <c r="AX295" s="142">
        <f t="shared" si="360"/>
        <v>600</v>
      </c>
      <c r="AY295" s="142">
        <f t="shared" si="360"/>
        <v>600</v>
      </c>
      <c r="AZ295" s="142">
        <f t="shared" si="360"/>
        <v>0</v>
      </c>
      <c r="BA295" s="142">
        <f t="shared" si="360"/>
        <v>0</v>
      </c>
      <c r="BB295" s="142">
        <f t="shared" si="360"/>
        <v>600</v>
      </c>
      <c r="BC295" s="142">
        <f t="shared" si="360"/>
        <v>600</v>
      </c>
      <c r="BD295" s="144"/>
      <c r="BE295" s="144"/>
      <c r="BF295" s="142">
        <f t="shared" si="361"/>
        <v>600</v>
      </c>
      <c r="BG295" s="142">
        <f t="shared" si="361"/>
        <v>600</v>
      </c>
      <c r="BH295" s="142">
        <f t="shared" si="361"/>
        <v>0</v>
      </c>
      <c r="BI295" s="142">
        <f t="shared" si="361"/>
        <v>0</v>
      </c>
      <c r="BJ295" s="142">
        <f t="shared" si="361"/>
        <v>600</v>
      </c>
      <c r="BK295" s="142">
        <f t="shared" si="361"/>
        <v>600</v>
      </c>
      <c r="BL295" s="142">
        <f t="shared" si="361"/>
        <v>0</v>
      </c>
      <c r="BM295" s="142">
        <f t="shared" si="361"/>
        <v>0</v>
      </c>
      <c r="BN295" s="142">
        <f t="shared" si="361"/>
        <v>600</v>
      </c>
      <c r="BO295" s="142"/>
      <c r="BP295" s="142">
        <f t="shared" si="361"/>
        <v>600</v>
      </c>
      <c r="BQ295" s="142">
        <f t="shared" si="361"/>
        <v>0</v>
      </c>
      <c r="BR295" s="142">
        <f t="shared" si="361"/>
        <v>0</v>
      </c>
      <c r="BS295" s="142">
        <f t="shared" si="361"/>
        <v>600</v>
      </c>
      <c r="BT295" s="142">
        <f t="shared" si="361"/>
        <v>0</v>
      </c>
      <c r="BU295" s="142">
        <f t="shared" si="361"/>
        <v>600</v>
      </c>
      <c r="BV295" s="142">
        <f t="shared" si="362"/>
        <v>0</v>
      </c>
      <c r="BW295" s="142">
        <f t="shared" si="362"/>
        <v>0</v>
      </c>
      <c r="BX295" s="142">
        <f t="shared" si="362"/>
        <v>600</v>
      </c>
      <c r="BY295" s="142">
        <f t="shared" si="362"/>
        <v>0</v>
      </c>
      <c r="BZ295" s="142">
        <f t="shared" si="362"/>
        <v>600</v>
      </c>
      <c r="CA295" s="142">
        <f t="shared" si="362"/>
        <v>0</v>
      </c>
      <c r="CB295" s="142">
        <f t="shared" si="362"/>
        <v>0</v>
      </c>
      <c r="CC295" s="142">
        <f t="shared" si="363"/>
        <v>600</v>
      </c>
      <c r="CD295" s="142">
        <f t="shared" si="363"/>
        <v>0</v>
      </c>
      <c r="CE295" s="142">
        <f t="shared" si="363"/>
        <v>600</v>
      </c>
    </row>
    <row r="296" spans="1:83" s="11" customFormat="1" ht="84" customHeight="1">
      <c r="A296" s="153" t="s">
        <v>241</v>
      </c>
      <c r="B296" s="154" t="s">
        <v>134</v>
      </c>
      <c r="C296" s="154" t="s">
        <v>126</v>
      </c>
      <c r="D296" s="155" t="s">
        <v>270</v>
      </c>
      <c r="E296" s="154" t="s">
        <v>149</v>
      </c>
      <c r="F296" s="142"/>
      <c r="G296" s="142"/>
      <c r="H296" s="164"/>
      <c r="I296" s="164"/>
      <c r="J296" s="164"/>
      <c r="K296" s="164"/>
      <c r="L296" s="164"/>
      <c r="M296" s="142"/>
      <c r="N296" s="142"/>
      <c r="O296" s="142"/>
      <c r="P296" s="142"/>
      <c r="Q296" s="142"/>
      <c r="R296" s="142"/>
      <c r="S296" s="142"/>
      <c r="T296" s="142"/>
      <c r="U296" s="142"/>
      <c r="V296" s="144"/>
      <c r="W296" s="144"/>
      <c r="X296" s="142"/>
      <c r="Y296" s="142"/>
      <c r="Z296" s="144"/>
      <c r="AA296" s="143"/>
      <c r="AB296" s="143"/>
      <c r="AC296" s="203"/>
      <c r="AD296" s="203"/>
      <c r="AE296" s="203"/>
      <c r="AF296" s="142"/>
      <c r="AG296" s="144"/>
      <c r="AH296" s="142"/>
      <c r="AI296" s="144"/>
      <c r="AJ296" s="144"/>
      <c r="AK296" s="142"/>
      <c r="AL296" s="142"/>
      <c r="AM296" s="142"/>
      <c r="AN296" s="142">
        <f>AO296-AM296</f>
        <v>600</v>
      </c>
      <c r="AO296" s="142">
        <v>600</v>
      </c>
      <c r="AP296" s="142"/>
      <c r="AQ296" s="142">
        <v>600</v>
      </c>
      <c r="AR296" s="142"/>
      <c r="AS296" s="144"/>
      <c r="AT296" s="142">
        <f>AO296+AR296</f>
        <v>600</v>
      </c>
      <c r="AU296" s="142">
        <f>AQ296+AS296</f>
        <v>600</v>
      </c>
      <c r="AV296" s="144"/>
      <c r="AW296" s="144"/>
      <c r="AX296" s="142">
        <f>AT296+AV296</f>
        <v>600</v>
      </c>
      <c r="AY296" s="142">
        <f>AU296</f>
        <v>600</v>
      </c>
      <c r="AZ296" s="144"/>
      <c r="BA296" s="144"/>
      <c r="BB296" s="142">
        <f>AX296+AZ296</f>
        <v>600</v>
      </c>
      <c r="BC296" s="142">
        <f>AY296+BA296</f>
        <v>600</v>
      </c>
      <c r="BD296" s="144"/>
      <c r="BE296" s="144"/>
      <c r="BF296" s="142">
        <f>BB296+BD296</f>
        <v>600</v>
      </c>
      <c r="BG296" s="142">
        <f>BC296+BE296</f>
        <v>600</v>
      </c>
      <c r="BH296" s="144"/>
      <c r="BI296" s="144"/>
      <c r="BJ296" s="142">
        <f>BB296+BH296</f>
        <v>600</v>
      </c>
      <c r="BK296" s="142">
        <f>BC296+BI296</f>
        <v>600</v>
      </c>
      <c r="BL296" s="144"/>
      <c r="BM296" s="144"/>
      <c r="BN296" s="142">
        <f>BJ296+BL296</f>
        <v>600</v>
      </c>
      <c r="BO296" s="142"/>
      <c r="BP296" s="142">
        <f>BK296+BM296</f>
        <v>600</v>
      </c>
      <c r="BQ296" s="142"/>
      <c r="BR296" s="144"/>
      <c r="BS296" s="142">
        <f>BN296+BQ296</f>
        <v>600</v>
      </c>
      <c r="BT296" s="142">
        <f>BO296</f>
        <v>0</v>
      </c>
      <c r="BU296" s="142">
        <f>BP296+BR296</f>
        <v>600</v>
      </c>
      <c r="BV296" s="142"/>
      <c r="BW296" s="144"/>
      <c r="BX296" s="142">
        <f>BS296+BV296</f>
        <v>600</v>
      </c>
      <c r="BY296" s="142">
        <f>BT296</f>
        <v>0</v>
      </c>
      <c r="BZ296" s="142">
        <f>BU296+BW296</f>
        <v>600</v>
      </c>
      <c r="CA296" s="142"/>
      <c r="CB296" s="144"/>
      <c r="CC296" s="142">
        <f>BX296+CA296</f>
        <v>600</v>
      </c>
      <c r="CD296" s="142">
        <f>BY296</f>
        <v>0</v>
      </c>
      <c r="CE296" s="142">
        <f>BZ296+CB296</f>
        <v>600</v>
      </c>
    </row>
    <row r="297" spans="1:83" s="12" customFormat="1" ht="16.5">
      <c r="A297" s="153"/>
      <c r="B297" s="154"/>
      <c r="C297" s="154"/>
      <c r="D297" s="217"/>
      <c r="E297" s="154"/>
      <c r="F297" s="236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7"/>
      <c r="AB297" s="147"/>
      <c r="AC297" s="147"/>
      <c r="AD297" s="147"/>
      <c r="AE297" s="147"/>
      <c r="AF297" s="146"/>
      <c r="AG297" s="146"/>
      <c r="AH297" s="146"/>
      <c r="AI297" s="146"/>
      <c r="AJ297" s="146"/>
      <c r="AK297" s="142"/>
      <c r="AL297" s="142"/>
      <c r="AM297" s="142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  <c r="BU297" s="146"/>
      <c r="BV297" s="146"/>
      <c r="BW297" s="146"/>
      <c r="BX297" s="146"/>
      <c r="BY297" s="146"/>
      <c r="BZ297" s="146"/>
      <c r="CA297" s="146"/>
      <c r="CB297" s="146"/>
      <c r="CC297" s="146"/>
      <c r="CD297" s="146"/>
      <c r="CE297" s="146"/>
    </row>
    <row r="298" spans="1:83" s="12" customFormat="1" ht="56.25">
      <c r="A298" s="134" t="s">
        <v>162</v>
      </c>
      <c r="B298" s="135" t="s">
        <v>134</v>
      </c>
      <c r="C298" s="135" t="s">
        <v>154</v>
      </c>
      <c r="D298" s="150"/>
      <c r="E298" s="135"/>
      <c r="F298" s="137">
        <f aca="true" t="shared" si="364" ref="F298:V299">F299</f>
        <v>4930</v>
      </c>
      <c r="G298" s="137">
        <f t="shared" si="364"/>
        <v>417</v>
      </c>
      <c r="H298" s="137">
        <f t="shared" si="364"/>
        <v>5347</v>
      </c>
      <c r="I298" s="137">
        <f t="shared" si="364"/>
        <v>0</v>
      </c>
      <c r="J298" s="137">
        <f t="shared" si="364"/>
        <v>5745</v>
      </c>
      <c r="K298" s="137">
        <f t="shared" si="364"/>
        <v>0</v>
      </c>
      <c r="L298" s="137">
        <f t="shared" si="364"/>
        <v>0</v>
      </c>
      <c r="M298" s="137">
        <f t="shared" si="364"/>
        <v>5745</v>
      </c>
      <c r="N298" s="137">
        <f t="shared" si="364"/>
        <v>-1209</v>
      </c>
      <c r="O298" s="137">
        <f t="shared" si="364"/>
        <v>4536</v>
      </c>
      <c r="P298" s="137">
        <f t="shared" si="364"/>
        <v>0</v>
      </c>
      <c r="Q298" s="137">
        <f t="shared" si="364"/>
        <v>4536</v>
      </c>
      <c r="R298" s="137">
        <f t="shared" si="364"/>
        <v>0</v>
      </c>
      <c r="S298" s="137">
        <f t="shared" si="364"/>
        <v>0</v>
      </c>
      <c r="T298" s="137">
        <f t="shared" si="364"/>
        <v>4536</v>
      </c>
      <c r="U298" s="137">
        <f t="shared" si="364"/>
        <v>4536</v>
      </c>
      <c r="V298" s="137">
        <f t="shared" si="364"/>
        <v>0</v>
      </c>
      <c r="W298" s="137">
        <f aca="true" t="shared" si="365" ref="W298:AL299">W299</f>
        <v>0</v>
      </c>
      <c r="X298" s="137">
        <f t="shared" si="365"/>
        <v>4536</v>
      </c>
      <c r="Y298" s="137">
        <f t="shared" si="365"/>
        <v>4536</v>
      </c>
      <c r="Z298" s="137">
        <f t="shared" si="365"/>
        <v>0</v>
      </c>
      <c r="AA298" s="138">
        <f t="shared" si="365"/>
        <v>4536</v>
      </c>
      <c r="AB298" s="138">
        <f t="shared" si="365"/>
        <v>4536</v>
      </c>
      <c r="AC298" s="138">
        <f t="shared" si="365"/>
        <v>0</v>
      </c>
      <c r="AD298" s="138">
        <f t="shared" si="365"/>
        <v>0</v>
      </c>
      <c r="AE298" s="138"/>
      <c r="AF298" s="137">
        <f t="shared" si="365"/>
        <v>4536</v>
      </c>
      <c r="AG298" s="137">
        <f t="shared" si="365"/>
        <v>0</v>
      </c>
      <c r="AH298" s="137">
        <f t="shared" si="365"/>
        <v>4536</v>
      </c>
      <c r="AI298" s="137">
        <f t="shared" si="365"/>
        <v>0</v>
      </c>
      <c r="AJ298" s="137">
        <f t="shared" si="365"/>
        <v>0</v>
      </c>
      <c r="AK298" s="137">
        <f t="shared" si="365"/>
        <v>4536</v>
      </c>
      <c r="AL298" s="137">
        <f t="shared" si="365"/>
        <v>0</v>
      </c>
      <c r="AM298" s="137">
        <f aca="true" t="shared" si="366" ref="AI298:AZ299">AM299</f>
        <v>4536</v>
      </c>
      <c r="AN298" s="137">
        <f t="shared" si="366"/>
        <v>1952</v>
      </c>
      <c r="AO298" s="137">
        <f t="shared" si="366"/>
        <v>6488</v>
      </c>
      <c r="AP298" s="137">
        <f t="shared" si="366"/>
        <v>0</v>
      </c>
      <c r="AQ298" s="137">
        <f t="shared" si="366"/>
        <v>6488</v>
      </c>
      <c r="AR298" s="137">
        <f t="shared" si="366"/>
        <v>0</v>
      </c>
      <c r="AS298" s="137">
        <f t="shared" si="366"/>
        <v>0</v>
      </c>
      <c r="AT298" s="137">
        <f t="shared" si="366"/>
        <v>6488</v>
      </c>
      <c r="AU298" s="137">
        <f t="shared" si="366"/>
        <v>6488</v>
      </c>
      <c r="AV298" s="137">
        <f t="shared" si="366"/>
        <v>0</v>
      </c>
      <c r="AW298" s="137">
        <f t="shared" si="366"/>
        <v>0</v>
      </c>
      <c r="AX298" s="137">
        <f t="shared" si="366"/>
        <v>6488</v>
      </c>
      <c r="AY298" s="137">
        <f t="shared" si="366"/>
        <v>6488</v>
      </c>
      <c r="AZ298" s="137">
        <f t="shared" si="366"/>
        <v>0</v>
      </c>
      <c r="BA298" s="137">
        <f aca="true" t="shared" si="367" ref="AZ298:BC299">BA299</f>
        <v>0</v>
      </c>
      <c r="BB298" s="137">
        <f t="shared" si="367"/>
        <v>6488</v>
      </c>
      <c r="BC298" s="137">
        <f t="shared" si="367"/>
        <v>6488</v>
      </c>
      <c r="BD298" s="146"/>
      <c r="BE298" s="146"/>
      <c r="BF298" s="137">
        <f aca="true" t="shared" si="368" ref="BF298:BV299">BF299</f>
        <v>6488</v>
      </c>
      <c r="BG298" s="137">
        <f t="shared" si="368"/>
        <v>6488</v>
      </c>
      <c r="BH298" s="137">
        <f t="shared" si="368"/>
        <v>0</v>
      </c>
      <c r="BI298" s="137">
        <f t="shared" si="368"/>
        <v>0</v>
      </c>
      <c r="BJ298" s="137">
        <f t="shared" si="368"/>
        <v>6488</v>
      </c>
      <c r="BK298" s="137">
        <f t="shared" si="368"/>
        <v>6488</v>
      </c>
      <c r="BL298" s="137">
        <f t="shared" si="368"/>
        <v>0</v>
      </c>
      <c r="BM298" s="137">
        <f t="shared" si="368"/>
        <v>0</v>
      </c>
      <c r="BN298" s="137">
        <f t="shared" si="368"/>
        <v>6488</v>
      </c>
      <c r="BO298" s="137"/>
      <c r="BP298" s="137">
        <f t="shared" si="368"/>
        <v>6488</v>
      </c>
      <c r="BQ298" s="137">
        <f t="shared" si="368"/>
        <v>0</v>
      </c>
      <c r="BR298" s="137">
        <f t="shared" si="368"/>
        <v>0</v>
      </c>
      <c r="BS298" s="137">
        <f t="shared" si="368"/>
        <v>6488</v>
      </c>
      <c r="BT298" s="137">
        <f t="shared" si="368"/>
        <v>0</v>
      </c>
      <c r="BU298" s="137">
        <f t="shared" si="368"/>
        <v>6488</v>
      </c>
      <c r="BV298" s="137">
        <f t="shared" si="368"/>
        <v>0</v>
      </c>
      <c r="BW298" s="137">
        <f aca="true" t="shared" si="369" ref="BV298:CB299">BW299</f>
        <v>0</v>
      </c>
      <c r="BX298" s="137">
        <f t="shared" si="369"/>
        <v>6488</v>
      </c>
      <c r="BY298" s="137">
        <f t="shared" si="369"/>
        <v>0</v>
      </c>
      <c r="BZ298" s="137">
        <f t="shared" si="369"/>
        <v>6488</v>
      </c>
      <c r="CA298" s="137">
        <f t="shared" si="369"/>
        <v>0</v>
      </c>
      <c r="CB298" s="137">
        <f t="shared" si="369"/>
        <v>0</v>
      </c>
      <c r="CC298" s="137">
        <f aca="true" t="shared" si="370" ref="CC298:CE299">CC299</f>
        <v>6488</v>
      </c>
      <c r="CD298" s="137">
        <f t="shared" si="370"/>
        <v>0</v>
      </c>
      <c r="CE298" s="137">
        <f t="shared" si="370"/>
        <v>6488</v>
      </c>
    </row>
    <row r="299" spans="1:83" s="9" customFormat="1" ht="33">
      <c r="A299" s="153" t="s">
        <v>67</v>
      </c>
      <c r="B299" s="154" t="s">
        <v>134</v>
      </c>
      <c r="C299" s="154" t="s">
        <v>154</v>
      </c>
      <c r="D299" s="155" t="s">
        <v>68</v>
      </c>
      <c r="E299" s="154"/>
      <c r="F299" s="142">
        <f t="shared" si="364"/>
        <v>4930</v>
      </c>
      <c r="G299" s="142">
        <f t="shared" si="364"/>
        <v>417</v>
      </c>
      <c r="H299" s="142">
        <f t="shared" si="364"/>
        <v>5347</v>
      </c>
      <c r="I299" s="142">
        <f t="shared" si="364"/>
        <v>0</v>
      </c>
      <c r="J299" s="142">
        <f t="shared" si="364"/>
        <v>5745</v>
      </c>
      <c r="K299" s="142">
        <f t="shared" si="364"/>
        <v>0</v>
      </c>
      <c r="L299" s="142">
        <f t="shared" si="364"/>
        <v>0</v>
      </c>
      <c r="M299" s="142">
        <f t="shared" si="364"/>
        <v>5745</v>
      </c>
      <c r="N299" s="142">
        <f t="shared" si="364"/>
        <v>-1209</v>
      </c>
      <c r="O299" s="142">
        <f t="shared" si="364"/>
        <v>4536</v>
      </c>
      <c r="P299" s="142">
        <f t="shared" si="364"/>
        <v>0</v>
      </c>
      <c r="Q299" s="142">
        <f t="shared" si="364"/>
        <v>4536</v>
      </c>
      <c r="R299" s="142">
        <f t="shared" si="364"/>
        <v>0</v>
      </c>
      <c r="S299" s="142">
        <f t="shared" si="364"/>
        <v>0</v>
      </c>
      <c r="T299" s="142">
        <f t="shared" si="364"/>
        <v>4536</v>
      </c>
      <c r="U299" s="142">
        <f t="shared" si="364"/>
        <v>4536</v>
      </c>
      <c r="V299" s="142">
        <f t="shared" si="364"/>
        <v>0</v>
      </c>
      <c r="W299" s="142">
        <f t="shared" si="365"/>
        <v>0</v>
      </c>
      <c r="X299" s="142">
        <f t="shared" si="365"/>
        <v>4536</v>
      </c>
      <c r="Y299" s="142">
        <f t="shared" si="365"/>
        <v>4536</v>
      </c>
      <c r="Z299" s="142">
        <f t="shared" si="365"/>
        <v>0</v>
      </c>
      <c r="AA299" s="143">
        <f t="shared" si="365"/>
        <v>4536</v>
      </c>
      <c r="AB299" s="143">
        <f t="shared" si="365"/>
        <v>4536</v>
      </c>
      <c r="AC299" s="143">
        <f t="shared" si="365"/>
        <v>0</v>
      </c>
      <c r="AD299" s="143">
        <f t="shared" si="365"/>
        <v>0</v>
      </c>
      <c r="AE299" s="143"/>
      <c r="AF299" s="142">
        <f t="shared" si="365"/>
        <v>4536</v>
      </c>
      <c r="AG299" s="142">
        <f t="shared" si="365"/>
        <v>0</v>
      </c>
      <c r="AH299" s="142">
        <f t="shared" si="365"/>
        <v>4536</v>
      </c>
      <c r="AI299" s="142">
        <f t="shared" si="366"/>
        <v>0</v>
      </c>
      <c r="AJ299" s="142">
        <f t="shared" si="366"/>
        <v>0</v>
      </c>
      <c r="AK299" s="142">
        <f t="shared" si="366"/>
        <v>4536</v>
      </c>
      <c r="AL299" s="142">
        <f t="shared" si="366"/>
        <v>0</v>
      </c>
      <c r="AM299" s="142">
        <f t="shared" si="366"/>
        <v>4536</v>
      </c>
      <c r="AN299" s="142">
        <f t="shared" si="366"/>
        <v>1952</v>
      </c>
      <c r="AO299" s="142">
        <f t="shared" si="366"/>
        <v>6488</v>
      </c>
      <c r="AP299" s="142">
        <f t="shared" si="366"/>
        <v>0</v>
      </c>
      <c r="AQ299" s="142">
        <f t="shared" si="366"/>
        <v>6488</v>
      </c>
      <c r="AR299" s="142">
        <f t="shared" si="366"/>
        <v>0</v>
      </c>
      <c r="AS299" s="142">
        <f t="shared" si="366"/>
        <v>0</v>
      </c>
      <c r="AT299" s="142">
        <f t="shared" si="366"/>
        <v>6488</v>
      </c>
      <c r="AU299" s="142">
        <f t="shared" si="366"/>
        <v>6488</v>
      </c>
      <c r="AV299" s="142">
        <f t="shared" si="366"/>
        <v>0</v>
      </c>
      <c r="AW299" s="142">
        <f t="shared" si="366"/>
        <v>0</v>
      </c>
      <c r="AX299" s="142">
        <f t="shared" si="366"/>
        <v>6488</v>
      </c>
      <c r="AY299" s="142">
        <f t="shared" si="366"/>
        <v>6488</v>
      </c>
      <c r="AZ299" s="142">
        <f t="shared" si="367"/>
        <v>0</v>
      </c>
      <c r="BA299" s="142">
        <f t="shared" si="367"/>
        <v>0</v>
      </c>
      <c r="BB299" s="142">
        <f t="shared" si="367"/>
        <v>6488</v>
      </c>
      <c r="BC299" s="142">
        <f t="shared" si="367"/>
        <v>6488</v>
      </c>
      <c r="BD299" s="132"/>
      <c r="BE299" s="132"/>
      <c r="BF299" s="142">
        <f t="shared" si="368"/>
        <v>6488</v>
      </c>
      <c r="BG299" s="142">
        <f t="shared" si="368"/>
        <v>6488</v>
      </c>
      <c r="BH299" s="142">
        <f t="shared" si="368"/>
        <v>0</v>
      </c>
      <c r="BI299" s="142">
        <f t="shared" si="368"/>
        <v>0</v>
      </c>
      <c r="BJ299" s="142">
        <f t="shared" si="368"/>
        <v>6488</v>
      </c>
      <c r="BK299" s="142">
        <f t="shared" si="368"/>
        <v>6488</v>
      </c>
      <c r="BL299" s="142">
        <f t="shared" si="368"/>
        <v>0</v>
      </c>
      <c r="BM299" s="142">
        <f t="shared" si="368"/>
        <v>0</v>
      </c>
      <c r="BN299" s="142">
        <f t="shared" si="368"/>
        <v>6488</v>
      </c>
      <c r="BO299" s="142"/>
      <c r="BP299" s="142">
        <f t="shared" si="368"/>
        <v>6488</v>
      </c>
      <c r="BQ299" s="142">
        <f t="shared" si="368"/>
        <v>0</v>
      </c>
      <c r="BR299" s="142">
        <f t="shared" si="368"/>
        <v>0</v>
      </c>
      <c r="BS299" s="142">
        <f t="shared" si="368"/>
        <v>6488</v>
      </c>
      <c r="BT299" s="142">
        <f t="shared" si="368"/>
        <v>0</v>
      </c>
      <c r="BU299" s="142">
        <f t="shared" si="368"/>
        <v>6488</v>
      </c>
      <c r="BV299" s="142">
        <f t="shared" si="369"/>
        <v>0</v>
      </c>
      <c r="BW299" s="142">
        <f t="shared" si="369"/>
        <v>0</v>
      </c>
      <c r="BX299" s="142">
        <f t="shared" si="369"/>
        <v>6488</v>
      </c>
      <c r="BY299" s="142">
        <f t="shared" si="369"/>
        <v>0</v>
      </c>
      <c r="BZ299" s="142">
        <f t="shared" si="369"/>
        <v>6488</v>
      </c>
      <c r="CA299" s="142">
        <f t="shared" si="369"/>
        <v>0</v>
      </c>
      <c r="CB299" s="142">
        <f t="shared" si="369"/>
        <v>0</v>
      </c>
      <c r="CC299" s="142">
        <f t="shared" si="370"/>
        <v>6488</v>
      </c>
      <c r="CD299" s="142">
        <f t="shared" si="370"/>
        <v>0</v>
      </c>
      <c r="CE299" s="142">
        <f t="shared" si="370"/>
        <v>6488</v>
      </c>
    </row>
    <row r="300" spans="1:83" s="17" customFormat="1" ht="35.25" customHeight="1">
      <c r="A300" s="153" t="s">
        <v>127</v>
      </c>
      <c r="B300" s="154" t="s">
        <v>134</v>
      </c>
      <c r="C300" s="154" t="s">
        <v>154</v>
      </c>
      <c r="D300" s="155" t="s">
        <v>68</v>
      </c>
      <c r="E300" s="154" t="s">
        <v>128</v>
      </c>
      <c r="F300" s="142">
        <v>4930</v>
      </c>
      <c r="G300" s="142">
        <f>H300-F300</f>
        <v>417</v>
      </c>
      <c r="H300" s="164">
        <f>2681+2666</f>
        <v>5347</v>
      </c>
      <c r="I300" s="164"/>
      <c r="J300" s="164">
        <f>2890+2855</f>
        <v>5745</v>
      </c>
      <c r="K300" s="237"/>
      <c r="L300" s="237"/>
      <c r="M300" s="142">
        <v>5745</v>
      </c>
      <c r="N300" s="142">
        <f>O300-M300</f>
        <v>-1209</v>
      </c>
      <c r="O300" s="142">
        <f>2350+2186</f>
        <v>4536</v>
      </c>
      <c r="P300" s="142"/>
      <c r="Q300" s="142">
        <f>2350+2186</f>
        <v>4536</v>
      </c>
      <c r="R300" s="211"/>
      <c r="S300" s="211"/>
      <c r="T300" s="142">
        <f>O300+R300</f>
        <v>4536</v>
      </c>
      <c r="U300" s="142">
        <f>Q300+S300</f>
        <v>4536</v>
      </c>
      <c r="V300" s="211"/>
      <c r="W300" s="211"/>
      <c r="X300" s="142">
        <f>T300+V300</f>
        <v>4536</v>
      </c>
      <c r="Y300" s="142">
        <f>U300+W300</f>
        <v>4536</v>
      </c>
      <c r="Z300" s="211"/>
      <c r="AA300" s="143">
        <f>X300+Z300</f>
        <v>4536</v>
      </c>
      <c r="AB300" s="143">
        <f>Y300</f>
        <v>4536</v>
      </c>
      <c r="AC300" s="212"/>
      <c r="AD300" s="212"/>
      <c r="AE300" s="212"/>
      <c r="AF300" s="142">
        <f>AA300+AC300</f>
        <v>4536</v>
      </c>
      <c r="AG300" s="211"/>
      <c r="AH300" s="142">
        <f>AB300</f>
        <v>4536</v>
      </c>
      <c r="AI300" s="211"/>
      <c r="AJ300" s="211"/>
      <c r="AK300" s="142">
        <f>AF300+AI300</f>
        <v>4536</v>
      </c>
      <c r="AL300" s="142">
        <f>AG300</f>
        <v>0</v>
      </c>
      <c r="AM300" s="142">
        <f>AH300+AJ300</f>
        <v>4536</v>
      </c>
      <c r="AN300" s="142">
        <f>AO300-AM300</f>
        <v>1952</v>
      </c>
      <c r="AO300" s="142">
        <f>3318+3170</f>
        <v>6488</v>
      </c>
      <c r="AP300" s="142"/>
      <c r="AQ300" s="142">
        <f>3318+3170</f>
        <v>6488</v>
      </c>
      <c r="AR300" s="142"/>
      <c r="AS300" s="211"/>
      <c r="AT300" s="142">
        <f>AO300+AR300</f>
        <v>6488</v>
      </c>
      <c r="AU300" s="142">
        <f>AQ300+AS300</f>
        <v>6488</v>
      </c>
      <c r="AV300" s="211"/>
      <c r="AW300" s="211"/>
      <c r="AX300" s="142">
        <f>AT300+AV300</f>
        <v>6488</v>
      </c>
      <c r="AY300" s="142">
        <f>AU300</f>
        <v>6488</v>
      </c>
      <c r="AZ300" s="211"/>
      <c r="BA300" s="211"/>
      <c r="BB300" s="142">
        <f>AX300+AZ300</f>
        <v>6488</v>
      </c>
      <c r="BC300" s="142">
        <f>AY300+BA300</f>
        <v>6488</v>
      </c>
      <c r="BD300" s="211"/>
      <c r="BE300" s="211"/>
      <c r="BF300" s="142">
        <f>BB300+BD300</f>
        <v>6488</v>
      </c>
      <c r="BG300" s="142">
        <f>BC300+BE300</f>
        <v>6488</v>
      </c>
      <c r="BH300" s="211"/>
      <c r="BI300" s="211"/>
      <c r="BJ300" s="142">
        <f>BB300+BH300</f>
        <v>6488</v>
      </c>
      <c r="BK300" s="142">
        <f>BC300+BI300</f>
        <v>6488</v>
      </c>
      <c r="BL300" s="211"/>
      <c r="BM300" s="211"/>
      <c r="BN300" s="142">
        <f>BJ300+BL300</f>
        <v>6488</v>
      </c>
      <c r="BO300" s="142"/>
      <c r="BP300" s="142">
        <f>BK300+BM300</f>
        <v>6488</v>
      </c>
      <c r="BQ300" s="142"/>
      <c r="BR300" s="211"/>
      <c r="BS300" s="142">
        <f>BN300+BQ300</f>
        <v>6488</v>
      </c>
      <c r="BT300" s="142">
        <f>BO300</f>
        <v>0</v>
      </c>
      <c r="BU300" s="142">
        <f>BP300+BR300</f>
        <v>6488</v>
      </c>
      <c r="BV300" s="142"/>
      <c r="BW300" s="211"/>
      <c r="BX300" s="142">
        <f>BS300+BV300</f>
        <v>6488</v>
      </c>
      <c r="BY300" s="142">
        <f>BT300</f>
        <v>0</v>
      </c>
      <c r="BZ300" s="142">
        <f>BU300+BW300</f>
        <v>6488</v>
      </c>
      <c r="CA300" s="142"/>
      <c r="CB300" s="211"/>
      <c r="CC300" s="142">
        <f>BX300+CA300</f>
        <v>6488</v>
      </c>
      <c r="CD300" s="142">
        <f>BY300</f>
        <v>0</v>
      </c>
      <c r="CE300" s="142">
        <f>BZ300+CB300</f>
        <v>6488</v>
      </c>
    </row>
    <row r="301" spans="1:83" s="17" customFormat="1" ht="18" customHeight="1">
      <c r="A301" s="153"/>
      <c r="B301" s="154"/>
      <c r="C301" s="154"/>
      <c r="D301" s="155"/>
      <c r="E301" s="154"/>
      <c r="F301" s="238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2"/>
      <c r="AB301" s="212"/>
      <c r="AC301" s="212"/>
      <c r="AD301" s="212"/>
      <c r="AE301" s="212"/>
      <c r="AF301" s="211"/>
      <c r="AG301" s="211"/>
      <c r="AH301" s="211"/>
      <c r="AI301" s="211"/>
      <c r="AJ301" s="211"/>
      <c r="AK301" s="213"/>
      <c r="AL301" s="213"/>
      <c r="AM301" s="213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1"/>
      <c r="BA301" s="211"/>
      <c r="BB301" s="211"/>
      <c r="BC301" s="211"/>
      <c r="BD301" s="211"/>
      <c r="BE301" s="211"/>
      <c r="BF301" s="211"/>
      <c r="BG301" s="211"/>
      <c r="BH301" s="211"/>
      <c r="BI301" s="211"/>
      <c r="BJ301" s="211"/>
      <c r="BK301" s="211"/>
      <c r="BL301" s="211"/>
      <c r="BM301" s="211"/>
      <c r="BN301" s="211"/>
      <c r="BO301" s="211"/>
      <c r="BP301" s="211"/>
      <c r="BQ301" s="211"/>
      <c r="BR301" s="211"/>
      <c r="BS301" s="211"/>
      <c r="BT301" s="211"/>
      <c r="BU301" s="211"/>
      <c r="BV301" s="211"/>
      <c r="BW301" s="211"/>
      <c r="BX301" s="211"/>
      <c r="BY301" s="211"/>
      <c r="BZ301" s="211"/>
      <c r="CA301" s="211"/>
      <c r="CB301" s="211"/>
      <c r="CC301" s="211"/>
      <c r="CD301" s="211"/>
      <c r="CE301" s="211"/>
    </row>
    <row r="302" spans="1:83" s="17" customFormat="1" ht="37.5">
      <c r="A302" s="134" t="s">
        <v>164</v>
      </c>
      <c r="B302" s="135" t="s">
        <v>134</v>
      </c>
      <c r="C302" s="135" t="s">
        <v>147</v>
      </c>
      <c r="D302" s="150"/>
      <c r="E302" s="135"/>
      <c r="F302" s="151">
        <f aca="true" t="shared" si="371" ref="F302:V303">F303</f>
        <v>43777</v>
      </c>
      <c r="G302" s="151">
        <f t="shared" si="371"/>
        <v>674</v>
      </c>
      <c r="H302" s="151">
        <f t="shared" si="371"/>
        <v>44451</v>
      </c>
      <c r="I302" s="151">
        <f t="shared" si="371"/>
        <v>0</v>
      </c>
      <c r="J302" s="151">
        <f t="shared" si="371"/>
        <v>50448</v>
      </c>
      <c r="K302" s="151">
        <f t="shared" si="371"/>
        <v>0</v>
      </c>
      <c r="L302" s="151">
        <f t="shared" si="371"/>
        <v>0</v>
      </c>
      <c r="M302" s="151">
        <f t="shared" si="371"/>
        <v>50448</v>
      </c>
      <c r="N302" s="151">
        <f t="shared" si="371"/>
        <v>-13658</v>
      </c>
      <c r="O302" s="151">
        <f t="shared" si="371"/>
        <v>36790</v>
      </c>
      <c r="P302" s="151">
        <f t="shared" si="371"/>
        <v>0</v>
      </c>
      <c r="Q302" s="151">
        <f t="shared" si="371"/>
        <v>36790</v>
      </c>
      <c r="R302" s="151">
        <f t="shared" si="371"/>
        <v>0</v>
      </c>
      <c r="S302" s="151">
        <f t="shared" si="371"/>
        <v>0</v>
      </c>
      <c r="T302" s="151">
        <f t="shared" si="371"/>
        <v>36790</v>
      </c>
      <c r="U302" s="151">
        <f t="shared" si="371"/>
        <v>36790</v>
      </c>
      <c r="V302" s="151">
        <f t="shared" si="371"/>
        <v>0</v>
      </c>
      <c r="W302" s="151">
        <f aca="true" t="shared" si="372" ref="W302:AL303">W303</f>
        <v>0</v>
      </c>
      <c r="X302" s="151">
        <f t="shared" si="372"/>
        <v>36790</v>
      </c>
      <c r="Y302" s="151">
        <f t="shared" si="372"/>
        <v>36790</v>
      </c>
      <c r="Z302" s="151">
        <f t="shared" si="372"/>
        <v>0</v>
      </c>
      <c r="AA302" s="152">
        <f t="shared" si="372"/>
        <v>36790</v>
      </c>
      <c r="AB302" s="152">
        <f t="shared" si="372"/>
        <v>36790</v>
      </c>
      <c r="AC302" s="152">
        <f t="shared" si="372"/>
        <v>0</v>
      </c>
      <c r="AD302" s="152">
        <f t="shared" si="372"/>
        <v>0</v>
      </c>
      <c r="AE302" s="152"/>
      <c r="AF302" s="151">
        <f t="shared" si="372"/>
        <v>36790</v>
      </c>
      <c r="AG302" s="151">
        <f t="shared" si="372"/>
        <v>0</v>
      </c>
      <c r="AH302" s="151">
        <f t="shared" si="372"/>
        <v>36790</v>
      </c>
      <c r="AI302" s="151">
        <f t="shared" si="372"/>
        <v>0</v>
      </c>
      <c r="AJ302" s="151">
        <f t="shared" si="372"/>
        <v>0</v>
      </c>
      <c r="AK302" s="151">
        <f t="shared" si="372"/>
        <v>36790</v>
      </c>
      <c r="AL302" s="151">
        <f t="shared" si="372"/>
        <v>0</v>
      </c>
      <c r="AM302" s="151">
        <f aca="true" t="shared" si="373" ref="AI302:AZ303">AM303</f>
        <v>36790</v>
      </c>
      <c r="AN302" s="151">
        <f t="shared" si="373"/>
        <v>5811</v>
      </c>
      <c r="AO302" s="151">
        <f t="shared" si="373"/>
        <v>42601</v>
      </c>
      <c r="AP302" s="151">
        <f t="shared" si="373"/>
        <v>0</v>
      </c>
      <c r="AQ302" s="151">
        <f t="shared" si="373"/>
        <v>42601</v>
      </c>
      <c r="AR302" s="151">
        <f t="shared" si="373"/>
        <v>0</v>
      </c>
      <c r="AS302" s="151">
        <f t="shared" si="373"/>
        <v>0</v>
      </c>
      <c r="AT302" s="151">
        <f t="shared" si="373"/>
        <v>42601</v>
      </c>
      <c r="AU302" s="151">
        <f t="shared" si="373"/>
        <v>42601</v>
      </c>
      <c r="AV302" s="151">
        <f t="shared" si="373"/>
        <v>0</v>
      </c>
      <c r="AW302" s="151">
        <f t="shared" si="373"/>
        <v>0</v>
      </c>
      <c r="AX302" s="151">
        <f t="shared" si="373"/>
        <v>42601</v>
      </c>
      <c r="AY302" s="151">
        <f t="shared" si="373"/>
        <v>42601</v>
      </c>
      <c r="AZ302" s="151">
        <f t="shared" si="373"/>
        <v>0</v>
      </c>
      <c r="BA302" s="151">
        <f aca="true" t="shared" si="374" ref="AZ302:BC303">BA303</f>
        <v>0</v>
      </c>
      <c r="BB302" s="151">
        <f t="shared" si="374"/>
        <v>42601</v>
      </c>
      <c r="BC302" s="151">
        <f t="shared" si="374"/>
        <v>42601</v>
      </c>
      <c r="BD302" s="211"/>
      <c r="BE302" s="211"/>
      <c r="BF302" s="151">
        <f aca="true" t="shared" si="375" ref="BF302:BV303">BF303</f>
        <v>42601</v>
      </c>
      <c r="BG302" s="151">
        <f t="shared" si="375"/>
        <v>42601</v>
      </c>
      <c r="BH302" s="151">
        <f t="shared" si="375"/>
        <v>0</v>
      </c>
      <c r="BI302" s="151">
        <f t="shared" si="375"/>
        <v>0</v>
      </c>
      <c r="BJ302" s="151">
        <f t="shared" si="375"/>
        <v>42601</v>
      </c>
      <c r="BK302" s="151">
        <f t="shared" si="375"/>
        <v>42601</v>
      </c>
      <c r="BL302" s="151">
        <f t="shared" si="375"/>
        <v>0</v>
      </c>
      <c r="BM302" s="151">
        <f t="shared" si="375"/>
        <v>0</v>
      </c>
      <c r="BN302" s="151">
        <f t="shared" si="375"/>
        <v>42601</v>
      </c>
      <c r="BO302" s="151"/>
      <c r="BP302" s="151">
        <f t="shared" si="375"/>
        <v>42601</v>
      </c>
      <c r="BQ302" s="151">
        <f t="shared" si="375"/>
        <v>0</v>
      </c>
      <c r="BR302" s="151">
        <f t="shared" si="375"/>
        <v>0</v>
      </c>
      <c r="BS302" s="151">
        <f t="shared" si="375"/>
        <v>42601</v>
      </c>
      <c r="BT302" s="151">
        <f t="shared" si="375"/>
        <v>0</v>
      </c>
      <c r="BU302" s="151">
        <f t="shared" si="375"/>
        <v>42601</v>
      </c>
      <c r="BV302" s="151">
        <f t="shared" si="375"/>
        <v>0</v>
      </c>
      <c r="BW302" s="151">
        <f aca="true" t="shared" si="376" ref="BV302:CB303">BW303</f>
        <v>0</v>
      </c>
      <c r="BX302" s="151">
        <f t="shared" si="376"/>
        <v>42601</v>
      </c>
      <c r="BY302" s="151">
        <f t="shared" si="376"/>
        <v>0</v>
      </c>
      <c r="BZ302" s="151">
        <f t="shared" si="376"/>
        <v>42601</v>
      </c>
      <c r="CA302" s="151">
        <f t="shared" si="376"/>
        <v>0</v>
      </c>
      <c r="CB302" s="151">
        <f t="shared" si="376"/>
        <v>0</v>
      </c>
      <c r="CC302" s="151">
        <f aca="true" t="shared" si="377" ref="CC302:CE303">CC303</f>
        <v>42601</v>
      </c>
      <c r="CD302" s="151">
        <f t="shared" si="377"/>
        <v>0</v>
      </c>
      <c r="CE302" s="151">
        <f t="shared" si="377"/>
        <v>42601</v>
      </c>
    </row>
    <row r="303" spans="1:83" s="17" customFormat="1" ht="21" customHeight="1">
      <c r="A303" s="153" t="s">
        <v>69</v>
      </c>
      <c r="B303" s="154" t="s">
        <v>134</v>
      </c>
      <c r="C303" s="154" t="s">
        <v>147</v>
      </c>
      <c r="D303" s="155" t="s">
        <v>70</v>
      </c>
      <c r="E303" s="154"/>
      <c r="F303" s="156">
        <f t="shared" si="371"/>
        <v>43777</v>
      </c>
      <c r="G303" s="156">
        <f t="shared" si="371"/>
        <v>674</v>
      </c>
      <c r="H303" s="156">
        <f t="shared" si="371"/>
        <v>44451</v>
      </c>
      <c r="I303" s="156">
        <f t="shared" si="371"/>
        <v>0</v>
      </c>
      <c r="J303" s="156">
        <f t="shared" si="371"/>
        <v>50448</v>
      </c>
      <c r="K303" s="156">
        <f t="shared" si="371"/>
        <v>0</v>
      </c>
      <c r="L303" s="156">
        <f t="shared" si="371"/>
        <v>0</v>
      </c>
      <c r="M303" s="156">
        <f t="shared" si="371"/>
        <v>50448</v>
      </c>
      <c r="N303" s="156">
        <f t="shared" si="371"/>
        <v>-13658</v>
      </c>
      <c r="O303" s="156">
        <f t="shared" si="371"/>
        <v>36790</v>
      </c>
      <c r="P303" s="156">
        <f t="shared" si="371"/>
        <v>0</v>
      </c>
      <c r="Q303" s="156">
        <f t="shared" si="371"/>
        <v>36790</v>
      </c>
      <c r="R303" s="156">
        <f t="shared" si="371"/>
        <v>0</v>
      </c>
      <c r="S303" s="156">
        <f t="shared" si="371"/>
        <v>0</v>
      </c>
      <c r="T303" s="156">
        <f t="shared" si="371"/>
        <v>36790</v>
      </c>
      <c r="U303" s="156">
        <f t="shared" si="371"/>
        <v>36790</v>
      </c>
      <c r="V303" s="156">
        <f t="shared" si="371"/>
        <v>0</v>
      </c>
      <c r="W303" s="156">
        <f t="shared" si="372"/>
        <v>0</v>
      </c>
      <c r="X303" s="156">
        <f t="shared" si="372"/>
        <v>36790</v>
      </c>
      <c r="Y303" s="156">
        <f t="shared" si="372"/>
        <v>36790</v>
      </c>
      <c r="Z303" s="156">
        <f t="shared" si="372"/>
        <v>0</v>
      </c>
      <c r="AA303" s="157">
        <f t="shared" si="372"/>
        <v>36790</v>
      </c>
      <c r="AB303" s="157">
        <f t="shared" si="372"/>
        <v>36790</v>
      </c>
      <c r="AC303" s="157">
        <f t="shared" si="372"/>
        <v>0</v>
      </c>
      <c r="AD303" s="157">
        <f t="shared" si="372"/>
        <v>0</v>
      </c>
      <c r="AE303" s="157"/>
      <c r="AF303" s="156">
        <f t="shared" si="372"/>
        <v>36790</v>
      </c>
      <c r="AG303" s="156">
        <f t="shared" si="372"/>
        <v>0</v>
      </c>
      <c r="AH303" s="156">
        <f t="shared" si="372"/>
        <v>36790</v>
      </c>
      <c r="AI303" s="156">
        <f t="shared" si="373"/>
        <v>0</v>
      </c>
      <c r="AJ303" s="156">
        <f t="shared" si="373"/>
        <v>0</v>
      </c>
      <c r="AK303" s="156">
        <f t="shared" si="373"/>
        <v>36790</v>
      </c>
      <c r="AL303" s="156">
        <f t="shared" si="373"/>
        <v>0</v>
      </c>
      <c r="AM303" s="156">
        <f t="shared" si="373"/>
        <v>36790</v>
      </c>
      <c r="AN303" s="156">
        <f t="shared" si="373"/>
        <v>5811</v>
      </c>
      <c r="AO303" s="156">
        <f t="shared" si="373"/>
        <v>42601</v>
      </c>
      <c r="AP303" s="156">
        <f t="shared" si="373"/>
        <v>0</v>
      </c>
      <c r="AQ303" s="156">
        <f t="shared" si="373"/>
        <v>42601</v>
      </c>
      <c r="AR303" s="156">
        <f t="shared" si="373"/>
        <v>0</v>
      </c>
      <c r="AS303" s="156">
        <f t="shared" si="373"/>
        <v>0</v>
      </c>
      <c r="AT303" s="156">
        <f t="shared" si="373"/>
        <v>42601</v>
      </c>
      <c r="AU303" s="156">
        <f t="shared" si="373"/>
        <v>42601</v>
      </c>
      <c r="AV303" s="156">
        <f t="shared" si="373"/>
        <v>0</v>
      </c>
      <c r="AW303" s="156">
        <f t="shared" si="373"/>
        <v>0</v>
      </c>
      <c r="AX303" s="156">
        <f t="shared" si="373"/>
        <v>42601</v>
      </c>
      <c r="AY303" s="156">
        <f t="shared" si="373"/>
        <v>42601</v>
      </c>
      <c r="AZ303" s="156">
        <f t="shared" si="374"/>
        <v>0</v>
      </c>
      <c r="BA303" s="156">
        <f t="shared" si="374"/>
        <v>0</v>
      </c>
      <c r="BB303" s="156">
        <f t="shared" si="374"/>
        <v>42601</v>
      </c>
      <c r="BC303" s="156">
        <f t="shared" si="374"/>
        <v>42601</v>
      </c>
      <c r="BD303" s="211"/>
      <c r="BE303" s="211"/>
      <c r="BF303" s="156">
        <f t="shared" si="375"/>
        <v>42601</v>
      </c>
      <c r="BG303" s="156">
        <f t="shared" si="375"/>
        <v>42601</v>
      </c>
      <c r="BH303" s="156">
        <f t="shared" si="375"/>
        <v>0</v>
      </c>
      <c r="BI303" s="156">
        <f t="shared" si="375"/>
        <v>0</v>
      </c>
      <c r="BJ303" s="156">
        <f t="shared" si="375"/>
        <v>42601</v>
      </c>
      <c r="BK303" s="156">
        <f t="shared" si="375"/>
        <v>42601</v>
      </c>
      <c r="BL303" s="156">
        <f t="shared" si="375"/>
        <v>0</v>
      </c>
      <c r="BM303" s="156">
        <f t="shared" si="375"/>
        <v>0</v>
      </c>
      <c r="BN303" s="156">
        <f t="shared" si="375"/>
        <v>42601</v>
      </c>
      <c r="BO303" s="156"/>
      <c r="BP303" s="156">
        <f t="shared" si="375"/>
        <v>42601</v>
      </c>
      <c r="BQ303" s="156">
        <f t="shared" si="375"/>
        <v>0</v>
      </c>
      <c r="BR303" s="156">
        <f t="shared" si="375"/>
        <v>0</v>
      </c>
      <c r="BS303" s="156">
        <f t="shared" si="375"/>
        <v>42601</v>
      </c>
      <c r="BT303" s="156">
        <f t="shared" si="375"/>
        <v>0</v>
      </c>
      <c r="BU303" s="156">
        <f t="shared" si="375"/>
        <v>42601</v>
      </c>
      <c r="BV303" s="156">
        <f t="shared" si="376"/>
        <v>0</v>
      </c>
      <c r="BW303" s="156">
        <f t="shared" si="376"/>
        <v>0</v>
      </c>
      <c r="BX303" s="156">
        <f t="shared" si="376"/>
        <v>42601</v>
      </c>
      <c r="BY303" s="156">
        <f t="shared" si="376"/>
        <v>0</v>
      </c>
      <c r="BZ303" s="156">
        <f t="shared" si="376"/>
        <v>42601</v>
      </c>
      <c r="CA303" s="156">
        <f t="shared" si="376"/>
        <v>0</v>
      </c>
      <c r="CB303" s="156">
        <f t="shared" si="376"/>
        <v>0</v>
      </c>
      <c r="CC303" s="156">
        <f t="shared" si="377"/>
        <v>42601</v>
      </c>
      <c r="CD303" s="156">
        <f t="shared" si="377"/>
        <v>0</v>
      </c>
      <c r="CE303" s="156">
        <f t="shared" si="377"/>
        <v>42601</v>
      </c>
    </row>
    <row r="304" spans="1:83" s="17" customFormat="1" ht="32.25" customHeight="1">
      <c r="A304" s="153" t="s">
        <v>127</v>
      </c>
      <c r="B304" s="154" t="s">
        <v>134</v>
      </c>
      <c r="C304" s="154" t="s">
        <v>147</v>
      </c>
      <c r="D304" s="155" t="s">
        <v>70</v>
      </c>
      <c r="E304" s="154" t="s">
        <v>128</v>
      </c>
      <c r="F304" s="142">
        <v>43777</v>
      </c>
      <c r="G304" s="142">
        <f>H304-F304</f>
        <v>674</v>
      </c>
      <c r="H304" s="164">
        <v>44451</v>
      </c>
      <c r="I304" s="164"/>
      <c r="J304" s="164">
        <v>50448</v>
      </c>
      <c r="K304" s="237"/>
      <c r="L304" s="237"/>
      <c r="M304" s="142">
        <v>50448</v>
      </c>
      <c r="N304" s="142">
        <f>O304-M304</f>
        <v>-13658</v>
      </c>
      <c r="O304" s="142">
        <v>36790</v>
      </c>
      <c r="P304" s="142"/>
      <c r="Q304" s="142">
        <v>36790</v>
      </c>
      <c r="R304" s="211"/>
      <c r="S304" s="211"/>
      <c r="T304" s="142">
        <f>O304+R304</f>
        <v>36790</v>
      </c>
      <c r="U304" s="142">
        <f>Q304+S304</f>
        <v>36790</v>
      </c>
      <c r="V304" s="211"/>
      <c r="W304" s="211"/>
      <c r="X304" s="142">
        <f>T304+V304</f>
        <v>36790</v>
      </c>
      <c r="Y304" s="142">
        <f>U304+W304</f>
        <v>36790</v>
      </c>
      <c r="Z304" s="211"/>
      <c r="AA304" s="143">
        <f>X304+Z304</f>
        <v>36790</v>
      </c>
      <c r="AB304" s="143">
        <f>Y304</f>
        <v>36790</v>
      </c>
      <c r="AC304" s="212"/>
      <c r="AD304" s="212"/>
      <c r="AE304" s="212"/>
      <c r="AF304" s="142">
        <f>AA304+AC304</f>
        <v>36790</v>
      </c>
      <c r="AG304" s="211"/>
      <c r="AH304" s="142">
        <f>AB304</f>
        <v>36790</v>
      </c>
      <c r="AI304" s="211"/>
      <c r="AJ304" s="211"/>
      <c r="AK304" s="142">
        <f>AF304+AI304</f>
        <v>36790</v>
      </c>
      <c r="AL304" s="142">
        <f>AG304</f>
        <v>0</v>
      </c>
      <c r="AM304" s="142">
        <f>AH304+AJ304</f>
        <v>36790</v>
      </c>
      <c r="AN304" s="142">
        <f>AO304-AM304</f>
        <v>5811</v>
      </c>
      <c r="AO304" s="142">
        <v>42601</v>
      </c>
      <c r="AP304" s="142"/>
      <c r="AQ304" s="142">
        <v>42601</v>
      </c>
      <c r="AR304" s="142"/>
      <c r="AS304" s="211"/>
      <c r="AT304" s="142">
        <f>AO304+AR304</f>
        <v>42601</v>
      </c>
      <c r="AU304" s="142">
        <f>AQ304+AS304</f>
        <v>42601</v>
      </c>
      <c r="AV304" s="211"/>
      <c r="AW304" s="211"/>
      <c r="AX304" s="142">
        <f>AT304+AV304</f>
        <v>42601</v>
      </c>
      <c r="AY304" s="142">
        <f>AU304</f>
        <v>42601</v>
      </c>
      <c r="AZ304" s="211"/>
      <c r="BA304" s="211"/>
      <c r="BB304" s="142">
        <f>AX304+AZ304</f>
        <v>42601</v>
      </c>
      <c r="BC304" s="142">
        <f>AY304+BA304</f>
        <v>42601</v>
      </c>
      <c r="BD304" s="211"/>
      <c r="BE304" s="211"/>
      <c r="BF304" s="142">
        <f>BB304+BD304</f>
        <v>42601</v>
      </c>
      <c r="BG304" s="142">
        <f>BC304+BE304</f>
        <v>42601</v>
      </c>
      <c r="BH304" s="211"/>
      <c r="BI304" s="211"/>
      <c r="BJ304" s="142">
        <f>BB304+BH304</f>
        <v>42601</v>
      </c>
      <c r="BK304" s="142">
        <f>BC304+BI304</f>
        <v>42601</v>
      </c>
      <c r="BL304" s="211"/>
      <c r="BM304" s="211"/>
      <c r="BN304" s="142">
        <f>BJ304+BL304</f>
        <v>42601</v>
      </c>
      <c r="BO304" s="142"/>
      <c r="BP304" s="142">
        <f>BK304+BM304</f>
        <v>42601</v>
      </c>
      <c r="BQ304" s="142"/>
      <c r="BR304" s="211"/>
      <c r="BS304" s="142">
        <f>BN304+BQ304</f>
        <v>42601</v>
      </c>
      <c r="BT304" s="142">
        <f>BO304</f>
        <v>0</v>
      </c>
      <c r="BU304" s="142">
        <f>BP304+BR304</f>
        <v>42601</v>
      </c>
      <c r="BV304" s="142"/>
      <c r="BW304" s="211"/>
      <c r="BX304" s="142">
        <f>BS304+BV304</f>
        <v>42601</v>
      </c>
      <c r="BY304" s="142">
        <f>BT304</f>
        <v>0</v>
      </c>
      <c r="BZ304" s="142">
        <f>BU304+BW304</f>
        <v>42601</v>
      </c>
      <c r="CA304" s="142"/>
      <c r="CB304" s="211"/>
      <c r="CC304" s="142">
        <f>BX304+CA304</f>
        <v>42601</v>
      </c>
      <c r="CD304" s="142">
        <f>BY304</f>
        <v>0</v>
      </c>
      <c r="CE304" s="142">
        <f>BZ304+CB304</f>
        <v>42601</v>
      </c>
    </row>
    <row r="305" spans="1:83" s="17" customFormat="1" ht="16.5">
      <c r="A305" s="153"/>
      <c r="B305" s="154"/>
      <c r="C305" s="154"/>
      <c r="D305" s="155"/>
      <c r="E305" s="154"/>
      <c r="F305" s="238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2"/>
      <c r="AB305" s="212"/>
      <c r="AC305" s="212"/>
      <c r="AD305" s="212"/>
      <c r="AE305" s="212"/>
      <c r="AF305" s="211"/>
      <c r="AG305" s="211"/>
      <c r="AH305" s="211"/>
      <c r="AI305" s="211"/>
      <c r="AJ305" s="211"/>
      <c r="AK305" s="213"/>
      <c r="AL305" s="213"/>
      <c r="AM305" s="213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1"/>
      <c r="BA305" s="211"/>
      <c r="BB305" s="211"/>
      <c r="BC305" s="211"/>
      <c r="BD305" s="211"/>
      <c r="BE305" s="211"/>
      <c r="BF305" s="211"/>
      <c r="BG305" s="211"/>
      <c r="BH305" s="211"/>
      <c r="BI305" s="211"/>
      <c r="BJ305" s="211"/>
      <c r="BK305" s="211"/>
      <c r="BL305" s="211"/>
      <c r="BM305" s="211"/>
      <c r="BN305" s="211"/>
      <c r="BO305" s="211"/>
      <c r="BP305" s="211"/>
      <c r="BQ305" s="211"/>
      <c r="BR305" s="211"/>
      <c r="BS305" s="211"/>
      <c r="BT305" s="211"/>
      <c r="BU305" s="211"/>
      <c r="BV305" s="211"/>
      <c r="BW305" s="211"/>
      <c r="BX305" s="211"/>
      <c r="BY305" s="211"/>
      <c r="BZ305" s="211"/>
      <c r="CA305" s="211"/>
      <c r="CB305" s="211"/>
      <c r="CC305" s="211"/>
      <c r="CD305" s="211"/>
      <c r="CE305" s="211"/>
    </row>
    <row r="306" spans="1:83" s="17" customFormat="1" ht="37.5">
      <c r="A306" s="134" t="s">
        <v>401</v>
      </c>
      <c r="B306" s="135" t="s">
        <v>134</v>
      </c>
      <c r="C306" s="135" t="s">
        <v>134</v>
      </c>
      <c r="D306" s="150"/>
      <c r="E306" s="135"/>
      <c r="F306" s="151">
        <f aca="true" t="shared" si="378" ref="F306:O306">F312+F307+F314</f>
        <v>44527</v>
      </c>
      <c r="G306" s="151">
        <f t="shared" si="378"/>
        <v>21442</v>
      </c>
      <c r="H306" s="151">
        <f t="shared" si="378"/>
        <v>65969</v>
      </c>
      <c r="I306" s="151">
        <f t="shared" si="378"/>
        <v>0</v>
      </c>
      <c r="J306" s="151">
        <f t="shared" si="378"/>
        <v>70787</v>
      </c>
      <c r="K306" s="151">
        <f t="shared" si="378"/>
        <v>0</v>
      </c>
      <c r="L306" s="151">
        <f t="shared" si="378"/>
        <v>0</v>
      </c>
      <c r="M306" s="151">
        <f t="shared" si="378"/>
        <v>70787</v>
      </c>
      <c r="N306" s="151">
        <f t="shared" si="378"/>
        <v>-35039</v>
      </c>
      <c r="O306" s="151">
        <f t="shared" si="378"/>
        <v>35748</v>
      </c>
      <c r="P306" s="151">
        <f aca="true" t="shared" si="379" ref="P306:U306">P312+P307+P314</f>
        <v>4971</v>
      </c>
      <c r="Q306" s="151">
        <f t="shared" si="379"/>
        <v>35748</v>
      </c>
      <c r="R306" s="151">
        <f t="shared" si="379"/>
        <v>0</v>
      </c>
      <c r="S306" s="151">
        <f t="shared" si="379"/>
        <v>0</v>
      </c>
      <c r="T306" s="151">
        <f t="shared" si="379"/>
        <v>35748</v>
      </c>
      <c r="U306" s="151">
        <f t="shared" si="379"/>
        <v>35748</v>
      </c>
      <c r="V306" s="151">
        <f aca="true" t="shared" si="380" ref="V306:AB306">V312+V307+V314</f>
        <v>0</v>
      </c>
      <c r="W306" s="151">
        <f t="shared" si="380"/>
        <v>0</v>
      </c>
      <c r="X306" s="151">
        <f t="shared" si="380"/>
        <v>35748</v>
      </c>
      <c r="Y306" s="151">
        <f t="shared" si="380"/>
        <v>35748</v>
      </c>
      <c r="Z306" s="151">
        <f t="shared" si="380"/>
        <v>0</v>
      </c>
      <c r="AA306" s="152">
        <f t="shared" si="380"/>
        <v>35748</v>
      </c>
      <c r="AB306" s="152">
        <f t="shared" si="380"/>
        <v>35748</v>
      </c>
      <c r="AC306" s="152">
        <f>AC312+AC307+AC314</f>
        <v>-830</v>
      </c>
      <c r="AD306" s="152">
        <f>AD312+AD307+AD314</f>
        <v>0</v>
      </c>
      <c r="AE306" s="152"/>
      <c r="AF306" s="151">
        <f aca="true" t="shared" si="381" ref="AF306:AM306">AF312+AF307+AF314</f>
        <v>34918</v>
      </c>
      <c r="AG306" s="151">
        <f t="shared" si="381"/>
        <v>0</v>
      </c>
      <c r="AH306" s="151">
        <f t="shared" si="381"/>
        <v>34918</v>
      </c>
      <c r="AI306" s="151">
        <f t="shared" si="381"/>
        <v>0</v>
      </c>
      <c r="AJ306" s="151">
        <f t="shared" si="381"/>
        <v>0</v>
      </c>
      <c r="AK306" s="151">
        <f t="shared" si="381"/>
        <v>34918</v>
      </c>
      <c r="AL306" s="151">
        <f t="shared" si="381"/>
        <v>0</v>
      </c>
      <c r="AM306" s="151">
        <f t="shared" si="381"/>
        <v>34918</v>
      </c>
      <c r="AN306" s="151">
        <f aca="true" t="shared" si="382" ref="AN306:AV306">AN312+AN307+AN314</f>
        <v>209</v>
      </c>
      <c r="AO306" s="151">
        <f t="shared" si="382"/>
        <v>35127</v>
      </c>
      <c r="AP306" s="151">
        <f t="shared" si="382"/>
        <v>0</v>
      </c>
      <c r="AQ306" s="151">
        <f t="shared" si="382"/>
        <v>35127</v>
      </c>
      <c r="AR306" s="151">
        <f t="shared" si="382"/>
        <v>0</v>
      </c>
      <c r="AS306" s="151">
        <f t="shared" si="382"/>
        <v>0</v>
      </c>
      <c r="AT306" s="151">
        <f t="shared" si="382"/>
        <v>35127</v>
      </c>
      <c r="AU306" s="151">
        <f t="shared" si="382"/>
        <v>35127</v>
      </c>
      <c r="AV306" s="151">
        <f t="shared" si="382"/>
        <v>0</v>
      </c>
      <c r="AW306" s="151">
        <f aca="true" t="shared" si="383" ref="AW306:BC306">AW312+AW307+AW314</f>
        <v>0</v>
      </c>
      <c r="AX306" s="151">
        <f t="shared" si="383"/>
        <v>35127</v>
      </c>
      <c r="AY306" s="151">
        <f t="shared" si="383"/>
        <v>35127</v>
      </c>
      <c r="AZ306" s="151">
        <f t="shared" si="383"/>
        <v>0</v>
      </c>
      <c r="BA306" s="151">
        <f t="shared" si="383"/>
        <v>0</v>
      </c>
      <c r="BB306" s="151">
        <f t="shared" si="383"/>
        <v>35127</v>
      </c>
      <c r="BC306" s="151">
        <f t="shared" si="383"/>
        <v>35127</v>
      </c>
      <c r="BD306" s="211"/>
      <c r="BE306" s="211"/>
      <c r="BF306" s="151">
        <f aca="true" t="shared" si="384" ref="BF306:BP306">BF312+BF307+BF314</f>
        <v>35127</v>
      </c>
      <c r="BG306" s="151">
        <f t="shared" si="384"/>
        <v>35127</v>
      </c>
      <c r="BH306" s="151">
        <f>BH312+BH307+BH314</f>
        <v>0</v>
      </c>
      <c r="BI306" s="151">
        <f>BI312+BI307+BI314</f>
        <v>0</v>
      </c>
      <c r="BJ306" s="151">
        <f>BJ312+BJ307+BJ314</f>
        <v>35127</v>
      </c>
      <c r="BK306" s="151">
        <f>BK312+BK307+BK314</f>
        <v>35127</v>
      </c>
      <c r="BL306" s="151">
        <f t="shared" si="384"/>
        <v>0</v>
      </c>
      <c r="BM306" s="151">
        <f t="shared" si="384"/>
        <v>0</v>
      </c>
      <c r="BN306" s="151">
        <f t="shared" si="384"/>
        <v>35127</v>
      </c>
      <c r="BO306" s="151"/>
      <c r="BP306" s="151">
        <f t="shared" si="384"/>
        <v>35127</v>
      </c>
      <c r="BQ306" s="151">
        <f aca="true" t="shared" si="385" ref="BQ306:BZ306">BQ312+BQ307+BQ314</f>
        <v>0</v>
      </c>
      <c r="BR306" s="151">
        <f t="shared" si="385"/>
        <v>0</v>
      </c>
      <c r="BS306" s="151">
        <f t="shared" si="385"/>
        <v>35127</v>
      </c>
      <c r="BT306" s="151">
        <f t="shared" si="385"/>
        <v>0</v>
      </c>
      <c r="BU306" s="151">
        <f t="shared" si="385"/>
        <v>35127</v>
      </c>
      <c r="BV306" s="151">
        <f t="shared" si="385"/>
        <v>0</v>
      </c>
      <c r="BW306" s="151">
        <f t="shared" si="385"/>
        <v>0</v>
      </c>
      <c r="BX306" s="151">
        <f t="shared" si="385"/>
        <v>35127</v>
      </c>
      <c r="BY306" s="151">
        <f t="shared" si="385"/>
        <v>0</v>
      </c>
      <c r="BZ306" s="151">
        <f t="shared" si="385"/>
        <v>35127</v>
      </c>
      <c r="CA306" s="151">
        <f>CA312+CA307+CA314</f>
        <v>0</v>
      </c>
      <c r="CB306" s="151">
        <f>CB312+CB307+CB314</f>
        <v>0</v>
      </c>
      <c r="CC306" s="151">
        <f>CC312+CC307+CC314</f>
        <v>35127</v>
      </c>
      <c r="CD306" s="151">
        <f>CD312+CD307+CD314</f>
        <v>0</v>
      </c>
      <c r="CE306" s="151">
        <f>CE312+CE307+CE314</f>
        <v>35127</v>
      </c>
    </row>
    <row r="307" spans="1:83" s="17" customFormat="1" ht="33">
      <c r="A307" s="153" t="s">
        <v>71</v>
      </c>
      <c r="B307" s="154" t="s">
        <v>134</v>
      </c>
      <c r="C307" s="154" t="s">
        <v>134</v>
      </c>
      <c r="D307" s="155" t="s">
        <v>72</v>
      </c>
      <c r="E307" s="154"/>
      <c r="F307" s="142">
        <f>F308+F311</f>
        <v>26550</v>
      </c>
      <c r="G307" s="142">
        <f aca="true" t="shared" si="386" ref="G307:O307">G308+G310</f>
        <v>4147</v>
      </c>
      <c r="H307" s="142">
        <f t="shared" si="386"/>
        <v>30697</v>
      </c>
      <c r="I307" s="142">
        <f t="shared" si="386"/>
        <v>0</v>
      </c>
      <c r="J307" s="142">
        <f t="shared" si="386"/>
        <v>33007</v>
      </c>
      <c r="K307" s="142">
        <f t="shared" si="386"/>
        <v>-489</v>
      </c>
      <c r="L307" s="142">
        <f t="shared" si="386"/>
        <v>-524</v>
      </c>
      <c r="M307" s="142">
        <f t="shared" si="386"/>
        <v>32483</v>
      </c>
      <c r="N307" s="142">
        <f t="shared" si="386"/>
        <v>-10003</v>
      </c>
      <c r="O307" s="142">
        <f t="shared" si="386"/>
        <v>22480</v>
      </c>
      <c r="P307" s="142">
        <f aca="true" t="shared" si="387" ref="P307:U307">P308+P310</f>
        <v>0</v>
      </c>
      <c r="Q307" s="142">
        <f t="shared" si="387"/>
        <v>23114</v>
      </c>
      <c r="R307" s="142">
        <f t="shared" si="387"/>
        <v>0</v>
      </c>
      <c r="S307" s="142">
        <f t="shared" si="387"/>
        <v>0</v>
      </c>
      <c r="T307" s="142">
        <f t="shared" si="387"/>
        <v>22480</v>
      </c>
      <c r="U307" s="142">
        <f t="shared" si="387"/>
        <v>23114</v>
      </c>
      <c r="V307" s="142">
        <f aca="true" t="shared" si="388" ref="V307:AB307">V308+V310</f>
        <v>0</v>
      </c>
      <c r="W307" s="142">
        <f t="shared" si="388"/>
        <v>0</v>
      </c>
      <c r="X307" s="142">
        <f t="shared" si="388"/>
        <v>22480</v>
      </c>
      <c r="Y307" s="142">
        <f t="shared" si="388"/>
        <v>23114</v>
      </c>
      <c r="Z307" s="142">
        <f t="shared" si="388"/>
        <v>0</v>
      </c>
      <c r="AA307" s="143">
        <f t="shared" si="388"/>
        <v>22480</v>
      </c>
      <c r="AB307" s="143">
        <f t="shared" si="388"/>
        <v>23114</v>
      </c>
      <c r="AC307" s="143">
        <f>AC308+AC310</f>
        <v>0</v>
      </c>
      <c r="AD307" s="143">
        <f>AD308+AD310</f>
        <v>0</v>
      </c>
      <c r="AE307" s="143"/>
      <c r="AF307" s="142">
        <f aca="true" t="shared" si="389" ref="AF307:AM307">AF308+AF310</f>
        <v>22480</v>
      </c>
      <c r="AG307" s="142">
        <f t="shared" si="389"/>
        <v>0</v>
      </c>
      <c r="AH307" s="142">
        <f t="shared" si="389"/>
        <v>23114</v>
      </c>
      <c r="AI307" s="142">
        <f t="shared" si="389"/>
        <v>0</v>
      </c>
      <c r="AJ307" s="142">
        <f t="shared" si="389"/>
        <v>0</v>
      </c>
      <c r="AK307" s="142">
        <f t="shared" si="389"/>
        <v>22480</v>
      </c>
      <c r="AL307" s="142">
        <f t="shared" si="389"/>
        <v>0</v>
      </c>
      <c r="AM307" s="142">
        <f t="shared" si="389"/>
        <v>23114</v>
      </c>
      <c r="AN307" s="142">
        <f aca="true" t="shared" si="390" ref="AN307:AV307">AN308+AN309+AN310</f>
        <v>2762</v>
      </c>
      <c r="AO307" s="142">
        <f t="shared" si="390"/>
        <v>25876</v>
      </c>
      <c r="AP307" s="142">
        <f t="shared" si="390"/>
        <v>0</v>
      </c>
      <c r="AQ307" s="142">
        <f t="shared" si="390"/>
        <v>25876</v>
      </c>
      <c r="AR307" s="142">
        <f t="shared" si="390"/>
        <v>0</v>
      </c>
      <c r="AS307" s="142">
        <f t="shared" si="390"/>
        <v>0</v>
      </c>
      <c r="AT307" s="142">
        <f t="shared" si="390"/>
        <v>25876</v>
      </c>
      <c r="AU307" s="142">
        <f t="shared" si="390"/>
        <v>25876</v>
      </c>
      <c r="AV307" s="142">
        <f t="shared" si="390"/>
        <v>0</v>
      </c>
      <c r="AW307" s="142">
        <f aca="true" t="shared" si="391" ref="AW307:BC307">AW308+AW309+AW310</f>
        <v>0</v>
      </c>
      <c r="AX307" s="142">
        <f t="shared" si="391"/>
        <v>25876</v>
      </c>
      <c r="AY307" s="142">
        <f t="shared" si="391"/>
        <v>25876</v>
      </c>
      <c r="AZ307" s="142">
        <f t="shared" si="391"/>
        <v>0</v>
      </c>
      <c r="BA307" s="142">
        <f t="shared" si="391"/>
        <v>0</v>
      </c>
      <c r="BB307" s="142">
        <f t="shared" si="391"/>
        <v>25876</v>
      </c>
      <c r="BC307" s="142">
        <f t="shared" si="391"/>
        <v>25876</v>
      </c>
      <c r="BD307" s="211"/>
      <c r="BE307" s="211"/>
      <c r="BF307" s="142">
        <f aca="true" t="shared" si="392" ref="BF307:BP307">BF308+BF309+BF310</f>
        <v>25876</v>
      </c>
      <c r="BG307" s="142">
        <f t="shared" si="392"/>
        <v>25876</v>
      </c>
      <c r="BH307" s="142">
        <f>BH308+BH309+BH310</f>
        <v>0</v>
      </c>
      <c r="BI307" s="142">
        <f>BI308+BI309+BI310</f>
        <v>0</v>
      </c>
      <c r="BJ307" s="142">
        <f>BJ308+BJ309+BJ310</f>
        <v>25876</v>
      </c>
      <c r="BK307" s="142">
        <f>BK308+BK309+BK310</f>
        <v>25876</v>
      </c>
      <c r="BL307" s="142">
        <f t="shared" si="392"/>
        <v>0</v>
      </c>
      <c r="BM307" s="142">
        <f t="shared" si="392"/>
        <v>0</v>
      </c>
      <c r="BN307" s="142">
        <f t="shared" si="392"/>
        <v>25876</v>
      </c>
      <c r="BO307" s="142"/>
      <c r="BP307" s="142">
        <f t="shared" si="392"/>
        <v>25876</v>
      </c>
      <c r="BQ307" s="142">
        <f aca="true" t="shared" si="393" ref="BQ307:BZ307">BQ308+BQ309+BQ310</f>
        <v>0</v>
      </c>
      <c r="BR307" s="142">
        <f t="shared" si="393"/>
        <v>0</v>
      </c>
      <c r="BS307" s="142">
        <f t="shared" si="393"/>
        <v>25876</v>
      </c>
      <c r="BT307" s="142">
        <f t="shared" si="393"/>
        <v>0</v>
      </c>
      <c r="BU307" s="142">
        <f t="shared" si="393"/>
        <v>25876</v>
      </c>
      <c r="BV307" s="142">
        <f t="shared" si="393"/>
        <v>0</v>
      </c>
      <c r="BW307" s="142">
        <f t="shared" si="393"/>
        <v>0</v>
      </c>
      <c r="BX307" s="142">
        <f t="shared" si="393"/>
        <v>25876</v>
      </c>
      <c r="BY307" s="142">
        <f t="shared" si="393"/>
        <v>0</v>
      </c>
      <c r="BZ307" s="142">
        <f t="shared" si="393"/>
        <v>25876</v>
      </c>
      <c r="CA307" s="142">
        <f>CA308+CA309+CA310</f>
        <v>0</v>
      </c>
      <c r="CB307" s="142">
        <f>CB308+CB309+CB310</f>
        <v>0</v>
      </c>
      <c r="CC307" s="142">
        <f>CC308+CC309+CC310</f>
        <v>25876</v>
      </c>
      <c r="CD307" s="142">
        <f>CD308+CD309+CD310</f>
        <v>0</v>
      </c>
      <c r="CE307" s="142">
        <f>CE308+CE309+CE310</f>
        <v>25876</v>
      </c>
    </row>
    <row r="308" spans="1:83" s="17" customFormat="1" ht="30" customHeight="1">
      <c r="A308" s="153" t="s">
        <v>127</v>
      </c>
      <c r="B308" s="154" t="s">
        <v>134</v>
      </c>
      <c r="C308" s="154" t="s">
        <v>134</v>
      </c>
      <c r="D308" s="155" t="s">
        <v>72</v>
      </c>
      <c r="E308" s="154" t="s">
        <v>128</v>
      </c>
      <c r="F308" s="142">
        <v>26550</v>
      </c>
      <c r="G308" s="142">
        <f>H308-F308</f>
        <v>4147</v>
      </c>
      <c r="H308" s="164">
        <f>30697</f>
        <v>30697</v>
      </c>
      <c r="I308" s="164"/>
      <c r="J308" s="164">
        <f>33007</f>
        <v>33007</v>
      </c>
      <c r="K308" s="164">
        <v>-489</v>
      </c>
      <c r="L308" s="164">
        <v>-524</v>
      </c>
      <c r="M308" s="142">
        <v>32483</v>
      </c>
      <c r="N308" s="142">
        <f>O308-M308</f>
        <v>-10003</v>
      </c>
      <c r="O308" s="142">
        <v>22480</v>
      </c>
      <c r="P308" s="142"/>
      <c r="Q308" s="142">
        <v>23114</v>
      </c>
      <c r="R308" s="211"/>
      <c r="S308" s="211"/>
      <c r="T308" s="142">
        <f>O308+R308</f>
        <v>22480</v>
      </c>
      <c r="U308" s="142">
        <f>Q308+S308</f>
        <v>23114</v>
      </c>
      <c r="V308" s="211"/>
      <c r="W308" s="211"/>
      <c r="X308" s="142">
        <f>T308+V308</f>
        <v>22480</v>
      </c>
      <c r="Y308" s="142">
        <f>U308+W308</f>
        <v>23114</v>
      </c>
      <c r="Z308" s="211"/>
      <c r="AA308" s="143">
        <f>X308+Z308</f>
        <v>22480</v>
      </c>
      <c r="AB308" s="143">
        <f>Y308</f>
        <v>23114</v>
      </c>
      <c r="AC308" s="212"/>
      <c r="AD308" s="212"/>
      <c r="AE308" s="212"/>
      <c r="AF308" s="142">
        <f>AA308+AC308</f>
        <v>22480</v>
      </c>
      <c r="AG308" s="211"/>
      <c r="AH308" s="142">
        <f>AB308</f>
        <v>23114</v>
      </c>
      <c r="AI308" s="211"/>
      <c r="AJ308" s="211"/>
      <c r="AK308" s="142">
        <f>AF308+AI308</f>
        <v>22480</v>
      </c>
      <c r="AL308" s="142">
        <f>AG308</f>
        <v>0</v>
      </c>
      <c r="AM308" s="142">
        <f>AH308+AJ308</f>
        <v>23114</v>
      </c>
      <c r="AN308" s="142">
        <f>AO308-AM308</f>
        <v>262</v>
      </c>
      <c r="AO308" s="142">
        <f>23376</f>
        <v>23376</v>
      </c>
      <c r="AP308" s="142"/>
      <c r="AQ308" s="142">
        <f>23376</f>
        <v>23376</v>
      </c>
      <c r="AR308" s="142"/>
      <c r="AS308" s="211"/>
      <c r="AT308" s="142">
        <f>AO308+AR308</f>
        <v>23376</v>
      </c>
      <c r="AU308" s="142">
        <f>AQ308+AS308</f>
        <v>23376</v>
      </c>
      <c r="AV308" s="211"/>
      <c r="AW308" s="211"/>
      <c r="AX308" s="142">
        <f>AT308+AV308</f>
        <v>23376</v>
      </c>
      <c r="AY308" s="142">
        <f>AU308</f>
        <v>23376</v>
      </c>
      <c r="AZ308" s="211"/>
      <c r="BA308" s="211"/>
      <c r="BB308" s="142">
        <f>AX308+AZ308</f>
        <v>23376</v>
      </c>
      <c r="BC308" s="142">
        <f>AY308+BA308</f>
        <v>23376</v>
      </c>
      <c r="BD308" s="211"/>
      <c r="BE308" s="211"/>
      <c r="BF308" s="142">
        <f>BB308+BD308</f>
        <v>23376</v>
      </c>
      <c r="BG308" s="142">
        <f>BC308+BE308</f>
        <v>23376</v>
      </c>
      <c r="BH308" s="211"/>
      <c r="BI308" s="211"/>
      <c r="BJ308" s="142">
        <f>BB308+BH308</f>
        <v>23376</v>
      </c>
      <c r="BK308" s="142">
        <f>BC308+BI308</f>
        <v>23376</v>
      </c>
      <c r="BL308" s="211"/>
      <c r="BM308" s="211"/>
      <c r="BN308" s="142">
        <f>BJ308+BL308</f>
        <v>23376</v>
      </c>
      <c r="BO308" s="142"/>
      <c r="BP308" s="142">
        <f>BK308+BM308</f>
        <v>23376</v>
      </c>
      <c r="BQ308" s="142"/>
      <c r="BR308" s="211"/>
      <c r="BS308" s="142">
        <f>BN308+BQ308</f>
        <v>23376</v>
      </c>
      <c r="BT308" s="142">
        <f>BO308</f>
        <v>0</v>
      </c>
      <c r="BU308" s="142">
        <f>BP308+BR308</f>
        <v>23376</v>
      </c>
      <c r="BV308" s="142"/>
      <c r="BW308" s="211"/>
      <c r="BX308" s="142">
        <f>BS308+BV308</f>
        <v>23376</v>
      </c>
      <c r="BY308" s="142">
        <f>BT308</f>
        <v>0</v>
      </c>
      <c r="BZ308" s="142">
        <f>BU308+BW308</f>
        <v>23376</v>
      </c>
      <c r="CA308" s="142"/>
      <c r="CB308" s="211"/>
      <c r="CC308" s="142">
        <f>BX308+CA308</f>
        <v>23376</v>
      </c>
      <c r="CD308" s="142">
        <f>BY308</f>
        <v>0</v>
      </c>
      <c r="CE308" s="142">
        <f>BZ308+CB308</f>
        <v>23376</v>
      </c>
    </row>
    <row r="309" spans="1:83" s="17" customFormat="1" ht="81" customHeight="1">
      <c r="A309" s="183" t="s">
        <v>228</v>
      </c>
      <c r="B309" s="154" t="s">
        <v>134</v>
      </c>
      <c r="C309" s="154" t="s">
        <v>134</v>
      </c>
      <c r="D309" s="155" t="s">
        <v>72</v>
      </c>
      <c r="E309" s="154" t="s">
        <v>229</v>
      </c>
      <c r="F309" s="142"/>
      <c r="G309" s="142"/>
      <c r="H309" s="164"/>
      <c r="I309" s="164"/>
      <c r="J309" s="164"/>
      <c r="K309" s="164"/>
      <c r="L309" s="164"/>
      <c r="M309" s="142"/>
      <c r="N309" s="142"/>
      <c r="O309" s="142"/>
      <c r="P309" s="142"/>
      <c r="Q309" s="142"/>
      <c r="R309" s="211"/>
      <c r="S309" s="211"/>
      <c r="T309" s="142"/>
      <c r="U309" s="142"/>
      <c r="V309" s="211"/>
      <c r="W309" s="211"/>
      <c r="X309" s="142"/>
      <c r="Y309" s="142"/>
      <c r="Z309" s="211"/>
      <c r="AA309" s="143"/>
      <c r="AB309" s="143"/>
      <c r="AC309" s="212"/>
      <c r="AD309" s="212"/>
      <c r="AE309" s="212"/>
      <c r="AF309" s="142"/>
      <c r="AG309" s="211"/>
      <c r="AH309" s="142"/>
      <c r="AI309" s="211"/>
      <c r="AJ309" s="211"/>
      <c r="AK309" s="142"/>
      <c r="AL309" s="142"/>
      <c r="AM309" s="142"/>
      <c r="AN309" s="142">
        <f>AO309-AM309</f>
        <v>2500</v>
      </c>
      <c r="AO309" s="142">
        <v>2500</v>
      </c>
      <c r="AP309" s="142"/>
      <c r="AQ309" s="142">
        <v>2500</v>
      </c>
      <c r="AR309" s="142"/>
      <c r="AS309" s="211"/>
      <c r="AT309" s="142">
        <f>AO309+AR309</f>
        <v>2500</v>
      </c>
      <c r="AU309" s="142">
        <f>AQ309+AS309</f>
        <v>2500</v>
      </c>
      <c r="AV309" s="211"/>
      <c r="AW309" s="211"/>
      <c r="AX309" s="142">
        <f>AT309+AV309</f>
        <v>2500</v>
      </c>
      <c r="AY309" s="142">
        <f>AU309</f>
        <v>2500</v>
      </c>
      <c r="AZ309" s="211"/>
      <c r="BA309" s="211"/>
      <c r="BB309" s="142">
        <f>AX309+AZ309</f>
        <v>2500</v>
      </c>
      <c r="BC309" s="142">
        <f>AY309+BA309</f>
        <v>2500</v>
      </c>
      <c r="BD309" s="211"/>
      <c r="BE309" s="211"/>
      <c r="BF309" s="142">
        <f>BB309+BD309</f>
        <v>2500</v>
      </c>
      <c r="BG309" s="142">
        <f>BC309+BE309</f>
        <v>2500</v>
      </c>
      <c r="BH309" s="211"/>
      <c r="BI309" s="211"/>
      <c r="BJ309" s="142">
        <f>BB309+BH309</f>
        <v>2500</v>
      </c>
      <c r="BK309" s="142">
        <f>BC309+BI309</f>
        <v>2500</v>
      </c>
      <c r="BL309" s="211"/>
      <c r="BM309" s="211"/>
      <c r="BN309" s="142">
        <f>BJ309+BL309</f>
        <v>2500</v>
      </c>
      <c r="BO309" s="142"/>
      <c r="BP309" s="142">
        <f>BK309+BM309</f>
        <v>2500</v>
      </c>
      <c r="BQ309" s="142"/>
      <c r="BR309" s="211"/>
      <c r="BS309" s="142">
        <f>BN309+BQ309</f>
        <v>2500</v>
      </c>
      <c r="BT309" s="142">
        <f>BO309</f>
        <v>0</v>
      </c>
      <c r="BU309" s="142">
        <f>BP309+BR309</f>
        <v>2500</v>
      </c>
      <c r="BV309" s="142"/>
      <c r="BW309" s="211"/>
      <c r="BX309" s="142">
        <f>BS309+BV309</f>
        <v>2500</v>
      </c>
      <c r="BY309" s="142">
        <f>BT309</f>
        <v>0</v>
      </c>
      <c r="BZ309" s="142">
        <f>BU309+BW309</f>
        <v>2500</v>
      </c>
      <c r="CA309" s="142"/>
      <c r="CB309" s="211"/>
      <c r="CC309" s="142">
        <f>BX309+CA309</f>
        <v>2500</v>
      </c>
      <c r="CD309" s="142">
        <f>BY309</f>
        <v>0</v>
      </c>
      <c r="CE309" s="142">
        <f>BZ309+CB309</f>
        <v>2500</v>
      </c>
    </row>
    <row r="310" spans="1:83" s="17" customFormat="1" ht="33" hidden="1">
      <c r="A310" s="154" t="s">
        <v>134</v>
      </c>
      <c r="B310" s="154" t="s">
        <v>134</v>
      </c>
      <c r="C310" s="155" t="s">
        <v>72</v>
      </c>
      <c r="D310" s="155" t="s">
        <v>226</v>
      </c>
      <c r="E310" s="154"/>
      <c r="F310" s="142"/>
      <c r="G310" s="142">
        <f>G311</f>
        <v>0</v>
      </c>
      <c r="H310" s="142">
        <f>H311</f>
        <v>0</v>
      </c>
      <c r="I310" s="142">
        <f>I311</f>
        <v>0</v>
      </c>
      <c r="J310" s="142">
        <f>J311</f>
        <v>0</v>
      </c>
      <c r="K310" s="237"/>
      <c r="L310" s="237"/>
      <c r="M310" s="237"/>
      <c r="N310" s="237"/>
      <c r="O310" s="237"/>
      <c r="P310" s="237"/>
      <c r="Q310" s="237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2"/>
      <c r="AB310" s="212"/>
      <c r="AC310" s="212"/>
      <c r="AD310" s="212"/>
      <c r="AE310" s="212"/>
      <c r="AF310" s="211"/>
      <c r="AG310" s="211"/>
      <c r="AH310" s="211"/>
      <c r="AI310" s="211"/>
      <c r="AJ310" s="211"/>
      <c r="AK310" s="213"/>
      <c r="AL310" s="213"/>
      <c r="AM310" s="213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1"/>
      <c r="BA310" s="211"/>
      <c r="BB310" s="211"/>
      <c r="BC310" s="211"/>
      <c r="BD310" s="211"/>
      <c r="BE310" s="211"/>
      <c r="BF310" s="211"/>
      <c r="BG310" s="211"/>
      <c r="BH310" s="211"/>
      <c r="BI310" s="211"/>
      <c r="BJ310" s="211"/>
      <c r="BK310" s="211"/>
      <c r="BL310" s="211"/>
      <c r="BM310" s="211"/>
      <c r="BN310" s="211"/>
      <c r="BO310" s="211"/>
      <c r="BP310" s="211"/>
      <c r="BQ310" s="211"/>
      <c r="BR310" s="211"/>
      <c r="BS310" s="211"/>
      <c r="BT310" s="211"/>
      <c r="BU310" s="211"/>
      <c r="BV310" s="211"/>
      <c r="BW310" s="211"/>
      <c r="BX310" s="211"/>
      <c r="BY310" s="211"/>
      <c r="BZ310" s="211"/>
      <c r="CA310" s="211"/>
      <c r="CB310" s="211"/>
      <c r="CC310" s="211"/>
      <c r="CD310" s="211"/>
      <c r="CE310" s="211"/>
    </row>
    <row r="311" spans="1:83" s="17" customFormat="1" ht="82.5" hidden="1">
      <c r="A311" s="183" t="s">
        <v>228</v>
      </c>
      <c r="B311" s="154" t="s">
        <v>134</v>
      </c>
      <c r="C311" s="154" t="s">
        <v>134</v>
      </c>
      <c r="D311" s="155" t="s">
        <v>226</v>
      </c>
      <c r="E311" s="154" t="s">
        <v>229</v>
      </c>
      <c r="F311" s="142"/>
      <c r="G311" s="142">
        <f>H311-F311</f>
        <v>0</v>
      </c>
      <c r="H311" s="164">
        <f>5989-5989</f>
        <v>0</v>
      </c>
      <c r="I311" s="164"/>
      <c r="J311" s="164">
        <f>6414-6414</f>
        <v>0</v>
      </c>
      <c r="K311" s="237"/>
      <c r="L311" s="237"/>
      <c r="M311" s="237"/>
      <c r="N311" s="237"/>
      <c r="O311" s="237"/>
      <c r="P311" s="237"/>
      <c r="Q311" s="237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2"/>
      <c r="AB311" s="212"/>
      <c r="AC311" s="212"/>
      <c r="AD311" s="212"/>
      <c r="AE311" s="212"/>
      <c r="AF311" s="211"/>
      <c r="AG311" s="211"/>
      <c r="AH311" s="211"/>
      <c r="AI311" s="211"/>
      <c r="AJ311" s="211"/>
      <c r="AK311" s="213"/>
      <c r="AL311" s="213"/>
      <c r="AM311" s="213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211"/>
      <c r="BG311" s="211"/>
      <c r="BH311" s="211"/>
      <c r="BI311" s="211"/>
      <c r="BJ311" s="211"/>
      <c r="BK311" s="211"/>
      <c r="BL311" s="211"/>
      <c r="BM311" s="211"/>
      <c r="BN311" s="211"/>
      <c r="BO311" s="211"/>
      <c r="BP311" s="211"/>
      <c r="BQ311" s="211"/>
      <c r="BR311" s="211"/>
      <c r="BS311" s="211"/>
      <c r="BT311" s="211"/>
      <c r="BU311" s="211"/>
      <c r="BV311" s="211"/>
      <c r="BW311" s="211"/>
      <c r="BX311" s="211"/>
      <c r="BY311" s="211"/>
      <c r="BZ311" s="211"/>
      <c r="CA311" s="211"/>
      <c r="CB311" s="211"/>
      <c r="CC311" s="211"/>
      <c r="CD311" s="211"/>
      <c r="CE311" s="211"/>
    </row>
    <row r="312" spans="1:83" s="17" customFormat="1" ht="33" customHeight="1">
      <c r="A312" s="153" t="s">
        <v>73</v>
      </c>
      <c r="B312" s="154" t="s">
        <v>134</v>
      </c>
      <c r="C312" s="154" t="s">
        <v>134</v>
      </c>
      <c r="D312" s="155" t="s">
        <v>74</v>
      </c>
      <c r="E312" s="154"/>
      <c r="F312" s="156">
        <f aca="true" t="shared" si="394" ref="F312:BC312">F313</f>
        <v>5192</v>
      </c>
      <c r="G312" s="156">
        <f t="shared" si="394"/>
        <v>8701</v>
      </c>
      <c r="H312" s="156">
        <f t="shared" si="394"/>
        <v>13893</v>
      </c>
      <c r="I312" s="156">
        <f t="shared" si="394"/>
        <v>0</v>
      </c>
      <c r="J312" s="156">
        <f t="shared" si="394"/>
        <v>14880</v>
      </c>
      <c r="K312" s="156">
        <f t="shared" si="394"/>
        <v>0</v>
      </c>
      <c r="L312" s="156">
        <f t="shared" si="394"/>
        <v>0</v>
      </c>
      <c r="M312" s="156">
        <f t="shared" si="394"/>
        <v>14880</v>
      </c>
      <c r="N312" s="156">
        <f t="shared" si="394"/>
        <v>-9909</v>
      </c>
      <c r="O312" s="156">
        <f t="shared" si="394"/>
        <v>4971</v>
      </c>
      <c r="P312" s="156">
        <f t="shared" si="394"/>
        <v>4971</v>
      </c>
      <c r="Q312" s="156">
        <f t="shared" si="394"/>
        <v>4971</v>
      </c>
      <c r="R312" s="156">
        <f t="shared" si="394"/>
        <v>0</v>
      </c>
      <c r="S312" s="156">
        <f t="shared" si="394"/>
        <v>0</v>
      </c>
      <c r="T312" s="156">
        <f t="shared" si="394"/>
        <v>4971</v>
      </c>
      <c r="U312" s="156">
        <f t="shared" si="394"/>
        <v>4971</v>
      </c>
      <c r="V312" s="156">
        <f t="shared" si="394"/>
        <v>0</v>
      </c>
      <c r="W312" s="156">
        <f t="shared" si="394"/>
        <v>0</v>
      </c>
      <c r="X312" s="156">
        <f t="shared" si="394"/>
        <v>4971</v>
      </c>
      <c r="Y312" s="156">
        <f t="shared" si="394"/>
        <v>4971</v>
      </c>
      <c r="Z312" s="156">
        <f t="shared" si="394"/>
        <v>0</v>
      </c>
      <c r="AA312" s="157">
        <f t="shared" si="394"/>
        <v>4971</v>
      </c>
      <c r="AB312" s="157">
        <f t="shared" si="394"/>
        <v>4971</v>
      </c>
      <c r="AC312" s="157">
        <f t="shared" si="394"/>
        <v>0</v>
      </c>
      <c r="AD312" s="157">
        <f t="shared" si="394"/>
        <v>0</v>
      </c>
      <c r="AE312" s="157"/>
      <c r="AF312" s="156">
        <f t="shared" si="394"/>
        <v>4971</v>
      </c>
      <c r="AG312" s="156">
        <f t="shared" si="394"/>
        <v>0</v>
      </c>
      <c r="AH312" s="156">
        <f t="shared" si="394"/>
        <v>4971</v>
      </c>
      <c r="AI312" s="156">
        <f t="shared" si="394"/>
        <v>0</v>
      </c>
      <c r="AJ312" s="156">
        <f t="shared" si="394"/>
        <v>0</v>
      </c>
      <c r="AK312" s="156">
        <f t="shared" si="394"/>
        <v>4971</v>
      </c>
      <c r="AL312" s="156">
        <f t="shared" si="394"/>
        <v>0</v>
      </c>
      <c r="AM312" s="156">
        <f t="shared" si="394"/>
        <v>4971</v>
      </c>
      <c r="AN312" s="156">
        <f t="shared" si="394"/>
        <v>4280</v>
      </c>
      <c r="AO312" s="156">
        <f t="shared" si="394"/>
        <v>9251</v>
      </c>
      <c r="AP312" s="156">
        <f t="shared" si="394"/>
        <v>0</v>
      </c>
      <c r="AQ312" s="156">
        <f t="shared" si="394"/>
        <v>9251</v>
      </c>
      <c r="AR312" s="156">
        <f t="shared" si="394"/>
        <v>0</v>
      </c>
      <c r="AS312" s="156">
        <f t="shared" si="394"/>
        <v>0</v>
      </c>
      <c r="AT312" s="156">
        <f t="shared" si="394"/>
        <v>9251</v>
      </c>
      <c r="AU312" s="156">
        <f t="shared" si="394"/>
        <v>9251</v>
      </c>
      <c r="AV312" s="156">
        <f t="shared" si="394"/>
        <v>0</v>
      </c>
      <c r="AW312" s="156">
        <f t="shared" si="394"/>
        <v>0</v>
      </c>
      <c r="AX312" s="156">
        <f t="shared" si="394"/>
        <v>9251</v>
      </c>
      <c r="AY312" s="156">
        <f t="shared" si="394"/>
        <v>9251</v>
      </c>
      <c r="AZ312" s="156">
        <f t="shared" si="394"/>
        <v>0</v>
      </c>
      <c r="BA312" s="156">
        <f t="shared" si="394"/>
        <v>0</v>
      </c>
      <c r="BB312" s="156">
        <f t="shared" si="394"/>
        <v>9251</v>
      </c>
      <c r="BC312" s="156">
        <f t="shared" si="394"/>
        <v>9251</v>
      </c>
      <c r="BD312" s="211"/>
      <c r="BE312" s="211"/>
      <c r="BF312" s="156">
        <f aca="true" t="shared" si="395" ref="BF312:CB312">BF313</f>
        <v>9251</v>
      </c>
      <c r="BG312" s="156">
        <f t="shared" si="395"/>
        <v>9251</v>
      </c>
      <c r="BH312" s="156">
        <f t="shared" si="395"/>
        <v>0</v>
      </c>
      <c r="BI312" s="156">
        <f t="shared" si="395"/>
        <v>0</v>
      </c>
      <c r="BJ312" s="156">
        <f t="shared" si="395"/>
        <v>9251</v>
      </c>
      <c r="BK312" s="156">
        <f t="shared" si="395"/>
        <v>9251</v>
      </c>
      <c r="BL312" s="156">
        <f t="shared" si="395"/>
        <v>0</v>
      </c>
      <c r="BM312" s="156">
        <f t="shared" si="395"/>
        <v>0</v>
      </c>
      <c r="BN312" s="156">
        <f t="shared" si="395"/>
        <v>9251</v>
      </c>
      <c r="BO312" s="156"/>
      <c r="BP312" s="156">
        <f t="shared" si="395"/>
        <v>9251</v>
      </c>
      <c r="BQ312" s="156">
        <f t="shared" si="395"/>
        <v>0</v>
      </c>
      <c r="BR312" s="156">
        <f t="shared" si="395"/>
        <v>0</v>
      </c>
      <c r="BS312" s="156">
        <f t="shared" si="395"/>
        <v>9251</v>
      </c>
      <c r="BT312" s="156">
        <f t="shared" si="395"/>
        <v>0</v>
      </c>
      <c r="BU312" s="156">
        <f t="shared" si="395"/>
        <v>9251</v>
      </c>
      <c r="BV312" s="156">
        <f t="shared" si="395"/>
        <v>0</v>
      </c>
      <c r="BW312" s="156">
        <f t="shared" si="395"/>
        <v>0</v>
      </c>
      <c r="BX312" s="156">
        <f t="shared" si="395"/>
        <v>9251</v>
      </c>
      <c r="BY312" s="156">
        <f t="shared" si="395"/>
        <v>0</v>
      </c>
      <c r="BZ312" s="156">
        <f t="shared" si="395"/>
        <v>9251</v>
      </c>
      <c r="CA312" s="156">
        <f t="shared" si="395"/>
        <v>0</v>
      </c>
      <c r="CB312" s="156">
        <f t="shared" si="395"/>
        <v>0</v>
      </c>
      <c r="CC312" s="156">
        <f>CC313</f>
        <v>9251</v>
      </c>
      <c r="CD312" s="156">
        <f>CD313</f>
        <v>0</v>
      </c>
      <c r="CE312" s="156">
        <f>CE313</f>
        <v>9251</v>
      </c>
    </row>
    <row r="313" spans="1:83" s="17" customFormat="1" ht="50.25" customHeight="1">
      <c r="A313" s="153" t="s">
        <v>135</v>
      </c>
      <c r="B313" s="154" t="s">
        <v>134</v>
      </c>
      <c r="C313" s="154" t="s">
        <v>134</v>
      </c>
      <c r="D313" s="155" t="s">
        <v>74</v>
      </c>
      <c r="E313" s="154" t="s">
        <v>136</v>
      </c>
      <c r="F313" s="142">
        <v>5192</v>
      </c>
      <c r="G313" s="142">
        <f>H313-F313</f>
        <v>8701</v>
      </c>
      <c r="H313" s="164">
        <v>13893</v>
      </c>
      <c r="I313" s="164"/>
      <c r="J313" s="164">
        <v>14880</v>
      </c>
      <c r="K313" s="237"/>
      <c r="L313" s="237"/>
      <c r="M313" s="142">
        <v>14880</v>
      </c>
      <c r="N313" s="142">
        <f>O313-M313</f>
        <v>-9909</v>
      </c>
      <c r="O313" s="142">
        <v>4971</v>
      </c>
      <c r="P313" s="142">
        <v>4971</v>
      </c>
      <c r="Q313" s="142">
        <v>4971</v>
      </c>
      <c r="R313" s="211"/>
      <c r="S313" s="211"/>
      <c r="T313" s="142">
        <f>O313+R313</f>
        <v>4971</v>
      </c>
      <c r="U313" s="142">
        <f>Q313+S313</f>
        <v>4971</v>
      </c>
      <c r="V313" s="211"/>
      <c r="W313" s="211"/>
      <c r="X313" s="142">
        <f>T313+V313</f>
        <v>4971</v>
      </c>
      <c r="Y313" s="142">
        <f>U313+W313</f>
        <v>4971</v>
      </c>
      <c r="Z313" s="211"/>
      <c r="AA313" s="143">
        <f>X313+Z313</f>
        <v>4971</v>
      </c>
      <c r="AB313" s="143">
        <f>Y313</f>
        <v>4971</v>
      </c>
      <c r="AC313" s="212"/>
      <c r="AD313" s="212"/>
      <c r="AE313" s="212"/>
      <c r="AF313" s="142">
        <f>AA313+AC313</f>
        <v>4971</v>
      </c>
      <c r="AG313" s="211"/>
      <c r="AH313" s="142">
        <f>AB313</f>
        <v>4971</v>
      </c>
      <c r="AI313" s="211"/>
      <c r="AJ313" s="211"/>
      <c r="AK313" s="142">
        <f>AF313+AI313</f>
        <v>4971</v>
      </c>
      <c r="AL313" s="142">
        <f>AG313</f>
        <v>0</v>
      </c>
      <c r="AM313" s="142">
        <f>AH313+AJ313</f>
        <v>4971</v>
      </c>
      <c r="AN313" s="142">
        <f>AO313-AM313</f>
        <v>4280</v>
      </c>
      <c r="AO313" s="142">
        <v>9251</v>
      </c>
      <c r="AP313" s="142"/>
      <c r="AQ313" s="142">
        <v>9251</v>
      </c>
      <c r="AR313" s="142"/>
      <c r="AS313" s="211"/>
      <c r="AT313" s="142">
        <f>AO313+AR313</f>
        <v>9251</v>
      </c>
      <c r="AU313" s="142">
        <f>AQ313+AS313</f>
        <v>9251</v>
      </c>
      <c r="AV313" s="211"/>
      <c r="AW313" s="211"/>
      <c r="AX313" s="142">
        <f>AT313+AV313</f>
        <v>9251</v>
      </c>
      <c r="AY313" s="142">
        <f>AU313</f>
        <v>9251</v>
      </c>
      <c r="AZ313" s="211"/>
      <c r="BA313" s="211"/>
      <c r="BB313" s="142">
        <f>AX313+AZ313</f>
        <v>9251</v>
      </c>
      <c r="BC313" s="142">
        <f>AY313+BA313</f>
        <v>9251</v>
      </c>
      <c r="BD313" s="211"/>
      <c r="BE313" s="211"/>
      <c r="BF313" s="142">
        <f>BB313+BD313</f>
        <v>9251</v>
      </c>
      <c r="BG313" s="142">
        <f>BC313+BE313</f>
        <v>9251</v>
      </c>
      <c r="BH313" s="211"/>
      <c r="BI313" s="211"/>
      <c r="BJ313" s="142">
        <f>BB313+BH313</f>
        <v>9251</v>
      </c>
      <c r="BK313" s="142">
        <f>BC313+BI313</f>
        <v>9251</v>
      </c>
      <c r="BL313" s="211"/>
      <c r="BM313" s="211"/>
      <c r="BN313" s="142">
        <f>BJ313+BL313</f>
        <v>9251</v>
      </c>
      <c r="BO313" s="142"/>
      <c r="BP313" s="142">
        <f>BK313+BM313</f>
        <v>9251</v>
      </c>
      <c r="BQ313" s="142"/>
      <c r="BR313" s="211"/>
      <c r="BS313" s="142">
        <f>BN313+BQ313</f>
        <v>9251</v>
      </c>
      <c r="BT313" s="142">
        <f>BO313</f>
        <v>0</v>
      </c>
      <c r="BU313" s="142">
        <f>BP313+BR313</f>
        <v>9251</v>
      </c>
      <c r="BV313" s="142"/>
      <c r="BW313" s="211"/>
      <c r="BX313" s="142">
        <f>BS313+BV313</f>
        <v>9251</v>
      </c>
      <c r="BY313" s="142">
        <f>BT313</f>
        <v>0</v>
      </c>
      <c r="BZ313" s="142">
        <f>BU313+BW313</f>
        <v>9251</v>
      </c>
      <c r="CA313" s="142"/>
      <c r="CB313" s="211"/>
      <c r="CC313" s="142">
        <f>BX313+CA313</f>
        <v>9251</v>
      </c>
      <c r="CD313" s="142">
        <f>BY313</f>
        <v>0</v>
      </c>
      <c r="CE313" s="142">
        <f>BZ313+CB313</f>
        <v>9251</v>
      </c>
    </row>
    <row r="314" spans="1:83" s="17" customFormat="1" ht="33" customHeight="1" hidden="1">
      <c r="A314" s="153" t="s">
        <v>119</v>
      </c>
      <c r="B314" s="154" t="s">
        <v>134</v>
      </c>
      <c r="C314" s="154" t="s">
        <v>134</v>
      </c>
      <c r="D314" s="155" t="s">
        <v>120</v>
      </c>
      <c r="E314" s="154"/>
      <c r="F314" s="142">
        <f>F315</f>
        <v>12785</v>
      </c>
      <c r="G314" s="142">
        <f aca="true" t="shared" si="396" ref="G314:M314">G315+G316</f>
        <v>8594</v>
      </c>
      <c r="H314" s="142">
        <f t="shared" si="396"/>
        <v>21379</v>
      </c>
      <c r="I314" s="142">
        <f t="shared" si="396"/>
        <v>0</v>
      </c>
      <c r="J314" s="142">
        <f t="shared" si="396"/>
        <v>22900</v>
      </c>
      <c r="K314" s="142">
        <f t="shared" si="396"/>
        <v>489</v>
      </c>
      <c r="L314" s="142">
        <f t="shared" si="396"/>
        <v>524</v>
      </c>
      <c r="M314" s="142">
        <f t="shared" si="396"/>
        <v>23424</v>
      </c>
      <c r="N314" s="142">
        <f aca="true" t="shared" si="397" ref="N314:Y314">N315+N316+N318+N327+N323</f>
        <v>-15127</v>
      </c>
      <c r="O314" s="142">
        <f t="shared" si="397"/>
        <v>8297</v>
      </c>
      <c r="P314" s="142">
        <f t="shared" si="397"/>
        <v>0</v>
      </c>
      <c r="Q314" s="142">
        <f t="shared" si="397"/>
        <v>7663</v>
      </c>
      <c r="R314" s="142">
        <f t="shared" si="397"/>
        <v>0</v>
      </c>
      <c r="S314" s="142">
        <f t="shared" si="397"/>
        <v>0</v>
      </c>
      <c r="T314" s="142">
        <f t="shared" si="397"/>
        <v>8297</v>
      </c>
      <c r="U314" s="142">
        <f t="shared" si="397"/>
        <v>7663</v>
      </c>
      <c r="V314" s="142">
        <f t="shared" si="397"/>
        <v>0</v>
      </c>
      <c r="W314" s="142">
        <f t="shared" si="397"/>
        <v>0</v>
      </c>
      <c r="X314" s="142">
        <f t="shared" si="397"/>
        <v>8297</v>
      </c>
      <c r="Y314" s="142">
        <f t="shared" si="397"/>
        <v>7663</v>
      </c>
      <c r="Z314" s="142">
        <f>Z315+Z316+Z318+Z327+Z323</f>
        <v>0</v>
      </c>
      <c r="AA314" s="143">
        <f>AA315+AA316+AA318+AA327+AA323</f>
        <v>8297</v>
      </c>
      <c r="AB314" s="143">
        <f>AB315+AB316+AB318+AB327+AB323</f>
        <v>7663</v>
      </c>
      <c r="AC314" s="143">
        <f>AC315+AC316+AC318+AC327+AC323</f>
        <v>-830</v>
      </c>
      <c r="AD314" s="143">
        <f>AD315+AD316+AD318+AD327+AD323</f>
        <v>0</v>
      </c>
      <c r="AE314" s="143"/>
      <c r="AF314" s="142">
        <f aca="true" t="shared" si="398" ref="AF314:AU314">AF315+AF316+AF318+AF327+AF323</f>
        <v>7467</v>
      </c>
      <c r="AG314" s="142">
        <f t="shared" si="398"/>
        <v>0</v>
      </c>
      <c r="AH314" s="142">
        <f t="shared" si="398"/>
        <v>6833</v>
      </c>
      <c r="AI314" s="142">
        <f t="shared" si="398"/>
        <v>0</v>
      </c>
      <c r="AJ314" s="142">
        <f t="shared" si="398"/>
        <v>0</v>
      </c>
      <c r="AK314" s="142">
        <f t="shared" si="398"/>
        <v>7467</v>
      </c>
      <c r="AL314" s="142">
        <f t="shared" si="398"/>
        <v>0</v>
      </c>
      <c r="AM314" s="142">
        <f t="shared" si="398"/>
        <v>6833</v>
      </c>
      <c r="AN314" s="142">
        <f t="shared" si="398"/>
        <v>-6833</v>
      </c>
      <c r="AO314" s="142">
        <f t="shared" si="398"/>
        <v>0</v>
      </c>
      <c r="AP314" s="142">
        <f t="shared" si="398"/>
        <v>0</v>
      </c>
      <c r="AQ314" s="142">
        <f t="shared" si="398"/>
        <v>0</v>
      </c>
      <c r="AR314" s="142">
        <f t="shared" si="398"/>
        <v>0</v>
      </c>
      <c r="AS314" s="142">
        <f t="shared" si="398"/>
        <v>0</v>
      </c>
      <c r="AT314" s="142">
        <f t="shared" si="398"/>
        <v>0</v>
      </c>
      <c r="AU314" s="142">
        <f t="shared" si="398"/>
        <v>0</v>
      </c>
      <c r="AV314" s="211"/>
      <c r="AW314" s="211"/>
      <c r="AX314" s="142">
        <f>AX315+AX316+AX318+AX327+AX323</f>
        <v>0</v>
      </c>
      <c r="AY314" s="142">
        <f>AY315+AY316+AY318+AY327+AY323</f>
        <v>0</v>
      </c>
      <c r="AZ314" s="211"/>
      <c r="BA314" s="211"/>
      <c r="BB314" s="211"/>
      <c r="BC314" s="211"/>
      <c r="BD314" s="211"/>
      <c r="BE314" s="211"/>
      <c r="BF314" s="211"/>
      <c r="BG314" s="211"/>
      <c r="BH314" s="211"/>
      <c r="BI314" s="211"/>
      <c r="BJ314" s="211"/>
      <c r="BK314" s="211"/>
      <c r="BL314" s="211"/>
      <c r="BM314" s="211"/>
      <c r="BN314" s="211"/>
      <c r="BO314" s="211"/>
      <c r="BP314" s="211"/>
      <c r="BQ314" s="211"/>
      <c r="BR314" s="211"/>
      <c r="BS314" s="211"/>
      <c r="BT314" s="211"/>
      <c r="BU314" s="211"/>
      <c r="BV314" s="211"/>
      <c r="BW314" s="211"/>
      <c r="BX314" s="211"/>
      <c r="BY314" s="211"/>
      <c r="BZ314" s="211"/>
      <c r="CA314" s="211"/>
      <c r="CB314" s="211"/>
      <c r="CC314" s="211"/>
      <c r="CD314" s="211"/>
      <c r="CE314" s="211"/>
    </row>
    <row r="315" spans="1:83" s="17" customFormat="1" ht="66" customHeight="1" hidden="1">
      <c r="A315" s="153" t="s">
        <v>135</v>
      </c>
      <c r="B315" s="154" t="s">
        <v>134</v>
      </c>
      <c r="C315" s="154" t="s">
        <v>134</v>
      </c>
      <c r="D315" s="155" t="s">
        <v>120</v>
      </c>
      <c r="E315" s="154" t="s">
        <v>136</v>
      </c>
      <c r="F315" s="142">
        <v>12785</v>
      </c>
      <c r="G315" s="142">
        <f>H315-F315</f>
        <v>3461</v>
      </c>
      <c r="H315" s="164">
        <f>10599+5647</f>
        <v>16246</v>
      </c>
      <c r="I315" s="164"/>
      <c r="J315" s="164">
        <f>11352+6051</f>
        <v>17403</v>
      </c>
      <c r="K315" s="164">
        <v>489</v>
      </c>
      <c r="L315" s="164">
        <v>524</v>
      </c>
      <c r="M315" s="142">
        <v>17927</v>
      </c>
      <c r="N315" s="142">
        <f>O315-M315</f>
        <v>-17927</v>
      </c>
      <c r="O315" s="142"/>
      <c r="P315" s="142"/>
      <c r="Q315" s="142"/>
      <c r="R315" s="142"/>
      <c r="S315" s="142"/>
      <c r="T315" s="142"/>
      <c r="U315" s="142"/>
      <c r="V315" s="211"/>
      <c r="W315" s="211"/>
      <c r="X315" s="211"/>
      <c r="Y315" s="211"/>
      <c r="Z315" s="211"/>
      <c r="AA315" s="212"/>
      <c r="AB315" s="212"/>
      <c r="AC315" s="212"/>
      <c r="AD315" s="212"/>
      <c r="AE315" s="212"/>
      <c r="AF315" s="211"/>
      <c r="AG315" s="211"/>
      <c r="AH315" s="211"/>
      <c r="AI315" s="211"/>
      <c r="AJ315" s="211"/>
      <c r="AK315" s="213"/>
      <c r="AL315" s="213"/>
      <c r="AM315" s="213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  <c r="BE315" s="211"/>
      <c r="BF315" s="211"/>
      <c r="BG315" s="211"/>
      <c r="BH315" s="211"/>
      <c r="BI315" s="211"/>
      <c r="BJ315" s="211"/>
      <c r="BK315" s="211"/>
      <c r="BL315" s="211"/>
      <c r="BM315" s="211"/>
      <c r="BN315" s="211"/>
      <c r="BO315" s="211"/>
      <c r="BP315" s="211"/>
      <c r="BQ315" s="211"/>
      <c r="BR315" s="211"/>
      <c r="BS315" s="211"/>
      <c r="BT315" s="211"/>
      <c r="BU315" s="211"/>
      <c r="BV315" s="211"/>
      <c r="BW315" s="211"/>
      <c r="BX315" s="211"/>
      <c r="BY315" s="211"/>
      <c r="BZ315" s="211"/>
      <c r="CA315" s="211"/>
      <c r="CB315" s="211"/>
      <c r="CC315" s="211"/>
      <c r="CD315" s="211"/>
      <c r="CE315" s="211"/>
    </row>
    <row r="316" spans="1:83" s="17" customFormat="1" ht="66" customHeight="1" hidden="1">
      <c r="A316" s="153" t="s">
        <v>227</v>
      </c>
      <c r="B316" s="154" t="s">
        <v>134</v>
      </c>
      <c r="C316" s="154" t="s">
        <v>134</v>
      </c>
      <c r="D316" s="155" t="s">
        <v>235</v>
      </c>
      <c r="E316" s="154"/>
      <c r="F316" s="142"/>
      <c r="G316" s="142">
        <f aca="true" t="shared" si="399" ref="G316:U316">G317</f>
        <v>5133</v>
      </c>
      <c r="H316" s="142">
        <f t="shared" si="399"/>
        <v>5133</v>
      </c>
      <c r="I316" s="142">
        <f t="shared" si="399"/>
        <v>0</v>
      </c>
      <c r="J316" s="142">
        <f t="shared" si="399"/>
        <v>5497</v>
      </c>
      <c r="K316" s="142">
        <f t="shared" si="399"/>
        <v>0</v>
      </c>
      <c r="L316" s="142">
        <f t="shared" si="399"/>
        <v>0</v>
      </c>
      <c r="M316" s="142">
        <f t="shared" si="399"/>
        <v>5497</v>
      </c>
      <c r="N316" s="142">
        <f t="shared" si="399"/>
        <v>-5497</v>
      </c>
      <c r="O316" s="142">
        <f t="shared" si="399"/>
        <v>0</v>
      </c>
      <c r="P316" s="142">
        <f t="shared" si="399"/>
        <v>0</v>
      </c>
      <c r="Q316" s="142">
        <f t="shared" si="399"/>
        <v>0</v>
      </c>
      <c r="R316" s="142">
        <f t="shared" si="399"/>
        <v>0</v>
      </c>
      <c r="S316" s="142">
        <f t="shared" si="399"/>
        <v>0</v>
      </c>
      <c r="T316" s="142">
        <f t="shared" si="399"/>
        <v>0</v>
      </c>
      <c r="U316" s="142">
        <f t="shared" si="399"/>
        <v>0</v>
      </c>
      <c r="V316" s="211"/>
      <c r="W316" s="211"/>
      <c r="X316" s="211"/>
      <c r="Y316" s="211"/>
      <c r="Z316" s="211"/>
      <c r="AA316" s="212"/>
      <c r="AB316" s="212"/>
      <c r="AC316" s="212"/>
      <c r="AD316" s="212"/>
      <c r="AE316" s="212"/>
      <c r="AF316" s="211"/>
      <c r="AG316" s="211"/>
      <c r="AH316" s="211"/>
      <c r="AI316" s="211"/>
      <c r="AJ316" s="211"/>
      <c r="AK316" s="213"/>
      <c r="AL316" s="213"/>
      <c r="AM316" s="213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  <c r="BA316" s="211"/>
      <c r="BB316" s="211"/>
      <c r="BC316" s="211"/>
      <c r="BD316" s="211"/>
      <c r="BE316" s="211"/>
      <c r="BF316" s="211"/>
      <c r="BG316" s="211"/>
      <c r="BH316" s="211"/>
      <c r="BI316" s="211"/>
      <c r="BJ316" s="211"/>
      <c r="BK316" s="211"/>
      <c r="BL316" s="211"/>
      <c r="BM316" s="211"/>
      <c r="BN316" s="211"/>
      <c r="BO316" s="211"/>
      <c r="BP316" s="211"/>
      <c r="BQ316" s="211"/>
      <c r="BR316" s="211"/>
      <c r="BS316" s="211"/>
      <c r="BT316" s="211"/>
      <c r="BU316" s="211"/>
      <c r="BV316" s="211"/>
      <c r="BW316" s="211"/>
      <c r="BX316" s="211"/>
      <c r="BY316" s="211"/>
      <c r="BZ316" s="211"/>
      <c r="CA316" s="211"/>
      <c r="CB316" s="211"/>
      <c r="CC316" s="211"/>
      <c r="CD316" s="211"/>
      <c r="CE316" s="211"/>
    </row>
    <row r="317" spans="1:83" s="17" customFormat="1" ht="82.5" customHeight="1" hidden="1">
      <c r="A317" s="153" t="s">
        <v>287</v>
      </c>
      <c r="B317" s="154" t="s">
        <v>134</v>
      </c>
      <c r="C317" s="154" t="s">
        <v>134</v>
      </c>
      <c r="D317" s="155" t="s">
        <v>235</v>
      </c>
      <c r="E317" s="154" t="s">
        <v>229</v>
      </c>
      <c r="F317" s="142"/>
      <c r="G317" s="142">
        <f>H317-F317</f>
        <v>5133</v>
      </c>
      <c r="H317" s="164">
        <v>5133</v>
      </c>
      <c r="I317" s="164"/>
      <c r="J317" s="164">
        <v>5497</v>
      </c>
      <c r="K317" s="237"/>
      <c r="L317" s="237"/>
      <c r="M317" s="142">
        <v>5497</v>
      </c>
      <c r="N317" s="142">
        <f>O317-M317</f>
        <v>-5497</v>
      </c>
      <c r="O317" s="142"/>
      <c r="P317" s="142"/>
      <c r="Q317" s="142"/>
      <c r="R317" s="142"/>
      <c r="S317" s="142"/>
      <c r="T317" s="142"/>
      <c r="U317" s="142"/>
      <c r="V317" s="211"/>
      <c r="W317" s="211"/>
      <c r="X317" s="211"/>
      <c r="Y317" s="211"/>
      <c r="Z317" s="211"/>
      <c r="AA317" s="212"/>
      <c r="AB317" s="212"/>
      <c r="AC317" s="212"/>
      <c r="AD317" s="212"/>
      <c r="AE317" s="212"/>
      <c r="AF317" s="211"/>
      <c r="AG317" s="211"/>
      <c r="AH317" s="211"/>
      <c r="AI317" s="211"/>
      <c r="AJ317" s="211"/>
      <c r="AK317" s="213"/>
      <c r="AL317" s="213"/>
      <c r="AM317" s="213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  <c r="BE317" s="211"/>
      <c r="BF317" s="211"/>
      <c r="BG317" s="211"/>
      <c r="BH317" s="211"/>
      <c r="BI317" s="211"/>
      <c r="BJ317" s="211"/>
      <c r="BK317" s="211"/>
      <c r="BL317" s="211"/>
      <c r="BM317" s="211"/>
      <c r="BN317" s="211"/>
      <c r="BO317" s="211"/>
      <c r="BP317" s="211"/>
      <c r="BQ317" s="211"/>
      <c r="BR317" s="211"/>
      <c r="BS317" s="211"/>
      <c r="BT317" s="211"/>
      <c r="BU317" s="211"/>
      <c r="BV317" s="211"/>
      <c r="BW317" s="211"/>
      <c r="BX317" s="211"/>
      <c r="BY317" s="211"/>
      <c r="BZ317" s="211"/>
      <c r="CA317" s="211"/>
      <c r="CB317" s="211"/>
      <c r="CC317" s="211"/>
      <c r="CD317" s="211"/>
      <c r="CE317" s="211"/>
    </row>
    <row r="318" spans="1:83" s="17" customFormat="1" ht="66" customHeight="1" hidden="1">
      <c r="A318" s="183" t="s">
        <v>290</v>
      </c>
      <c r="B318" s="154" t="s">
        <v>134</v>
      </c>
      <c r="C318" s="154" t="s">
        <v>134</v>
      </c>
      <c r="D318" s="155" t="s">
        <v>273</v>
      </c>
      <c r="E318" s="154"/>
      <c r="F318" s="142"/>
      <c r="G318" s="142"/>
      <c r="H318" s="164"/>
      <c r="I318" s="164"/>
      <c r="J318" s="164"/>
      <c r="K318" s="237"/>
      <c r="L318" s="237"/>
      <c r="M318" s="142"/>
      <c r="N318" s="142">
        <f aca="true" t="shared" si="400" ref="N318:U318">N319+N321</f>
        <v>3728</v>
      </c>
      <c r="O318" s="142">
        <f t="shared" si="400"/>
        <v>3728</v>
      </c>
      <c r="P318" s="142">
        <f t="shared" si="400"/>
        <v>0</v>
      </c>
      <c r="Q318" s="142">
        <f t="shared" si="400"/>
        <v>3583</v>
      </c>
      <c r="R318" s="142">
        <f t="shared" si="400"/>
        <v>0</v>
      </c>
      <c r="S318" s="142">
        <f t="shared" si="400"/>
        <v>0</v>
      </c>
      <c r="T318" s="142">
        <f t="shared" si="400"/>
        <v>3728</v>
      </c>
      <c r="U318" s="142">
        <f t="shared" si="400"/>
        <v>3583</v>
      </c>
      <c r="V318" s="142">
        <f aca="true" t="shared" si="401" ref="V318:AB318">V319+V321</f>
        <v>0</v>
      </c>
      <c r="W318" s="142">
        <f t="shared" si="401"/>
        <v>0</v>
      </c>
      <c r="X318" s="142">
        <f t="shared" si="401"/>
        <v>3728</v>
      </c>
      <c r="Y318" s="142">
        <f t="shared" si="401"/>
        <v>3583</v>
      </c>
      <c r="Z318" s="142">
        <f t="shared" si="401"/>
        <v>0</v>
      </c>
      <c r="AA318" s="143">
        <f t="shared" si="401"/>
        <v>3728</v>
      </c>
      <c r="AB318" s="143">
        <f t="shared" si="401"/>
        <v>3583</v>
      </c>
      <c r="AC318" s="143">
        <f>AC319+AC321</f>
        <v>-830</v>
      </c>
      <c r="AD318" s="143">
        <f>AD319+AD321</f>
        <v>0</v>
      </c>
      <c r="AE318" s="143"/>
      <c r="AF318" s="142">
        <f aca="true" t="shared" si="402" ref="AF318:AM318">AF319+AF321</f>
        <v>2898</v>
      </c>
      <c r="AG318" s="142">
        <f t="shared" si="402"/>
        <v>0</v>
      </c>
      <c r="AH318" s="142">
        <f t="shared" si="402"/>
        <v>2753</v>
      </c>
      <c r="AI318" s="142">
        <f t="shared" si="402"/>
        <v>0</v>
      </c>
      <c r="AJ318" s="142">
        <f t="shared" si="402"/>
        <v>0</v>
      </c>
      <c r="AK318" s="142">
        <f t="shared" si="402"/>
        <v>2898</v>
      </c>
      <c r="AL318" s="142">
        <f t="shared" si="402"/>
        <v>0</v>
      </c>
      <c r="AM318" s="142">
        <f t="shared" si="402"/>
        <v>2753</v>
      </c>
      <c r="AN318" s="142">
        <f>AN319+AN321</f>
        <v>-2753</v>
      </c>
      <c r="AO318" s="142">
        <f aca="true" t="shared" si="403" ref="AO318:AU318">AO319+AO321</f>
        <v>0</v>
      </c>
      <c r="AP318" s="142">
        <f t="shared" si="403"/>
        <v>0</v>
      </c>
      <c r="AQ318" s="142">
        <f t="shared" si="403"/>
        <v>0</v>
      </c>
      <c r="AR318" s="142">
        <f t="shared" si="403"/>
        <v>0</v>
      </c>
      <c r="AS318" s="142">
        <f t="shared" si="403"/>
        <v>0</v>
      </c>
      <c r="AT318" s="142">
        <f t="shared" si="403"/>
        <v>0</v>
      </c>
      <c r="AU318" s="142">
        <f t="shared" si="403"/>
        <v>0</v>
      </c>
      <c r="AV318" s="211"/>
      <c r="AW318" s="211"/>
      <c r="AX318" s="142">
        <f>AX319+AX321</f>
        <v>0</v>
      </c>
      <c r="AY318" s="142">
        <f>AY319+AY321</f>
        <v>0</v>
      </c>
      <c r="AZ318" s="211"/>
      <c r="BA318" s="211"/>
      <c r="BB318" s="211"/>
      <c r="BC318" s="211"/>
      <c r="BD318" s="211"/>
      <c r="BE318" s="211"/>
      <c r="BF318" s="211"/>
      <c r="BG318" s="211"/>
      <c r="BH318" s="211"/>
      <c r="BI318" s="211"/>
      <c r="BJ318" s="211"/>
      <c r="BK318" s="211"/>
      <c r="BL318" s="211"/>
      <c r="BM318" s="211"/>
      <c r="BN318" s="211"/>
      <c r="BO318" s="211"/>
      <c r="BP318" s="211"/>
      <c r="BQ318" s="211"/>
      <c r="BR318" s="211"/>
      <c r="BS318" s="211"/>
      <c r="BT318" s="211"/>
      <c r="BU318" s="211"/>
      <c r="BV318" s="211"/>
      <c r="BW318" s="211"/>
      <c r="BX318" s="211"/>
      <c r="BY318" s="211"/>
      <c r="BZ318" s="211"/>
      <c r="CA318" s="211"/>
      <c r="CB318" s="211"/>
      <c r="CC318" s="211"/>
      <c r="CD318" s="211"/>
      <c r="CE318" s="211"/>
    </row>
    <row r="319" spans="1:83" s="17" customFormat="1" ht="99" customHeight="1" hidden="1">
      <c r="A319" s="183" t="s">
        <v>296</v>
      </c>
      <c r="B319" s="154" t="s">
        <v>134</v>
      </c>
      <c r="C319" s="154" t="s">
        <v>134</v>
      </c>
      <c r="D319" s="155" t="s">
        <v>275</v>
      </c>
      <c r="E319" s="154"/>
      <c r="F319" s="142"/>
      <c r="G319" s="142"/>
      <c r="H319" s="164"/>
      <c r="I319" s="164"/>
      <c r="J319" s="164"/>
      <c r="K319" s="237"/>
      <c r="L319" s="237"/>
      <c r="M319" s="142"/>
      <c r="N319" s="142">
        <f aca="true" t="shared" si="404" ref="N319:AY319">N320</f>
        <v>1383</v>
      </c>
      <c r="O319" s="142">
        <f t="shared" si="404"/>
        <v>1383</v>
      </c>
      <c r="P319" s="142">
        <f t="shared" si="404"/>
        <v>0</v>
      </c>
      <c r="Q319" s="142">
        <f t="shared" si="404"/>
        <v>1383</v>
      </c>
      <c r="R319" s="142">
        <f t="shared" si="404"/>
        <v>0</v>
      </c>
      <c r="S319" s="142">
        <f t="shared" si="404"/>
        <v>0</v>
      </c>
      <c r="T319" s="142">
        <f t="shared" si="404"/>
        <v>1383</v>
      </c>
      <c r="U319" s="142">
        <f t="shared" si="404"/>
        <v>1383</v>
      </c>
      <c r="V319" s="142">
        <f t="shared" si="404"/>
        <v>0</v>
      </c>
      <c r="W319" s="142">
        <f t="shared" si="404"/>
        <v>0</v>
      </c>
      <c r="X319" s="142">
        <f t="shared" si="404"/>
        <v>1383</v>
      </c>
      <c r="Y319" s="142">
        <f t="shared" si="404"/>
        <v>1383</v>
      </c>
      <c r="Z319" s="142">
        <f t="shared" si="404"/>
        <v>0</v>
      </c>
      <c r="AA319" s="143">
        <f t="shared" si="404"/>
        <v>1383</v>
      </c>
      <c r="AB319" s="143">
        <f t="shared" si="404"/>
        <v>1383</v>
      </c>
      <c r="AC319" s="143">
        <f t="shared" si="404"/>
        <v>-830</v>
      </c>
      <c r="AD319" s="143">
        <f t="shared" si="404"/>
        <v>0</v>
      </c>
      <c r="AE319" s="143"/>
      <c r="AF319" s="142">
        <f t="shared" si="404"/>
        <v>553</v>
      </c>
      <c r="AG319" s="142">
        <f t="shared" si="404"/>
        <v>0</v>
      </c>
      <c r="AH319" s="142">
        <f t="shared" si="404"/>
        <v>553</v>
      </c>
      <c r="AI319" s="142">
        <f t="shared" si="404"/>
        <v>0</v>
      </c>
      <c r="AJ319" s="142">
        <f t="shared" si="404"/>
        <v>0</v>
      </c>
      <c r="AK319" s="142">
        <f t="shared" si="404"/>
        <v>553</v>
      </c>
      <c r="AL319" s="142">
        <f t="shared" si="404"/>
        <v>0</v>
      </c>
      <c r="AM319" s="142">
        <f t="shared" si="404"/>
        <v>553</v>
      </c>
      <c r="AN319" s="142">
        <f t="shared" si="404"/>
        <v>-553</v>
      </c>
      <c r="AO319" s="142">
        <f t="shared" si="404"/>
        <v>0</v>
      </c>
      <c r="AP319" s="142">
        <f t="shared" si="404"/>
        <v>0</v>
      </c>
      <c r="AQ319" s="142">
        <f t="shared" si="404"/>
        <v>0</v>
      </c>
      <c r="AR319" s="142">
        <f t="shared" si="404"/>
        <v>0</v>
      </c>
      <c r="AS319" s="142">
        <f t="shared" si="404"/>
        <v>0</v>
      </c>
      <c r="AT319" s="142">
        <f t="shared" si="404"/>
        <v>0</v>
      </c>
      <c r="AU319" s="142">
        <f t="shared" si="404"/>
        <v>0</v>
      </c>
      <c r="AV319" s="211"/>
      <c r="AW319" s="211"/>
      <c r="AX319" s="142">
        <f t="shared" si="404"/>
        <v>0</v>
      </c>
      <c r="AY319" s="142">
        <f t="shared" si="404"/>
        <v>0</v>
      </c>
      <c r="AZ319" s="211"/>
      <c r="BA319" s="211"/>
      <c r="BB319" s="211"/>
      <c r="BC319" s="211"/>
      <c r="BD319" s="211"/>
      <c r="BE319" s="211"/>
      <c r="BF319" s="211"/>
      <c r="BG319" s="211"/>
      <c r="BH319" s="211"/>
      <c r="BI319" s="211"/>
      <c r="BJ319" s="211"/>
      <c r="BK319" s="211"/>
      <c r="BL319" s="211"/>
      <c r="BM319" s="211"/>
      <c r="BN319" s="211"/>
      <c r="BO319" s="211"/>
      <c r="BP319" s="211"/>
      <c r="BQ319" s="211"/>
      <c r="BR319" s="211"/>
      <c r="BS319" s="211"/>
      <c r="BT319" s="211"/>
      <c r="BU319" s="211"/>
      <c r="BV319" s="211"/>
      <c r="BW319" s="211"/>
      <c r="BX319" s="211"/>
      <c r="BY319" s="211"/>
      <c r="BZ319" s="211"/>
      <c r="CA319" s="211"/>
      <c r="CB319" s="211"/>
      <c r="CC319" s="211"/>
      <c r="CD319" s="211"/>
      <c r="CE319" s="211"/>
    </row>
    <row r="320" spans="1:83" s="9" customFormat="1" ht="82.5" customHeight="1" hidden="1">
      <c r="A320" s="153" t="s">
        <v>287</v>
      </c>
      <c r="B320" s="154" t="s">
        <v>134</v>
      </c>
      <c r="C320" s="154" t="s">
        <v>134</v>
      </c>
      <c r="D320" s="155" t="s">
        <v>275</v>
      </c>
      <c r="E320" s="154" t="s">
        <v>229</v>
      </c>
      <c r="F320" s="142"/>
      <c r="G320" s="142"/>
      <c r="H320" s="164"/>
      <c r="I320" s="164"/>
      <c r="J320" s="164"/>
      <c r="K320" s="239"/>
      <c r="L320" s="239"/>
      <c r="M320" s="142"/>
      <c r="N320" s="142">
        <f>O320-M320</f>
        <v>1383</v>
      </c>
      <c r="O320" s="142">
        <v>1383</v>
      </c>
      <c r="P320" s="142"/>
      <c r="Q320" s="142">
        <v>1383</v>
      </c>
      <c r="R320" s="132"/>
      <c r="S320" s="132"/>
      <c r="T320" s="142">
        <f>O320+R320</f>
        <v>1383</v>
      </c>
      <c r="U320" s="142">
        <f>Q320+S320</f>
        <v>1383</v>
      </c>
      <c r="V320" s="132"/>
      <c r="W320" s="132"/>
      <c r="X320" s="142">
        <f>T320+V320</f>
        <v>1383</v>
      </c>
      <c r="Y320" s="142">
        <f>U320+W320</f>
        <v>1383</v>
      </c>
      <c r="Z320" s="132"/>
      <c r="AA320" s="143">
        <f>X320+Z320</f>
        <v>1383</v>
      </c>
      <c r="AB320" s="143">
        <f>Y320</f>
        <v>1383</v>
      </c>
      <c r="AC320" s="133">
        <v>-830</v>
      </c>
      <c r="AD320" s="133"/>
      <c r="AE320" s="133">
        <v>-830</v>
      </c>
      <c r="AF320" s="142">
        <f>AA320+AC320</f>
        <v>553</v>
      </c>
      <c r="AG320" s="132"/>
      <c r="AH320" s="142">
        <f>AB320+AE320</f>
        <v>553</v>
      </c>
      <c r="AI320" s="132"/>
      <c r="AJ320" s="132"/>
      <c r="AK320" s="142">
        <f>AF320+AI320</f>
        <v>553</v>
      </c>
      <c r="AL320" s="142">
        <f>AG320</f>
        <v>0</v>
      </c>
      <c r="AM320" s="142">
        <f>AH320+AJ320</f>
        <v>553</v>
      </c>
      <c r="AN320" s="142">
        <f>AO320-AM320</f>
        <v>-553</v>
      </c>
      <c r="AO320" s="142">
        <f>2500-2500</f>
        <v>0</v>
      </c>
      <c r="AP320" s="142"/>
      <c r="AQ320" s="142">
        <f>2500-2500</f>
        <v>0</v>
      </c>
      <c r="AR320" s="142"/>
      <c r="AS320" s="132"/>
      <c r="AT320" s="142">
        <f>AO320+AR320</f>
        <v>0</v>
      </c>
      <c r="AU320" s="142">
        <f>AQ320+AS320</f>
        <v>0</v>
      </c>
      <c r="AV320" s="132"/>
      <c r="AW320" s="132"/>
      <c r="AX320" s="142">
        <f>AR320+AU320</f>
        <v>0</v>
      </c>
      <c r="AY320" s="142">
        <f>AT320+AV320</f>
        <v>0</v>
      </c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2"/>
      <c r="BR320" s="132"/>
      <c r="BS320" s="132"/>
      <c r="BT320" s="132"/>
      <c r="BU320" s="132"/>
      <c r="BV320" s="132"/>
      <c r="BW320" s="132"/>
      <c r="BX320" s="132"/>
      <c r="BY320" s="132"/>
      <c r="BZ320" s="132"/>
      <c r="CA320" s="132"/>
      <c r="CB320" s="132"/>
      <c r="CC320" s="132"/>
      <c r="CD320" s="132"/>
      <c r="CE320" s="132"/>
    </row>
    <row r="321" spans="1:83" s="17" customFormat="1" ht="82.5" customHeight="1" hidden="1">
      <c r="A321" s="183" t="s">
        <v>291</v>
      </c>
      <c r="B321" s="154" t="s">
        <v>134</v>
      </c>
      <c r="C321" s="154" t="s">
        <v>134</v>
      </c>
      <c r="D321" s="155" t="s">
        <v>274</v>
      </c>
      <c r="E321" s="154"/>
      <c r="F321" s="142"/>
      <c r="G321" s="142"/>
      <c r="H321" s="164"/>
      <c r="I321" s="164"/>
      <c r="J321" s="164"/>
      <c r="K321" s="237"/>
      <c r="L321" s="237"/>
      <c r="M321" s="142"/>
      <c r="N321" s="142">
        <f aca="true" t="shared" si="405" ref="N321:AY321">N322</f>
        <v>2345</v>
      </c>
      <c r="O321" s="142">
        <f t="shared" si="405"/>
        <v>2345</v>
      </c>
      <c r="P321" s="142">
        <f t="shared" si="405"/>
        <v>0</v>
      </c>
      <c r="Q321" s="142">
        <f t="shared" si="405"/>
        <v>2200</v>
      </c>
      <c r="R321" s="142">
        <f t="shared" si="405"/>
        <v>0</v>
      </c>
      <c r="S321" s="142">
        <f t="shared" si="405"/>
        <v>0</v>
      </c>
      <c r="T321" s="142">
        <f t="shared" si="405"/>
        <v>2345</v>
      </c>
      <c r="U321" s="142">
        <f t="shared" si="405"/>
        <v>2200</v>
      </c>
      <c r="V321" s="142">
        <f t="shared" si="405"/>
        <v>0</v>
      </c>
      <c r="W321" s="142">
        <f t="shared" si="405"/>
        <v>0</v>
      </c>
      <c r="X321" s="142">
        <f t="shared" si="405"/>
        <v>2345</v>
      </c>
      <c r="Y321" s="142">
        <f t="shared" si="405"/>
        <v>2200</v>
      </c>
      <c r="Z321" s="142">
        <f t="shared" si="405"/>
        <v>0</v>
      </c>
      <c r="AA321" s="143">
        <f t="shared" si="405"/>
        <v>2345</v>
      </c>
      <c r="AB321" s="143">
        <f t="shared" si="405"/>
        <v>2200</v>
      </c>
      <c r="AC321" s="143">
        <f t="shared" si="405"/>
        <v>0</v>
      </c>
      <c r="AD321" s="143">
        <f t="shared" si="405"/>
        <v>0</v>
      </c>
      <c r="AE321" s="143"/>
      <c r="AF321" s="142">
        <f t="shared" si="405"/>
        <v>2345</v>
      </c>
      <c r="AG321" s="142">
        <f t="shared" si="405"/>
        <v>0</v>
      </c>
      <c r="AH321" s="142">
        <f t="shared" si="405"/>
        <v>2200</v>
      </c>
      <c r="AI321" s="142">
        <f t="shared" si="405"/>
        <v>0</v>
      </c>
      <c r="AJ321" s="142">
        <f t="shared" si="405"/>
        <v>0</v>
      </c>
      <c r="AK321" s="142">
        <f t="shared" si="405"/>
        <v>2345</v>
      </c>
      <c r="AL321" s="142">
        <f t="shared" si="405"/>
        <v>0</v>
      </c>
      <c r="AM321" s="142">
        <f t="shared" si="405"/>
        <v>2200</v>
      </c>
      <c r="AN321" s="142">
        <f t="shared" si="405"/>
        <v>-2200</v>
      </c>
      <c r="AO321" s="142">
        <f t="shared" si="405"/>
        <v>0</v>
      </c>
      <c r="AP321" s="142">
        <f t="shared" si="405"/>
        <v>0</v>
      </c>
      <c r="AQ321" s="142">
        <f t="shared" si="405"/>
        <v>0</v>
      </c>
      <c r="AR321" s="142">
        <f t="shared" si="405"/>
        <v>0</v>
      </c>
      <c r="AS321" s="142">
        <f t="shared" si="405"/>
        <v>0</v>
      </c>
      <c r="AT321" s="142">
        <f t="shared" si="405"/>
        <v>0</v>
      </c>
      <c r="AU321" s="142">
        <f t="shared" si="405"/>
        <v>0</v>
      </c>
      <c r="AV321" s="211"/>
      <c r="AW321" s="211"/>
      <c r="AX321" s="142">
        <f t="shared" si="405"/>
        <v>0</v>
      </c>
      <c r="AY321" s="142">
        <f t="shared" si="405"/>
        <v>0</v>
      </c>
      <c r="AZ321" s="211"/>
      <c r="BA321" s="211"/>
      <c r="BB321" s="211"/>
      <c r="BC321" s="211"/>
      <c r="BD321" s="211"/>
      <c r="BE321" s="211"/>
      <c r="BF321" s="211"/>
      <c r="BG321" s="211"/>
      <c r="BH321" s="211"/>
      <c r="BI321" s="211"/>
      <c r="BJ321" s="211"/>
      <c r="BK321" s="211"/>
      <c r="BL321" s="211"/>
      <c r="BM321" s="211"/>
      <c r="BN321" s="211"/>
      <c r="BO321" s="211"/>
      <c r="BP321" s="211"/>
      <c r="BQ321" s="211"/>
      <c r="BR321" s="211"/>
      <c r="BS321" s="211"/>
      <c r="BT321" s="211"/>
      <c r="BU321" s="211"/>
      <c r="BV321" s="211"/>
      <c r="BW321" s="211"/>
      <c r="BX321" s="211"/>
      <c r="BY321" s="211"/>
      <c r="BZ321" s="211"/>
      <c r="CA321" s="211"/>
      <c r="CB321" s="211"/>
      <c r="CC321" s="211"/>
      <c r="CD321" s="211"/>
      <c r="CE321" s="211"/>
    </row>
    <row r="322" spans="1:83" s="17" customFormat="1" ht="66" customHeight="1" hidden="1">
      <c r="A322" s="153" t="s">
        <v>135</v>
      </c>
      <c r="B322" s="154" t="s">
        <v>134</v>
      </c>
      <c r="C322" s="154" t="s">
        <v>134</v>
      </c>
      <c r="D322" s="155" t="s">
        <v>274</v>
      </c>
      <c r="E322" s="154" t="s">
        <v>136</v>
      </c>
      <c r="F322" s="142"/>
      <c r="G322" s="142"/>
      <c r="H322" s="164"/>
      <c r="I322" s="164"/>
      <c r="J322" s="164"/>
      <c r="K322" s="237"/>
      <c r="L322" s="237"/>
      <c r="M322" s="142"/>
      <c r="N322" s="142">
        <f>O322-M322</f>
        <v>2345</v>
      </c>
      <c r="O322" s="142">
        <v>2345</v>
      </c>
      <c r="P322" s="142"/>
      <c r="Q322" s="142">
        <v>2200</v>
      </c>
      <c r="R322" s="211"/>
      <c r="S322" s="211"/>
      <c r="T322" s="142">
        <f>O322+R322</f>
        <v>2345</v>
      </c>
      <c r="U322" s="142">
        <f>Q322+S322</f>
        <v>2200</v>
      </c>
      <c r="V322" s="211"/>
      <c r="W322" s="211"/>
      <c r="X322" s="142">
        <f>T322+V322</f>
        <v>2345</v>
      </c>
      <c r="Y322" s="142">
        <f>U322+W322</f>
        <v>2200</v>
      </c>
      <c r="Z322" s="211"/>
      <c r="AA322" s="143">
        <f>X322+Z322</f>
        <v>2345</v>
      </c>
      <c r="AB322" s="143">
        <f>Y322</f>
        <v>2200</v>
      </c>
      <c r="AC322" s="212"/>
      <c r="AD322" s="212"/>
      <c r="AE322" s="212"/>
      <c r="AF322" s="142">
        <f>AA322+AC322</f>
        <v>2345</v>
      </c>
      <c r="AG322" s="211"/>
      <c r="AH322" s="142">
        <f>AB322</f>
        <v>2200</v>
      </c>
      <c r="AI322" s="211"/>
      <c r="AJ322" s="211"/>
      <c r="AK322" s="142">
        <f>AF322+AI322</f>
        <v>2345</v>
      </c>
      <c r="AL322" s="142">
        <f>AG322</f>
        <v>0</v>
      </c>
      <c r="AM322" s="142">
        <f>AH322+AJ322</f>
        <v>2200</v>
      </c>
      <c r="AN322" s="142">
        <f>AO322-AM322</f>
        <v>-2200</v>
      </c>
      <c r="AO322" s="211"/>
      <c r="AP322" s="211"/>
      <c r="AQ322" s="211"/>
      <c r="AR322" s="211"/>
      <c r="AS322" s="211"/>
      <c r="AT322" s="142">
        <f>AO322+AR322</f>
        <v>0</v>
      </c>
      <c r="AU322" s="142">
        <f>AQ322+AS322</f>
        <v>0</v>
      </c>
      <c r="AV322" s="211"/>
      <c r="AW322" s="211"/>
      <c r="AX322" s="142">
        <f>AR322+AU322</f>
        <v>0</v>
      </c>
      <c r="AY322" s="142">
        <f>AT322+AV322</f>
        <v>0</v>
      </c>
      <c r="AZ322" s="211"/>
      <c r="BA322" s="211"/>
      <c r="BB322" s="211"/>
      <c r="BC322" s="211"/>
      <c r="BD322" s="211"/>
      <c r="BE322" s="211"/>
      <c r="BF322" s="211"/>
      <c r="BG322" s="211"/>
      <c r="BH322" s="211"/>
      <c r="BI322" s="211"/>
      <c r="BJ322" s="211"/>
      <c r="BK322" s="211"/>
      <c r="BL322" s="211"/>
      <c r="BM322" s="211"/>
      <c r="BN322" s="211"/>
      <c r="BO322" s="211"/>
      <c r="BP322" s="211"/>
      <c r="BQ322" s="211"/>
      <c r="BR322" s="211"/>
      <c r="BS322" s="211"/>
      <c r="BT322" s="211"/>
      <c r="BU322" s="211"/>
      <c r="BV322" s="211"/>
      <c r="BW322" s="211"/>
      <c r="BX322" s="211"/>
      <c r="BY322" s="211"/>
      <c r="BZ322" s="211"/>
      <c r="CA322" s="211"/>
      <c r="CB322" s="211"/>
      <c r="CC322" s="211"/>
      <c r="CD322" s="211"/>
      <c r="CE322" s="211"/>
    </row>
    <row r="323" spans="1:83" s="17" customFormat="1" ht="49.5" customHeight="1" hidden="1">
      <c r="A323" s="153" t="s">
        <v>297</v>
      </c>
      <c r="B323" s="154" t="s">
        <v>134</v>
      </c>
      <c r="C323" s="154" t="s">
        <v>134</v>
      </c>
      <c r="D323" s="155" t="s">
        <v>284</v>
      </c>
      <c r="E323" s="154"/>
      <c r="F323" s="142"/>
      <c r="G323" s="142"/>
      <c r="H323" s="164"/>
      <c r="I323" s="164"/>
      <c r="J323" s="164"/>
      <c r="K323" s="237"/>
      <c r="L323" s="237"/>
      <c r="M323" s="142"/>
      <c r="N323" s="142">
        <f aca="true" t="shared" si="406" ref="N323:AM323">N324</f>
        <v>4080</v>
      </c>
      <c r="O323" s="142">
        <f t="shared" si="406"/>
        <v>4080</v>
      </c>
      <c r="P323" s="142">
        <f t="shared" si="406"/>
        <v>0</v>
      </c>
      <c r="Q323" s="142">
        <f t="shared" si="406"/>
        <v>4080</v>
      </c>
      <c r="R323" s="142">
        <f t="shared" si="406"/>
        <v>0</v>
      </c>
      <c r="S323" s="142">
        <f t="shared" si="406"/>
        <v>0</v>
      </c>
      <c r="T323" s="142">
        <f t="shared" si="406"/>
        <v>4080</v>
      </c>
      <c r="U323" s="142">
        <f t="shared" si="406"/>
        <v>4080</v>
      </c>
      <c r="V323" s="142">
        <f t="shared" si="406"/>
        <v>0</v>
      </c>
      <c r="W323" s="142">
        <f t="shared" si="406"/>
        <v>0</v>
      </c>
      <c r="X323" s="142">
        <f t="shared" si="406"/>
        <v>4080</v>
      </c>
      <c r="Y323" s="142">
        <f t="shared" si="406"/>
        <v>4080</v>
      </c>
      <c r="Z323" s="142">
        <f t="shared" si="406"/>
        <v>0</v>
      </c>
      <c r="AA323" s="143">
        <f t="shared" si="406"/>
        <v>4080</v>
      </c>
      <c r="AB323" s="143">
        <f t="shared" si="406"/>
        <v>4080</v>
      </c>
      <c r="AC323" s="143">
        <f t="shared" si="406"/>
        <v>0</v>
      </c>
      <c r="AD323" s="143">
        <f t="shared" si="406"/>
        <v>0</v>
      </c>
      <c r="AE323" s="143"/>
      <c r="AF323" s="142">
        <f t="shared" si="406"/>
        <v>4080</v>
      </c>
      <c r="AG323" s="142">
        <f t="shared" si="406"/>
        <v>0</v>
      </c>
      <c r="AH323" s="142">
        <f t="shared" si="406"/>
        <v>4080</v>
      </c>
      <c r="AI323" s="142">
        <f t="shared" si="406"/>
        <v>0</v>
      </c>
      <c r="AJ323" s="142">
        <f t="shared" si="406"/>
        <v>0</v>
      </c>
      <c r="AK323" s="142">
        <f t="shared" si="406"/>
        <v>4080</v>
      </c>
      <c r="AL323" s="142">
        <f t="shared" si="406"/>
        <v>0</v>
      </c>
      <c r="AM323" s="142">
        <f t="shared" si="406"/>
        <v>4080</v>
      </c>
      <c r="AN323" s="142">
        <f>AN324+AN325</f>
        <v>-4080</v>
      </c>
      <c r="AO323" s="142">
        <f aca="true" t="shared" si="407" ref="AO323:AU323">AO324+AO325</f>
        <v>0</v>
      </c>
      <c r="AP323" s="142">
        <f t="shared" si="407"/>
        <v>0</v>
      </c>
      <c r="AQ323" s="142">
        <f t="shared" si="407"/>
        <v>0</v>
      </c>
      <c r="AR323" s="142">
        <f t="shared" si="407"/>
        <v>0</v>
      </c>
      <c r="AS323" s="142">
        <f t="shared" si="407"/>
        <v>0</v>
      </c>
      <c r="AT323" s="142">
        <f t="shared" si="407"/>
        <v>0</v>
      </c>
      <c r="AU323" s="142">
        <f t="shared" si="407"/>
        <v>0</v>
      </c>
      <c r="AV323" s="211"/>
      <c r="AW323" s="211"/>
      <c r="AX323" s="142">
        <f>AX324+AX325</f>
        <v>0</v>
      </c>
      <c r="AY323" s="142">
        <f>AY324+AY325</f>
        <v>0</v>
      </c>
      <c r="AZ323" s="211"/>
      <c r="BA323" s="211"/>
      <c r="BB323" s="211"/>
      <c r="BC323" s="211"/>
      <c r="BD323" s="211"/>
      <c r="BE323" s="211"/>
      <c r="BF323" s="211"/>
      <c r="BG323" s="211"/>
      <c r="BH323" s="211"/>
      <c r="BI323" s="211"/>
      <c r="BJ323" s="211"/>
      <c r="BK323" s="211"/>
      <c r="BL323" s="211"/>
      <c r="BM323" s="211"/>
      <c r="BN323" s="211"/>
      <c r="BO323" s="211"/>
      <c r="BP323" s="211"/>
      <c r="BQ323" s="211"/>
      <c r="BR323" s="211"/>
      <c r="BS323" s="211"/>
      <c r="BT323" s="211"/>
      <c r="BU323" s="211"/>
      <c r="BV323" s="211"/>
      <c r="BW323" s="211"/>
      <c r="BX323" s="211"/>
      <c r="BY323" s="211"/>
      <c r="BZ323" s="211"/>
      <c r="CA323" s="211"/>
      <c r="CB323" s="211"/>
      <c r="CC323" s="211"/>
      <c r="CD323" s="211"/>
      <c r="CE323" s="211"/>
    </row>
    <row r="324" spans="1:83" s="17" customFormat="1" ht="66" customHeight="1" hidden="1">
      <c r="A324" s="153" t="s">
        <v>135</v>
      </c>
      <c r="B324" s="154" t="s">
        <v>134</v>
      </c>
      <c r="C324" s="154" t="s">
        <v>134</v>
      </c>
      <c r="D324" s="155" t="s">
        <v>284</v>
      </c>
      <c r="E324" s="154" t="s">
        <v>136</v>
      </c>
      <c r="F324" s="142"/>
      <c r="G324" s="142"/>
      <c r="H324" s="164"/>
      <c r="I324" s="164"/>
      <c r="J324" s="164"/>
      <c r="K324" s="237"/>
      <c r="L324" s="237"/>
      <c r="M324" s="142"/>
      <c r="N324" s="142">
        <f>O324-M324</f>
        <v>4080</v>
      </c>
      <c r="O324" s="142">
        <v>4080</v>
      </c>
      <c r="P324" s="142"/>
      <c r="Q324" s="142">
        <v>4080</v>
      </c>
      <c r="R324" s="211"/>
      <c r="S324" s="211"/>
      <c r="T324" s="142">
        <f>O324+R324</f>
        <v>4080</v>
      </c>
      <c r="U324" s="142">
        <f>Q324+S324</f>
        <v>4080</v>
      </c>
      <c r="V324" s="211"/>
      <c r="W324" s="211"/>
      <c r="X324" s="142">
        <f>T324+V324</f>
        <v>4080</v>
      </c>
      <c r="Y324" s="142">
        <f>U324+W324</f>
        <v>4080</v>
      </c>
      <c r="Z324" s="211"/>
      <c r="AA324" s="143">
        <f>X324+Z324</f>
        <v>4080</v>
      </c>
      <c r="AB324" s="143">
        <f>Y324</f>
        <v>4080</v>
      </c>
      <c r="AC324" s="212"/>
      <c r="AD324" s="212"/>
      <c r="AE324" s="212"/>
      <c r="AF324" s="142">
        <f>AA324+AC324</f>
        <v>4080</v>
      </c>
      <c r="AG324" s="211"/>
      <c r="AH324" s="142">
        <f>AB324</f>
        <v>4080</v>
      </c>
      <c r="AI324" s="211"/>
      <c r="AJ324" s="211"/>
      <c r="AK324" s="142">
        <f>AF324+AI324</f>
        <v>4080</v>
      </c>
      <c r="AL324" s="142">
        <f>AG324</f>
        <v>0</v>
      </c>
      <c r="AM324" s="142">
        <f>AH324+AJ324</f>
        <v>4080</v>
      </c>
      <c r="AN324" s="142">
        <f>AO324-AM324</f>
        <v>-4080</v>
      </c>
      <c r="AO324" s="211"/>
      <c r="AP324" s="211"/>
      <c r="AQ324" s="211"/>
      <c r="AR324" s="211"/>
      <c r="AS324" s="211"/>
      <c r="AT324" s="142">
        <f>AO324+AR324</f>
        <v>0</v>
      </c>
      <c r="AU324" s="142">
        <f>AQ324+AS324</f>
        <v>0</v>
      </c>
      <c r="AV324" s="211"/>
      <c r="AW324" s="211"/>
      <c r="AX324" s="142">
        <f>AR324+AU324</f>
        <v>0</v>
      </c>
      <c r="AY324" s="142">
        <f>AT324+AV324</f>
        <v>0</v>
      </c>
      <c r="AZ324" s="211"/>
      <c r="BA324" s="211"/>
      <c r="BB324" s="211"/>
      <c r="BC324" s="211"/>
      <c r="BD324" s="211"/>
      <c r="BE324" s="211"/>
      <c r="BF324" s="211"/>
      <c r="BG324" s="211"/>
      <c r="BH324" s="211"/>
      <c r="BI324" s="211"/>
      <c r="BJ324" s="211"/>
      <c r="BK324" s="211"/>
      <c r="BL324" s="211"/>
      <c r="BM324" s="211"/>
      <c r="BN324" s="211"/>
      <c r="BO324" s="211"/>
      <c r="BP324" s="211"/>
      <c r="BQ324" s="211"/>
      <c r="BR324" s="211"/>
      <c r="BS324" s="211"/>
      <c r="BT324" s="211"/>
      <c r="BU324" s="211"/>
      <c r="BV324" s="211"/>
      <c r="BW324" s="211"/>
      <c r="BX324" s="211"/>
      <c r="BY324" s="211"/>
      <c r="BZ324" s="211"/>
      <c r="CA324" s="211"/>
      <c r="CB324" s="211"/>
      <c r="CC324" s="211"/>
      <c r="CD324" s="211"/>
      <c r="CE324" s="211"/>
    </row>
    <row r="325" spans="1:83" s="39" customFormat="1" ht="99" customHeight="1" hidden="1">
      <c r="A325" s="181" t="s">
        <v>315</v>
      </c>
      <c r="B325" s="175" t="s">
        <v>134</v>
      </c>
      <c r="C325" s="175" t="s">
        <v>134</v>
      </c>
      <c r="D325" s="182" t="s">
        <v>316</v>
      </c>
      <c r="E325" s="175"/>
      <c r="F325" s="177"/>
      <c r="G325" s="177"/>
      <c r="H325" s="240"/>
      <c r="I325" s="240"/>
      <c r="J325" s="240"/>
      <c r="K325" s="241"/>
      <c r="L325" s="241"/>
      <c r="M325" s="177"/>
      <c r="N325" s="177"/>
      <c r="O325" s="177"/>
      <c r="P325" s="177"/>
      <c r="Q325" s="177"/>
      <c r="R325" s="242"/>
      <c r="S325" s="242"/>
      <c r="T325" s="177"/>
      <c r="U325" s="177"/>
      <c r="V325" s="242"/>
      <c r="W325" s="242"/>
      <c r="X325" s="177"/>
      <c r="Y325" s="177"/>
      <c r="Z325" s="242"/>
      <c r="AA325" s="177"/>
      <c r="AB325" s="177"/>
      <c r="AC325" s="242"/>
      <c r="AD325" s="242"/>
      <c r="AE325" s="242"/>
      <c r="AF325" s="177"/>
      <c r="AG325" s="242"/>
      <c r="AH325" s="177"/>
      <c r="AI325" s="242"/>
      <c r="AJ325" s="242"/>
      <c r="AK325" s="177"/>
      <c r="AL325" s="177"/>
      <c r="AM325" s="177"/>
      <c r="AN325" s="177">
        <f>AN326</f>
        <v>0</v>
      </c>
      <c r="AO325" s="177">
        <f>AO326</f>
        <v>0</v>
      </c>
      <c r="AP325" s="177">
        <f>AP326</f>
        <v>0</v>
      </c>
      <c r="AQ325" s="177">
        <f>AQ326</f>
        <v>0</v>
      </c>
      <c r="AR325" s="177"/>
      <c r="AS325" s="242"/>
      <c r="AT325" s="242"/>
      <c r="AU325" s="242"/>
      <c r="AV325" s="242"/>
      <c r="AW325" s="242"/>
      <c r="AX325" s="242"/>
      <c r="AY325" s="242"/>
      <c r="AZ325" s="242"/>
      <c r="BA325" s="242"/>
      <c r="BB325" s="242"/>
      <c r="BC325" s="242"/>
      <c r="BD325" s="242"/>
      <c r="BE325" s="242"/>
      <c r="BF325" s="242"/>
      <c r="BG325" s="242"/>
      <c r="BH325" s="242"/>
      <c r="BI325" s="242"/>
      <c r="BJ325" s="242"/>
      <c r="BK325" s="242"/>
      <c r="BL325" s="211"/>
      <c r="BM325" s="211"/>
      <c r="BN325" s="242"/>
      <c r="BO325" s="242"/>
      <c r="BP325" s="242"/>
      <c r="BQ325" s="242"/>
      <c r="BR325" s="242"/>
      <c r="BS325" s="242"/>
      <c r="BT325" s="242"/>
      <c r="BU325" s="242"/>
      <c r="BV325" s="242"/>
      <c r="BW325" s="242"/>
      <c r="BX325" s="242"/>
      <c r="BY325" s="242"/>
      <c r="BZ325" s="242"/>
      <c r="CA325" s="242"/>
      <c r="CB325" s="242"/>
      <c r="CC325" s="242"/>
      <c r="CD325" s="242"/>
      <c r="CE325" s="242"/>
    </row>
    <row r="326" spans="1:83" s="39" customFormat="1" ht="82.5" customHeight="1" hidden="1">
      <c r="A326" s="174" t="s">
        <v>242</v>
      </c>
      <c r="B326" s="175" t="s">
        <v>134</v>
      </c>
      <c r="C326" s="175" t="s">
        <v>134</v>
      </c>
      <c r="D326" s="182" t="s">
        <v>316</v>
      </c>
      <c r="E326" s="175" t="s">
        <v>141</v>
      </c>
      <c r="F326" s="177"/>
      <c r="G326" s="177"/>
      <c r="H326" s="240"/>
      <c r="I326" s="240"/>
      <c r="J326" s="240"/>
      <c r="K326" s="241"/>
      <c r="L326" s="241"/>
      <c r="M326" s="177"/>
      <c r="N326" s="177"/>
      <c r="O326" s="177"/>
      <c r="P326" s="177"/>
      <c r="Q326" s="177"/>
      <c r="R326" s="242"/>
      <c r="S326" s="242"/>
      <c r="T326" s="177"/>
      <c r="U326" s="177"/>
      <c r="V326" s="242"/>
      <c r="W326" s="242"/>
      <c r="X326" s="177"/>
      <c r="Y326" s="177"/>
      <c r="Z326" s="242"/>
      <c r="AA326" s="177"/>
      <c r="AB326" s="177"/>
      <c r="AC326" s="242"/>
      <c r="AD326" s="242"/>
      <c r="AE326" s="242"/>
      <c r="AF326" s="177"/>
      <c r="AG326" s="242"/>
      <c r="AH326" s="177"/>
      <c r="AI326" s="242"/>
      <c r="AJ326" s="242"/>
      <c r="AK326" s="177"/>
      <c r="AL326" s="177"/>
      <c r="AM326" s="177"/>
      <c r="AN326" s="177">
        <f>AO326-AM326</f>
        <v>0</v>
      </c>
      <c r="AO326" s="177">
        <f>7314-7314</f>
        <v>0</v>
      </c>
      <c r="AP326" s="177"/>
      <c r="AQ326" s="177">
        <f>7314-7314</f>
        <v>0</v>
      </c>
      <c r="AR326" s="177"/>
      <c r="AS326" s="242"/>
      <c r="AT326" s="242"/>
      <c r="AU326" s="242"/>
      <c r="AV326" s="242"/>
      <c r="AW326" s="242"/>
      <c r="AX326" s="242"/>
      <c r="AY326" s="242"/>
      <c r="AZ326" s="242"/>
      <c r="BA326" s="242"/>
      <c r="BB326" s="242"/>
      <c r="BC326" s="242"/>
      <c r="BD326" s="242"/>
      <c r="BE326" s="242"/>
      <c r="BF326" s="242"/>
      <c r="BG326" s="242"/>
      <c r="BH326" s="242"/>
      <c r="BI326" s="242"/>
      <c r="BJ326" s="242"/>
      <c r="BK326" s="242"/>
      <c r="BL326" s="211"/>
      <c r="BM326" s="211"/>
      <c r="BN326" s="242"/>
      <c r="BO326" s="242"/>
      <c r="BP326" s="242"/>
      <c r="BQ326" s="242"/>
      <c r="BR326" s="242"/>
      <c r="BS326" s="242"/>
      <c r="BT326" s="242"/>
      <c r="BU326" s="242"/>
      <c r="BV326" s="242"/>
      <c r="BW326" s="242"/>
      <c r="BX326" s="242"/>
      <c r="BY326" s="242"/>
      <c r="BZ326" s="242"/>
      <c r="CA326" s="242"/>
      <c r="CB326" s="242"/>
      <c r="CC326" s="242"/>
      <c r="CD326" s="242"/>
      <c r="CE326" s="242"/>
    </row>
    <row r="327" spans="1:83" s="17" customFormat="1" ht="33" customHeight="1" hidden="1">
      <c r="A327" s="153" t="s">
        <v>292</v>
      </c>
      <c r="B327" s="154" t="s">
        <v>134</v>
      </c>
      <c r="C327" s="154" t="s">
        <v>134</v>
      </c>
      <c r="D327" s="155" t="s">
        <v>271</v>
      </c>
      <c r="E327" s="154"/>
      <c r="F327" s="142"/>
      <c r="G327" s="142"/>
      <c r="H327" s="164"/>
      <c r="I327" s="164"/>
      <c r="J327" s="164"/>
      <c r="K327" s="237"/>
      <c r="L327" s="237"/>
      <c r="M327" s="142"/>
      <c r="N327" s="142">
        <f aca="true" t="shared" si="408" ref="N327:AD328">N328</f>
        <v>489</v>
      </c>
      <c r="O327" s="142">
        <f t="shared" si="408"/>
        <v>489</v>
      </c>
      <c r="P327" s="142">
        <f t="shared" si="408"/>
        <v>0</v>
      </c>
      <c r="Q327" s="142">
        <f t="shared" si="408"/>
        <v>0</v>
      </c>
      <c r="R327" s="142">
        <f t="shared" si="408"/>
        <v>0</v>
      </c>
      <c r="S327" s="142">
        <f t="shared" si="408"/>
        <v>0</v>
      </c>
      <c r="T327" s="142">
        <f t="shared" si="408"/>
        <v>489</v>
      </c>
      <c r="U327" s="142">
        <f t="shared" si="408"/>
        <v>0</v>
      </c>
      <c r="V327" s="142">
        <f t="shared" si="408"/>
        <v>0</v>
      </c>
      <c r="W327" s="142">
        <f t="shared" si="408"/>
        <v>0</v>
      </c>
      <c r="X327" s="142">
        <f t="shared" si="408"/>
        <v>489</v>
      </c>
      <c r="Y327" s="142">
        <f t="shared" si="408"/>
        <v>0</v>
      </c>
      <c r="Z327" s="142">
        <f t="shared" si="408"/>
        <v>0</v>
      </c>
      <c r="AA327" s="143">
        <f t="shared" si="408"/>
        <v>489</v>
      </c>
      <c r="AB327" s="143">
        <f t="shared" si="408"/>
        <v>0</v>
      </c>
      <c r="AC327" s="143">
        <f t="shared" si="408"/>
        <v>0</v>
      </c>
      <c r="AD327" s="143">
        <f t="shared" si="408"/>
        <v>0</v>
      </c>
      <c r="AE327" s="143"/>
      <c r="AF327" s="142">
        <f aca="true" t="shared" si="409" ref="AC327:AQ328">AF328</f>
        <v>489</v>
      </c>
      <c r="AG327" s="142">
        <f t="shared" si="409"/>
        <v>0</v>
      </c>
      <c r="AH327" s="142">
        <f t="shared" si="409"/>
        <v>0</v>
      </c>
      <c r="AI327" s="142">
        <f t="shared" si="409"/>
        <v>0</v>
      </c>
      <c r="AJ327" s="142">
        <f t="shared" si="409"/>
        <v>0</v>
      </c>
      <c r="AK327" s="142">
        <f t="shared" si="409"/>
        <v>489</v>
      </c>
      <c r="AL327" s="142">
        <f t="shared" si="409"/>
        <v>0</v>
      </c>
      <c r="AM327" s="142">
        <f t="shared" si="409"/>
        <v>0</v>
      </c>
      <c r="AN327" s="142">
        <f t="shared" si="409"/>
        <v>0</v>
      </c>
      <c r="AO327" s="142">
        <f t="shared" si="409"/>
        <v>0</v>
      </c>
      <c r="AP327" s="142">
        <f t="shared" si="409"/>
        <v>0</v>
      </c>
      <c r="AQ327" s="142">
        <f t="shared" si="409"/>
        <v>0</v>
      </c>
      <c r="AR327" s="142"/>
      <c r="AS327" s="211"/>
      <c r="AT327" s="211"/>
      <c r="AU327" s="211"/>
      <c r="AV327" s="211"/>
      <c r="AW327" s="211"/>
      <c r="AX327" s="211"/>
      <c r="AY327" s="211"/>
      <c r="AZ327" s="211"/>
      <c r="BA327" s="211"/>
      <c r="BB327" s="211"/>
      <c r="BC327" s="211"/>
      <c r="BD327" s="211"/>
      <c r="BE327" s="211"/>
      <c r="BF327" s="211"/>
      <c r="BG327" s="211"/>
      <c r="BH327" s="211"/>
      <c r="BI327" s="211"/>
      <c r="BJ327" s="211"/>
      <c r="BK327" s="211"/>
      <c r="BL327" s="211"/>
      <c r="BM327" s="211"/>
      <c r="BN327" s="211"/>
      <c r="BO327" s="211"/>
      <c r="BP327" s="211"/>
      <c r="BQ327" s="211"/>
      <c r="BR327" s="211"/>
      <c r="BS327" s="211"/>
      <c r="BT327" s="211"/>
      <c r="BU327" s="211"/>
      <c r="BV327" s="211"/>
      <c r="BW327" s="211"/>
      <c r="BX327" s="211"/>
      <c r="BY327" s="211"/>
      <c r="BZ327" s="211"/>
      <c r="CA327" s="211"/>
      <c r="CB327" s="211"/>
      <c r="CC327" s="211"/>
      <c r="CD327" s="211"/>
      <c r="CE327" s="211"/>
    </row>
    <row r="328" spans="1:83" s="17" customFormat="1" ht="49.5" customHeight="1" hidden="1">
      <c r="A328" s="153" t="s">
        <v>293</v>
      </c>
      <c r="B328" s="154" t="s">
        <v>134</v>
      </c>
      <c r="C328" s="154" t="s">
        <v>134</v>
      </c>
      <c r="D328" s="155" t="s">
        <v>272</v>
      </c>
      <c r="E328" s="154"/>
      <c r="F328" s="142"/>
      <c r="G328" s="142"/>
      <c r="H328" s="164"/>
      <c r="I328" s="164"/>
      <c r="J328" s="164"/>
      <c r="K328" s="237"/>
      <c r="L328" s="237"/>
      <c r="M328" s="142"/>
      <c r="N328" s="142">
        <f t="shared" si="408"/>
        <v>489</v>
      </c>
      <c r="O328" s="142">
        <f t="shared" si="408"/>
        <v>489</v>
      </c>
      <c r="P328" s="142">
        <f t="shared" si="408"/>
        <v>0</v>
      </c>
      <c r="Q328" s="142">
        <f t="shared" si="408"/>
        <v>0</v>
      </c>
      <c r="R328" s="142">
        <f t="shared" si="408"/>
        <v>0</v>
      </c>
      <c r="S328" s="142">
        <f t="shared" si="408"/>
        <v>0</v>
      </c>
      <c r="T328" s="142">
        <f t="shared" si="408"/>
        <v>489</v>
      </c>
      <c r="U328" s="142">
        <f t="shared" si="408"/>
        <v>0</v>
      </c>
      <c r="V328" s="142">
        <f t="shared" si="408"/>
        <v>0</v>
      </c>
      <c r="W328" s="142">
        <f t="shared" si="408"/>
        <v>0</v>
      </c>
      <c r="X328" s="142">
        <f t="shared" si="408"/>
        <v>489</v>
      </c>
      <c r="Y328" s="142">
        <f t="shared" si="408"/>
        <v>0</v>
      </c>
      <c r="Z328" s="142">
        <f t="shared" si="408"/>
        <v>0</v>
      </c>
      <c r="AA328" s="143">
        <f t="shared" si="408"/>
        <v>489</v>
      </c>
      <c r="AB328" s="143">
        <f t="shared" si="408"/>
        <v>0</v>
      </c>
      <c r="AC328" s="143">
        <f t="shared" si="409"/>
        <v>0</v>
      </c>
      <c r="AD328" s="143">
        <f t="shared" si="409"/>
        <v>0</v>
      </c>
      <c r="AE328" s="143"/>
      <c r="AF328" s="142">
        <f t="shared" si="409"/>
        <v>489</v>
      </c>
      <c r="AG328" s="142">
        <f t="shared" si="409"/>
        <v>0</v>
      </c>
      <c r="AH328" s="142">
        <f t="shared" si="409"/>
        <v>0</v>
      </c>
      <c r="AI328" s="142">
        <f t="shared" si="409"/>
        <v>0</v>
      </c>
      <c r="AJ328" s="142">
        <f t="shared" si="409"/>
        <v>0</v>
      </c>
      <c r="AK328" s="142">
        <f t="shared" si="409"/>
        <v>489</v>
      </c>
      <c r="AL328" s="142">
        <f t="shared" si="409"/>
        <v>0</v>
      </c>
      <c r="AM328" s="142">
        <f t="shared" si="409"/>
        <v>0</v>
      </c>
      <c r="AN328" s="142">
        <f t="shared" si="409"/>
        <v>0</v>
      </c>
      <c r="AO328" s="142">
        <f t="shared" si="409"/>
        <v>0</v>
      </c>
      <c r="AP328" s="142">
        <f t="shared" si="409"/>
        <v>0</v>
      </c>
      <c r="AQ328" s="142">
        <f t="shared" si="409"/>
        <v>0</v>
      </c>
      <c r="AR328" s="142"/>
      <c r="AS328" s="211"/>
      <c r="AT328" s="211"/>
      <c r="AU328" s="211"/>
      <c r="AV328" s="211"/>
      <c r="AW328" s="211"/>
      <c r="AX328" s="211"/>
      <c r="AY328" s="211"/>
      <c r="AZ328" s="211"/>
      <c r="BA328" s="211"/>
      <c r="BB328" s="211"/>
      <c r="BC328" s="211"/>
      <c r="BD328" s="211"/>
      <c r="BE328" s="211"/>
      <c r="BF328" s="211"/>
      <c r="BG328" s="211"/>
      <c r="BH328" s="211"/>
      <c r="BI328" s="211"/>
      <c r="BJ328" s="211"/>
      <c r="BK328" s="211"/>
      <c r="BL328" s="211"/>
      <c r="BM328" s="211"/>
      <c r="BN328" s="211"/>
      <c r="BO328" s="211"/>
      <c r="BP328" s="211"/>
      <c r="BQ328" s="211"/>
      <c r="BR328" s="211"/>
      <c r="BS328" s="211"/>
      <c r="BT328" s="211"/>
      <c r="BU328" s="211"/>
      <c r="BV328" s="211"/>
      <c r="BW328" s="211"/>
      <c r="BX328" s="211"/>
      <c r="BY328" s="211"/>
      <c r="BZ328" s="211"/>
      <c r="CA328" s="211"/>
      <c r="CB328" s="211"/>
      <c r="CC328" s="211"/>
      <c r="CD328" s="211"/>
      <c r="CE328" s="211"/>
    </row>
    <row r="329" spans="1:83" s="17" customFormat="1" ht="66" customHeight="1" hidden="1">
      <c r="A329" s="153" t="s">
        <v>135</v>
      </c>
      <c r="B329" s="154" t="s">
        <v>134</v>
      </c>
      <c r="C329" s="154" t="s">
        <v>134</v>
      </c>
      <c r="D329" s="155" t="s">
        <v>272</v>
      </c>
      <c r="E329" s="154" t="s">
        <v>136</v>
      </c>
      <c r="F329" s="142"/>
      <c r="G329" s="142"/>
      <c r="H329" s="164"/>
      <c r="I329" s="164"/>
      <c r="J329" s="164"/>
      <c r="K329" s="237"/>
      <c r="L329" s="237"/>
      <c r="M329" s="142"/>
      <c r="N329" s="142">
        <f>O329-M329</f>
        <v>489</v>
      </c>
      <c r="O329" s="142">
        <v>489</v>
      </c>
      <c r="P329" s="142"/>
      <c r="Q329" s="142"/>
      <c r="R329" s="211"/>
      <c r="S329" s="211"/>
      <c r="T329" s="142">
        <f>O329+R329</f>
        <v>489</v>
      </c>
      <c r="U329" s="142">
        <f>Q329+S329</f>
        <v>0</v>
      </c>
      <c r="V329" s="211"/>
      <c r="W329" s="211"/>
      <c r="X329" s="142">
        <f>T329+V329</f>
        <v>489</v>
      </c>
      <c r="Y329" s="142">
        <f>U329+W329</f>
        <v>0</v>
      </c>
      <c r="Z329" s="211"/>
      <c r="AA329" s="143">
        <f>X329+Z329</f>
        <v>489</v>
      </c>
      <c r="AB329" s="143">
        <f>Y329</f>
        <v>0</v>
      </c>
      <c r="AC329" s="212"/>
      <c r="AD329" s="212"/>
      <c r="AE329" s="212"/>
      <c r="AF329" s="142">
        <f>AA329+AC329</f>
        <v>489</v>
      </c>
      <c r="AG329" s="211"/>
      <c r="AH329" s="142">
        <f>AB329</f>
        <v>0</v>
      </c>
      <c r="AI329" s="211"/>
      <c r="AJ329" s="211"/>
      <c r="AK329" s="142">
        <f>AF329+AI329</f>
        <v>489</v>
      </c>
      <c r="AL329" s="142">
        <f>AG329</f>
        <v>0</v>
      </c>
      <c r="AM329" s="142">
        <f>AH329+AJ329</f>
        <v>0</v>
      </c>
      <c r="AN329" s="142">
        <f>AO329-AM329</f>
        <v>0</v>
      </c>
      <c r="AO329" s="211"/>
      <c r="AP329" s="211"/>
      <c r="AQ329" s="211"/>
      <c r="AR329" s="211"/>
      <c r="AS329" s="211"/>
      <c r="AT329" s="211"/>
      <c r="AU329" s="211"/>
      <c r="AV329" s="211"/>
      <c r="AW329" s="211"/>
      <c r="AX329" s="211"/>
      <c r="AY329" s="211"/>
      <c r="AZ329" s="211"/>
      <c r="BA329" s="211"/>
      <c r="BB329" s="211"/>
      <c r="BC329" s="211"/>
      <c r="BD329" s="211"/>
      <c r="BE329" s="211"/>
      <c r="BF329" s="211"/>
      <c r="BG329" s="211"/>
      <c r="BH329" s="211"/>
      <c r="BI329" s="211"/>
      <c r="BJ329" s="211"/>
      <c r="BK329" s="211"/>
      <c r="BL329" s="211"/>
      <c r="BM329" s="211"/>
      <c r="BN329" s="211"/>
      <c r="BO329" s="211"/>
      <c r="BP329" s="211"/>
      <c r="BQ329" s="211"/>
      <c r="BR329" s="211"/>
      <c r="BS329" s="211"/>
      <c r="BT329" s="211"/>
      <c r="BU329" s="211"/>
      <c r="BV329" s="211"/>
      <c r="BW329" s="211"/>
      <c r="BX329" s="211"/>
      <c r="BY329" s="211"/>
      <c r="BZ329" s="211"/>
      <c r="CA329" s="211"/>
      <c r="CB329" s="211"/>
      <c r="CC329" s="211"/>
      <c r="CD329" s="211"/>
      <c r="CE329" s="211"/>
    </row>
    <row r="330" spans="1:83" s="17" customFormat="1" ht="16.5">
      <c r="A330" s="153"/>
      <c r="B330" s="154"/>
      <c r="C330" s="154"/>
      <c r="D330" s="155"/>
      <c r="E330" s="154"/>
      <c r="F330" s="238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2"/>
      <c r="AB330" s="212"/>
      <c r="AC330" s="212"/>
      <c r="AD330" s="212"/>
      <c r="AE330" s="212"/>
      <c r="AF330" s="211"/>
      <c r="AG330" s="211"/>
      <c r="AH330" s="211"/>
      <c r="AI330" s="211"/>
      <c r="AJ330" s="211"/>
      <c r="AK330" s="213"/>
      <c r="AL330" s="213"/>
      <c r="AM330" s="213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1"/>
      <c r="BA330" s="211"/>
      <c r="BB330" s="211"/>
      <c r="BC330" s="211"/>
      <c r="BD330" s="211"/>
      <c r="BE330" s="211"/>
      <c r="BF330" s="211"/>
      <c r="BG330" s="211"/>
      <c r="BH330" s="211"/>
      <c r="BI330" s="211"/>
      <c r="BJ330" s="211"/>
      <c r="BK330" s="211"/>
      <c r="BL330" s="211"/>
      <c r="BM330" s="211"/>
      <c r="BN330" s="211"/>
      <c r="BO330" s="211"/>
      <c r="BP330" s="211"/>
      <c r="BQ330" s="211"/>
      <c r="BR330" s="211"/>
      <c r="BS330" s="211"/>
      <c r="BT330" s="211"/>
      <c r="BU330" s="211"/>
      <c r="BV330" s="211"/>
      <c r="BW330" s="211"/>
      <c r="BX330" s="211"/>
      <c r="BY330" s="211"/>
      <c r="BZ330" s="211"/>
      <c r="CA330" s="211"/>
      <c r="CB330" s="211"/>
      <c r="CC330" s="211"/>
      <c r="CD330" s="211"/>
      <c r="CE330" s="211"/>
    </row>
    <row r="331" spans="1:83" s="17" customFormat="1" ht="27" customHeight="1">
      <c r="A331" s="134" t="s">
        <v>75</v>
      </c>
      <c r="B331" s="135" t="s">
        <v>134</v>
      </c>
      <c r="C331" s="135" t="s">
        <v>144</v>
      </c>
      <c r="D331" s="243"/>
      <c r="E331" s="218"/>
      <c r="F331" s="137">
        <f>F334+F332+F339</f>
        <v>218976</v>
      </c>
      <c r="G331" s="137">
        <f aca="true" t="shared" si="410" ref="G331:O331">G334+G332+G339+G341</f>
        <v>15357</v>
      </c>
      <c r="H331" s="137">
        <f t="shared" si="410"/>
        <v>234333</v>
      </c>
      <c r="I331" s="137">
        <f t="shared" si="410"/>
        <v>0</v>
      </c>
      <c r="J331" s="137">
        <f t="shared" si="410"/>
        <v>123187</v>
      </c>
      <c r="K331" s="137">
        <f t="shared" si="410"/>
        <v>213196</v>
      </c>
      <c r="L331" s="137">
        <f t="shared" si="410"/>
        <v>232384</v>
      </c>
      <c r="M331" s="137">
        <f t="shared" si="410"/>
        <v>355571</v>
      </c>
      <c r="N331" s="137">
        <f t="shared" si="410"/>
        <v>-208894</v>
      </c>
      <c r="O331" s="137">
        <f t="shared" si="410"/>
        <v>146677</v>
      </c>
      <c r="P331" s="137">
        <f aca="true" t="shared" si="411" ref="P331:U331">P334+P332+P339+P341</f>
        <v>63764</v>
      </c>
      <c r="Q331" s="137">
        <f t="shared" si="411"/>
        <v>110283</v>
      </c>
      <c r="R331" s="137">
        <f t="shared" si="411"/>
        <v>-6490</v>
      </c>
      <c r="S331" s="137">
        <f t="shared" si="411"/>
        <v>-6490</v>
      </c>
      <c r="T331" s="137">
        <f t="shared" si="411"/>
        <v>140187</v>
      </c>
      <c r="U331" s="137">
        <f t="shared" si="411"/>
        <v>103793</v>
      </c>
      <c r="V331" s="137">
        <f aca="true" t="shared" si="412" ref="V331:AB331">V334+V332+V339+V341</f>
        <v>-2622</v>
      </c>
      <c r="W331" s="137">
        <f t="shared" si="412"/>
        <v>-2622</v>
      </c>
      <c r="X331" s="137">
        <f t="shared" si="412"/>
        <v>137565</v>
      </c>
      <c r="Y331" s="137">
        <f t="shared" si="412"/>
        <v>101171</v>
      </c>
      <c r="Z331" s="137">
        <f t="shared" si="412"/>
        <v>0</v>
      </c>
      <c r="AA331" s="138">
        <f t="shared" si="412"/>
        <v>137565</v>
      </c>
      <c r="AB331" s="138">
        <f t="shared" si="412"/>
        <v>101171</v>
      </c>
      <c r="AC331" s="138">
        <f>AC334+AC332+AC339+AC341</f>
        <v>0</v>
      </c>
      <c r="AD331" s="138">
        <f>AD334+AD332+AD339+AD341</f>
        <v>0</v>
      </c>
      <c r="AE331" s="138"/>
      <c r="AF331" s="137">
        <f aca="true" t="shared" si="413" ref="AF331:AM331">AF334+AF332+AF339+AF341</f>
        <v>137565</v>
      </c>
      <c r="AG331" s="137">
        <f t="shared" si="413"/>
        <v>0</v>
      </c>
      <c r="AH331" s="137">
        <f t="shared" si="413"/>
        <v>101171</v>
      </c>
      <c r="AI331" s="137">
        <f t="shared" si="413"/>
        <v>0</v>
      </c>
      <c r="AJ331" s="137">
        <f t="shared" si="413"/>
        <v>0</v>
      </c>
      <c r="AK331" s="137">
        <f t="shared" si="413"/>
        <v>137565</v>
      </c>
      <c r="AL331" s="137">
        <f t="shared" si="413"/>
        <v>0</v>
      </c>
      <c r="AM331" s="137">
        <f t="shared" si="413"/>
        <v>101171</v>
      </c>
      <c r="AN331" s="137">
        <f aca="true" t="shared" si="414" ref="AN331:AV331">AN334+AN332+AN339+AN341</f>
        <v>14289</v>
      </c>
      <c r="AO331" s="137">
        <f t="shared" si="414"/>
        <v>115460</v>
      </c>
      <c r="AP331" s="137">
        <f t="shared" si="414"/>
        <v>0</v>
      </c>
      <c r="AQ331" s="137">
        <f t="shared" si="414"/>
        <v>115460</v>
      </c>
      <c r="AR331" s="137">
        <f t="shared" si="414"/>
        <v>0</v>
      </c>
      <c r="AS331" s="137">
        <f t="shared" si="414"/>
        <v>0</v>
      </c>
      <c r="AT331" s="137">
        <f t="shared" si="414"/>
        <v>115460</v>
      </c>
      <c r="AU331" s="137">
        <f t="shared" si="414"/>
        <v>115460</v>
      </c>
      <c r="AV331" s="137">
        <f t="shared" si="414"/>
        <v>0</v>
      </c>
      <c r="AW331" s="137">
        <f aca="true" t="shared" si="415" ref="AW331:BC331">AW334+AW332+AW339+AW341</f>
        <v>0</v>
      </c>
      <c r="AX331" s="137">
        <f t="shared" si="415"/>
        <v>115460</v>
      </c>
      <c r="AY331" s="137">
        <f t="shared" si="415"/>
        <v>115460</v>
      </c>
      <c r="AZ331" s="137">
        <f t="shared" si="415"/>
        <v>150</v>
      </c>
      <c r="BA331" s="137">
        <f t="shared" si="415"/>
        <v>0</v>
      </c>
      <c r="BB331" s="137">
        <f t="shared" si="415"/>
        <v>115610</v>
      </c>
      <c r="BC331" s="137">
        <f t="shared" si="415"/>
        <v>115460</v>
      </c>
      <c r="BD331" s="211"/>
      <c r="BE331" s="211"/>
      <c r="BF331" s="137">
        <f aca="true" t="shared" si="416" ref="BF331:BP331">BF334+BF332+BF339+BF341</f>
        <v>115610</v>
      </c>
      <c r="BG331" s="137">
        <f t="shared" si="416"/>
        <v>115460</v>
      </c>
      <c r="BH331" s="137">
        <f>BH334+BH332+BH339+BH341</f>
        <v>0</v>
      </c>
      <c r="BI331" s="137">
        <f>BI334+BI332+BI339+BI341</f>
        <v>0</v>
      </c>
      <c r="BJ331" s="137">
        <f>BJ334+BJ332+BJ339+BJ341</f>
        <v>115610</v>
      </c>
      <c r="BK331" s="137">
        <f>BK334+BK332+BK339+BK341</f>
        <v>115460</v>
      </c>
      <c r="BL331" s="137">
        <f t="shared" si="416"/>
        <v>0</v>
      </c>
      <c r="BM331" s="137">
        <f t="shared" si="416"/>
        <v>0</v>
      </c>
      <c r="BN331" s="137">
        <f t="shared" si="416"/>
        <v>115610</v>
      </c>
      <c r="BO331" s="137"/>
      <c r="BP331" s="137">
        <f t="shared" si="416"/>
        <v>115460</v>
      </c>
      <c r="BQ331" s="137">
        <f aca="true" t="shared" si="417" ref="BQ331:BZ331">BQ334+BQ332+BQ339+BQ341</f>
        <v>0</v>
      </c>
      <c r="BR331" s="137">
        <f t="shared" si="417"/>
        <v>0</v>
      </c>
      <c r="BS331" s="137">
        <f t="shared" si="417"/>
        <v>115610</v>
      </c>
      <c r="BT331" s="137">
        <f t="shared" si="417"/>
        <v>0</v>
      </c>
      <c r="BU331" s="137">
        <f t="shared" si="417"/>
        <v>115460</v>
      </c>
      <c r="BV331" s="137">
        <f t="shared" si="417"/>
        <v>0</v>
      </c>
      <c r="BW331" s="137">
        <f t="shared" si="417"/>
        <v>0</v>
      </c>
      <c r="BX331" s="137">
        <f t="shared" si="417"/>
        <v>115610</v>
      </c>
      <c r="BY331" s="137">
        <f t="shared" si="417"/>
        <v>0</v>
      </c>
      <c r="BZ331" s="137">
        <f t="shared" si="417"/>
        <v>115460</v>
      </c>
      <c r="CA331" s="137">
        <f>CA334+CA332+CA339+CA341</f>
        <v>0</v>
      </c>
      <c r="CB331" s="137">
        <f>CB334+CB332+CB339+CB341</f>
        <v>0</v>
      </c>
      <c r="CC331" s="137">
        <f>CC334+CC332+CC339+CC341</f>
        <v>115610</v>
      </c>
      <c r="CD331" s="137">
        <f>CD334+CD332+CD339+CD341</f>
        <v>0</v>
      </c>
      <c r="CE331" s="137">
        <f>CE334+CE332+CE339+CE341</f>
        <v>115460</v>
      </c>
    </row>
    <row r="332" spans="1:83" s="17" customFormat="1" ht="39" customHeight="1">
      <c r="A332" s="153" t="s">
        <v>76</v>
      </c>
      <c r="B332" s="154" t="s">
        <v>134</v>
      </c>
      <c r="C332" s="154" t="s">
        <v>144</v>
      </c>
      <c r="D332" s="155" t="s">
        <v>77</v>
      </c>
      <c r="E332" s="154"/>
      <c r="F332" s="156">
        <f aca="true" t="shared" si="418" ref="F332:BC332">F333</f>
        <v>85147</v>
      </c>
      <c r="G332" s="156">
        <f t="shared" si="418"/>
        <v>4235</v>
      </c>
      <c r="H332" s="156">
        <f t="shared" si="418"/>
        <v>89382</v>
      </c>
      <c r="I332" s="156">
        <f t="shared" si="418"/>
        <v>0</v>
      </c>
      <c r="J332" s="156">
        <f t="shared" si="418"/>
        <v>95852</v>
      </c>
      <c r="K332" s="156">
        <f t="shared" si="418"/>
        <v>-4021</v>
      </c>
      <c r="L332" s="156">
        <f t="shared" si="418"/>
        <v>-4305</v>
      </c>
      <c r="M332" s="156">
        <f t="shared" si="418"/>
        <v>91547</v>
      </c>
      <c r="N332" s="156">
        <f t="shared" si="418"/>
        <v>-45028</v>
      </c>
      <c r="O332" s="156">
        <f t="shared" si="418"/>
        <v>46519</v>
      </c>
      <c r="P332" s="156">
        <f t="shared" si="418"/>
        <v>0</v>
      </c>
      <c r="Q332" s="156">
        <f t="shared" si="418"/>
        <v>46519</v>
      </c>
      <c r="R332" s="156">
        <f t="shared" si="418"/>
        <v>-6490</v>
      </c>
      <c r="S332" s="156">
        <f t="shared" si="418"/>
        <v>-6490</v>
      </c>
      <c r="T332" s="156">
        <f t="shared" si="418"/>
        <v>40029</v>
      </c>
      <c r="U332" s="156">
        <f t="shared" si="418"/>
        <v>40029</v>
      </c>
      <c r="V332" s="156">
        <f t="shared" si="418"/>
        <v>0</v>
      </c>
      <c r="W332" s="156">
        <f t="shared" si="418"/>
        <v>0</v>
      </c>
      <c r="X332" s="156">
        <f t="shared" si="418"/>
        <v>40029</v>
      </c>
      <c r="Y332" s="156">
        <f t="shared" si="418"/>
        <v>40029</v>
      </c>
      <c r="Z332" s="156">
        <f t="shared" si="418"/>
        <v>0</v>
      </c>
      <c r="AA332" s="157">
        <f t="shared" si="418"/>
        <v>40029</v>
      </c>
      <c r="AB332" s="157">
        <f t="shared" si="418"/>
        <v>40029</v>
      </c>
      <c r="AC332" s="157">
        <f t="shared" si="418"/>
        <v>0</v>
      </c>
      <c r="AD332" s="157">
        <f t="shared" si="418"/>
        <v>0</v>
      </c>
      <c r="AE332" s="157"/>
      <c r="AF332" s="156">
        <f t="shared" si="418"/>
        <v>40029</v>
      </c>
      <c r="AG332" s="156">
        <f t="shared" si="418"/>
        <v>0</v>
      </c>
      <c r="AH332" s="156">
        <f t="shared" si="418"/>
        <v>40029</v>
      </c>
      <c r="AI332" s="156">
        <f t="shared" si="418"/>
        <v>0</v>
      </c>
      <c r="AJ332" s="156">
        <f t="shared" si="418"/>
        <v>0</v>
      </c>
      <c r="AK332" s="156">
        <f t="shared" si="418"/>
        <v>40029</v>
      </c>
      <c r="AL332" s="156">
        <f t="shared" si="418"/>
        <v>0</v>
      </c>
      <c r="AM332" s="156">
        <f t="shared" si="418"/>
        <v>40029</v>
      </c>
      <c r="AN332" s="156">
        <f t="shared" si="418"/>
        <v>2746</v>
      </c>
      <c r="AO332" s="156">
        <f t="shared" si="418"/>
        <v>42775</v>
      </c>
      <c r="AP332" s="156">
        <f t="shared" si="418"/>
        <v>0</v>
      </c>
      <c r="AQ332" s="156">
        <f t="shared" si="418"/>
        <v>42775</v>
      </c>
      <c r="AR332" s="156">
        <f t="shared" si="418"/>
        <v>0</v>
      </c>
      <c r="AS332" s="156">
        <f t="shared" si="418"/>
        <v>0</v>
      </c>
      <c r="AT332" s="156">
        <f t="shared" si="418"/>
        <v>42775</v>
      </c>
      <c r="AU332" s="156">
        <f t="shared" si="418"/>
        <v>42775</v>
      </c>
      <c r="AV332" s="156">
        <f t="shared" si="418"/>
        <v>0</v>
      </c>
      <c r="AW332" s="156">
        <f t="shared" si="418"/>
        <v>0</v>
      </c>
      <c r="AX332" s="156">
        <f t="shared" si="418"/>
        <v>42775</v>
      </c>
      <c r="AY332" s="156">
        <f t="shared" si="418"/>
        <v>42775</v>
      </c>
      <c r="AZ332" s="156">
        <f t="shared" si="418"/>
        <v>0</v>
      </c>
      <c r="BA332" s="156">
        <f t="shared" si="418"/>
        <v>0</v>
      </c>
      <c r="BB332" s="156">
        <f t="shared" si="418"/>
        <v>42775</v>
      </c>
      <c r="BC332" s="156">
        <f t="shared" si="418"/>
        <v>42775</v>
      </c>
      <c r="BD332" s="211"/>
      <c r="BE332" s="211"/>
      <c r="BF332" s="156">
        <f aca="true" t="shared" si="419" ref="BF332:CB332">BF333</f>
        <v>42775</v>
      </c>
      <c r="BG332" s="156">
        <f t="shared" si="419"/>
        <v>42775</v>
      </c>
      <c r="BH332" s="156">
        <f t="shared" si="419"/>
        <v>0</v>
      </c>
      <c r="BI332" s="156">
        <f t="shared" si="419"/>
        <v>0</v>
      </c>
      <c r="BJ332" s="156">
        <f t="shared" si="419"/>
        <v>42775</v>
      </c>
      <c r="BK332" s="156">
        <f t="shared" si="419"/>
        <v>42775</v>
      </c>
      <c r="BL332" s="156">
        <f t="shared" si="419"/>
        <v>0</v>
      </c>
      <c r="BM332" s="156">
        <f t="shared" si="419"/>
        <v>0</v>
      </c>
      <c r="BN332" s="156">
        <f t="shared" si="419"/>
        <v>42775</v>
      </c>
      <c r="BO332" s="156"/>
      <c r="BP332" s="156">
        <f t="shared" si="419"/>
        <v>42775</v>
      </c>
      <c r="BQ332" s="156">
        <f t="shared" si="419"/>
        <v>0</v>
      </c>
      <c r="BR332" s="156">
        <f t="shared" si="419"/>
        <v>0</v>
      </c>
      <c r="BS332" s="156">
        <f t="shared" si="419"/>
        <v>42775</v>
      </c>
      <c r="BT332" s="156">
        <f t="shared" si="419"/>
        <v>0</v>
      </c>
      <c r="BU332" s="156">
        <f t="shared" si="419"/>
        <v>42775</v>
      </c>
      <c r="BV332" s="156">
        <f t="shared" si="419"/>
        <v>0</v>
      </c>
      <c r="BW332" s="156">
        <f t="shared" si="419"/>
        <v>0</v>
      </c>
      <c r="BX332" s="156">
        <f t="shared" si="419"/>
        <v>42775</v>
      </c>
      <c r="BY332" s="156">
        <f t="shared" si="419"/>
        <v>0</v>
      </c>
      <c r="BZ332" s="156">
        <f t="shared" si="419"/>
        <v>42775</v>
      </c>
      <c r="CA332" s="156">
        <f t="shared" si="419"/>
        <v>0</v>
      </c>
      <c r="CB332" s="156">
        <f t="shared" si="419"/>
        <v>0</v>
      </c>
      <c r="CC332" s="156">
        <f>CC333</f>
        <v>42775</v>
      </c>
      <c r="CD332" s="156">
        <f>CD333</f>
        <v>0</v>
      </c>
      <c r="CE332" s="156">
        <f>CE333</f>
        <v>42775</v>
      </c>
    </row>
    <row r="333" spans="1:83" s="17" customFormat="1" ht="38.25" customHeight="1">
      <c r="A333" s="153" t="s">
        <v>127</v>
      </c>
      <c r="B333" s="154" t="s">
        <v>134</v>
      </c>
      <c r="C333" s="154" t="s">
        <v>144</v>
      </c>
      <c r="D333" s="155" t="s">
        <v>77</v>
      </c>
      <c r="E333" s="154" t="s">
        <v>128</v>
      </c>
      <c r="F333" s="142">
        <v>85147</v>
      </c>
      <c r="G333" s="142">
        <f>H333-F333</f>
        <v>4235</v>
      </c>
      <c r="H333" s="164">
        <f>20302+69227-147</f>
        <v>89382</v>
      </c>
      <c r="I333" s="164"/>
      <c r="J333" s="164">
        <f>21827+74186-161</f>
        <v>95852</v>
      </c>
      <c r="K333" s="164">
        <v>-4021</v>
      </c>
      <c r="L333" s="164">
        <v>-4305</v>
      </c>
      <c r="M333" s="142">
        <v>91547</v>
      </c>
      <c r="N333" s="142">
        <f>O333-M333</f>
        <v>-45028</v>
      </c>
      <c r="O333" s="142">
        <f>6490+40029</f>
        <v>46519</v>
      </c>
      <c r="P333" s="142"/>
      <c r="Q333" s="142">
        <f>6490+40029</f>
        <v>46519</v>
      </c>
      <c r="R333" s="142">
        <v>-6490</v>
      </c>
      <c r="S333" s="142">
        <v>-6490</v>
      </c>
      <c r="T333" s="142">
        <f>O333+R333</f>
        <v>40029</v>
      </c>
      <c r="U333" s="142">
        <f>Q333+S333</f>
        <v>40029</v>
      </c>
      <c r="V333" s="211"/>
      <c r="W333" s="211"/>
      <c r="X333" s="142">
        <f>T333+V333</f>
        <v>40029</v>
      </c>
      <c r="Y333" s="142">
        <f>U333+W333</f>
        <v>40029</v>
      </c>
      <c r="Z333" s="211"/>
      <c r="AA333" s="143">
        <f>X333+Z333</f>
        <v>40029</v>
      </c>
      <c r="AB333" s="143">
        <f>Y333</f>
        <v>40029</v>
      </c>
      <c r="AC333" s="212"/>
      <c r="AD333" s="212"/>
      <c r="AE333" s="212"/>
      <c r="AF333" s="142">
        <f>AA333+AC333</f>
        <v>40029</v>
      </c>
      <c r="AG333" s="211"/>
      <c r="AH333" s="142">
        <f>AB333</f>
        <v>40029</v>
      </c>
      <c r="AI333" s="211"/>
      <c r="AJ333" s="211"/>
      <c r="AK333" s="142">
        <f>AF333+AI333</f>
        <v>40029</v>
      </c>
      <c r="AL333" s="142">
        <f>AG333</f>
        <v>0</v>
      </c>
      <c r="AM333" s="142">
        <f>AH333+AJ333</f>
        <v>40029</v>
      </c>
      <c r="AN333" s="142">
        <f>AO333-AM333</f>
        <v>2746</v>
      </c>
      <c r="AO333" s="142">
        <v>42775</v>
      </c>
      <c r="AP333" s="142"/>
      <c r="AQ333" s="142">
        <v>42775</v>
      </c>
      <c r="AR333" s="142"/>
      <c r="AS333" s="211"/>
      <c r="AT333" s="142">
        <f>AO333+AR333</f>
        <v>42775</v>
      </c>
      <c r="AU333" s="142">
        <f>AQ333+AS333</f>
        <v>42775</v>
      </c>
      <c r="AV333" s="211"/>
      <c r="AW333" s="211"/>
      <c r="AX333" s="142">
        <f>AT333+AV333</f>
        <v>42775</v>
      </c>
      <c r="AY333" s="142">
        <f>AU333</f>
        <v>42775</v>
      </c>
      <c r="AZ333" s="211"/>
      <c r="BA333" s="211"/>
      <c r="BB333" s="142">
        <f>AX333+AZ333</f>
        <v>42775</v>
      </c>
      <c r="BC333" s="142">
        <f>AY333+BA333</f>
        <v>42775</v>
      </c>
      <c r="BD333" s="211"/>
      <c r="BE333" s="211"/>
      <c r="BF333" s="142">
        <f>BB333+BD333</f>
        <v>42775</v>
      </c>
      <c r="BG333" s="142">
        <f>BC333+BE333</f>
        <v>42775</v>
      </c>
      <c r="BH333" s="211"/>
      <c r="BI333" s="211"/>
      <c r="BJ333" s="142">
        <f>BB333+BH333</f>
        <v>42775</v>
      </c>
      <c r="BK333" s="142">
        <f>BC333+BI333</f>
        <v>42775</v>
      </c>
      <c r="BL333" s="211"/>
      <c r="BM333" s="211"/>
      <c r="BN333" s="142">
        <f>BJ333+BL333</f>
        <v>42775</v>
      </c>
      <c r="BO333" s="142"/>
      <c r="BP333" s="142">
        <f>BK333+BM333</f>
        <v>42775</v>
      </c>
      <c r="BQ333" s="142"/>
      <c r="BR333" s="211"/>
      <c r="BS333" s="142">
        <f>BN333+BQ333</f>
        <v>42775</v>
      </c>
      <c r="BT333" s="142">
        <f>BO333</f>
        <v>0</v>
      </c>
      <c r="BU333" s="142">
        <f>BP333+BR333</f>
        <v>42775</v>
      </c>
      <c r="BV333" s="142"/>
      <c r="BW333" s="211"/>
      <c r="BX333" s="142">
        <f>BS333+BV333</f>
        <v>42775</v>
      </c>
      <c r="BY333" s="142">
        <f>BT333</f>
        <v>0</v>
      </c>
      <c r="BZ333" s="142">
        <f>BU333+BW333</f>
        <v>42775</v>
      </c>
      <c r="CA333" s="142"/>
      <c r="CB333" s="211"/>
      <c r="CC333" s="142">
        <f>BX333+CA333</f>
        <v>42775</v>
      </c>
      <c r="CD333" s="142">
        <f>BY333</f>
        <v>0</v>
      </c>
      <c r="CE333" s="142">
        <f>BZ333+CB333</f>
        <v>42775</v>
      </c>
    </row>
    <row r="334" spans="1:83" s="9" customFormat="1" ht="20.25" customHeight="1">
      <c r="A334" s="153" t="s">
        <v>234</v>
      </c>
      <c r="B334" s="154" t="s">
        <v>134</v>
      </c>
      <c r="C334" s="154" t="s">
        <v>144</v>
      </c>
      <c r="D334" s="155" t="s">
        <v>163</v>
      </c>
      <c r="E334" s="154"/>
      <c r="F334" s="142">
        <f aca="true" t="shared" si="420" ref="F334:O334">F335+F337</f>
        <v>122551</v>
      </c>
      <c r="G334" s="142">
        <f t="shared" si="420"/>
        <v>0</v>
      </c>
      <c r="H334" s="142">
        <f t="shared" si="420"/>
        <v>122551</v>
      </c>
      <c r="I334" s="142">
        <f t="shared" si="420"/>
        <v>0</v>
      </c>
      <c r="J334" s="142">
        <f t="shared" si="420"/>
        <v>2732</v>
      </c>
      <c r="K334" s="142">
        <f t="shared" si="420"/>
        <v>-2551</v>
      </c>
      <c r="L334" s="142">
        <f t="shared" si="420"/>
        <v>-2732</v>
      </c>
      <c r="M334" s="142">
        <f t="shared" si="420"/>
        <v>0</v>
      </c>
      <c r="N334" s="142">
        <f t="shared" si="420"/>
        <v>55792</v>
      </c>
      <c r="O334" s="142">
        <f t="shared" si="420"/>
        <v>55792</v>
      </c>
      <c r="P334" s="142">
        <f aca="true" t="shared" si="421" ref="P334:Y334">P335+P337</f>
        <v>55792</v>
      </c>
      <c r="Q334" s="142">
        <f t="shared" si="421"/>
        <v>55792</v>
      </c>
      <c r="R334" s="142">
        <f t="shared" si="421"/>
        <v>0</v>
      </c>
      <c r="S334" s="142">
        <f t="shared" si="421"/>
        <v>0</v>
      </c>
      <c r="T334" s="142">
        <f t="shared" si="421"/>
        <v>55792</v>
      </c>
      <c r="U334" s="142">
        <f t="shared" si="421"/>
        <v>55792</v>
      </c>
      <c r="V334" s="142">
        <f t="shared" si="421"/>
        <v>0</v>
      </c>
      <c r="W334" s="142">
        <f t="shared" si="421"/>
        <v>0</v>
      </c>
      <c r="X334" s="142">
        <f t="shared" si="421"/>
        <v>55792</v>
      </c>
      <c r="Y334" s="142">
        <f t="shared" si="421"/>
        <v>55792</v>
      </c>
      <c r="Z334" s="142">
        <f>Z335+Z337</f>
        <v>0</v>
      </c>
      <c r="AA334" s="143">
        <f>AA335+AA337</f>
        <v>55792</v>
      </c>
      <c r="AB334" s="143">
        <f>AB335+AB337</f>
        <v>55792</v>
      </c>
      <c r="AC334" s="143">
        <f>AC335+AC337</f>
        <v>0</v>
      </c>
      <c r="AD334" s="143">
        <f>AD335+AD337</f>
        <v>0</v>
      </c>
      <c r="AE334" s="143"/>
      <c r="AF334" s="142">
        <f aca="true" t="shared" si="422" ref="AF334:AV334">AF335+AF337</f>
        <v>55792</v>
      </c>
      <c r="AG334" s="142">
        <f t="shared" si="422"/>
        <v>0</v>
      </c>
      <c r="AH334" s="142">
        <f t="shared" si="422"/>
        <v>55792</v>
      </c>
      <c r="AI334" s="142">
        <f t="shared" si="422"/>
        <v>0</v>
      </c>
      <c r="AJ334" s="142">
        <f t="shared" si="422"/>
        <v>0</v>
      </c>
      <c r="AK334" s="142">
        <f t="shared" si="422"/>
        <v>55792</v>
      </c>
      <c r="AL334" s="142">
        <f t="shared" si="422"/>
        <v>0</v>
      </c>
      <c r="AM334" s="142">
        <f t="shared" si="422"/>
        <v>55792</v>
      </c>
      <c r="AN334" s="142">
        <f t="shared" si="422"/>
        <v>0</v>
      </c>
      <c r="AO334" s="142">
        <f t="shared" si="422"/>
        <v>55792</v>
      </c>
      <c r="AP334" s="142">
        <f t="shared" si="422"/>
        <v>0</v>
      </c>
      <c r="AQ334" s="142">
        <f t="shared" si="422"/>
        <v>55792</v>
      </c>
      <c r="AR334" s="142">
        <f t="shared" si="422"/>
        <v>0</v>
      </c>
      <c r="AS334" s="142">
        <f t="shared" si="422"/>
        <v>0</v>
      </c>
      <c r="AT334" s="142">
        <f t="shared" si="422"/>
        <v>55792</v>
      </c>
      <c r="AU334" s="142">
        <f t="shared" si="422"/>
        <v>55792</v>
      </c>
      <c r="AV334" s="142">
        <f t="shared" si="422"/>
        <v>0</v>
      </c>
      <c r="AW334" s="142">
        <f aca="true" t="shared" si="423" ref="AW334:BC334">AW335+AW337</f>
        <v>0</v>
      </c>
      <c r="AX334" s="142">
        <f t="shared" si="423"/>
        <v>55792</v>
      </c>
      <c r="AY334" s="142">
        <f t="shared" si="423"/>
        <v>55792</v>
      </c>
      <c r="AZ334" s="142">
        <f t="shared" si="423"/>
        <v>0</v>
      </c>
      <c r="BA334" s="142">
        <f t="shared" si="423"/>
        <v>0</v>
      </c>
      <c r="BB334" s="142">
        <f t="shared" si="423"/>
        <v>55792</v>
      </c>
      <c r="BC334" s="142">
        <f t="shared" si="423"/>
        <v>55792</v>
      </c>
      <c r="BD334" s="132"/>
      <c r="BE334" s="132"/>
      <c r="BF334" s="142">
        <f aca="true" t="shared" si="424" ref="BF334:BZ334">BF335+BF337</f>
        <v>55792</v>
      </c>
      <c r="BG334" s="142">
        <f t="shared" si="424"/>
        <v>55792</v>
      </c>
      <c r="BH334" s="142">
        <f>BH335+BH337</f>
        <v>0</v>
      </c>
      <c r="BI334" s="142">
        <f>BI335+BI337</f>
        <v>0</v>
      </c>
      <c r="BJ334" s="142">
        <f>BJ335+BJ337</f>
        <v>55792</v>
      </c>
      <c r="BK334" s="142">
        <f>BK335+BK337</f>
        <v>55792</v>
      </c>
      <c r="BL334" s="142">
        <f t="shared" si="424"/>
        <v>0</v>
      </c>
      <c r="BM334" s="142">
        <f t="shared" si="424"/>
        <v>0</v>
      </c>
      <c r="BN334" s="142">
        <f t="shared" si="424"/>
        <v>55792</v>
      </c>
      <c r="BO334" s="142"/>
      <c r="BP334" s="142">
        <f t="shared" si="424"/>
        <v>55792</v>
      </c>
      <c r="BQ334" s="142">
        <f t="shared" si="424"/>
        <v>0</v>
      </c>
      <c r="BR334" s="142">
        <f t="shared" si="424"/>
        <v>0</v>
      </c>
      <c r="BS334" s="142">
        <f t="shared" si="424"/>
        <v>55792</v>
      </c>
      <c r="BT334" s="142">
        <f t="shared" si="424"/>
        <v>0</v>
      </c>
      <c r="BU334" s="142">
        <f t="shared" si="424"/>
        <v>55792</v>
      </c>
      <c r="BV334" s="142">
        <f t="shared" si="424"/>
        <v>0</v>
      </c>
      <c r="BW334" s="142">
        <f t="shared" si="424"/>
        <v>0</v>
      </c>
      <c r="BX334" s="142">
        <f t="shared" si="424"/>
        <v>55792</v>
      </c>
      <c r="BY334" s="142">
        <f t="shared" si="424"/>
        <v>0</v>
      </c>
      <c r="BZ334" s="142">
        <f t="shared" si="424"/>
        <v>55792</v>
      </c>
      <c r="CA334" s="142">
        <f>CA335+CA337</f>
        <v>0</v>
      </c>
      <c r="CB334" s="142">
        <f>CB335+CB337</f>
        <v>0</v>
      </c>
      <c r="CC334" s="142">
        <f>CC335+CC337</f>
        <v>55792</v>
      </c>
      <c r="CD334" s="142">
        <f>CD335+CD337</f>
        <v>0</v>
      </c>
      <c r="CE334" s="142">
        <f>CE335+CE337</f>
        <v>55792</v>
      </c>
    </row>
    <row r="335" spans="1:83" s="11" customFormat="1" ht="66" customHeight="1" hidden="1">
      <c r="A335" s="153" t="s">
        <v>210</v>
      </c>
      <c r="B335" s="154" t="s">
        <v>134</v>
      </c>
      <c r="C335" s="154" t="s">
        <v>144</v>
      </c>
      <c r="D335" s="155" t="s">
        <v>174</v>
      </c>
      <c r="E335" s="154"/>
      <c r="F335" s="142">
        <f aca="true" t="shared" si="425" ref="F335:U335">F336</f>
        <v>2551</v>
      </c>
      <c r="G335" s="142">
        <f t="shared" si="425"/>
        <v>0</v>
      </c>
      <c r="H335" s="142">
        <f t="shared" si="425"/>
        <v>2551</v>
      </c>
      <c r="I335" s="142">
        <f t="shared" si="425"/>
        <v>0</v>
      </c>
      <c r="J335" s="142">
        <f t="shared" si="425"/>
        <v>2732</v>
      </c>
      <c r="K335" s="142">
        <f t="shared" si="425"/>
        <v>-2551</v>
      </c>
      <c r="L335" s="142">
        <f t="shared" si="425"/>
        <v>-2732</v>
      </c>
      <c r="M335" s="142">
        <f t="shared" si="425"/>
        <v>0</v>
      </c>
      <c r="N335" s="142">
        <f t="shared" si="425"/>
        <v>0</v>
      </c>
      <c r="O335" s="142">
        <f t="shared" si="425"/>
        <v>0</v>
      </c>
      <c r="P335" s="142">
        <f t="shared" si="425"/>
        <v>0</v>
      </c>
      <c r="Q335" s="142">
        <f t="shared" si="425"/>
        <v>0</v>
      </c>
      <c r="R335" s="142">
        <f t="shared" si="425"/>
        <v>0</v>
      </c>
      <c r="S335" s="142">
        <f t="shared" si="425"/>
        <v>0</v>
      </c>
      <c r="T335" s="142">
        <f t="shared" si="425"/>
        <v>0</v>
      </c>
      <c r="U335" s="142">
        <f t="shared" si="425"/>
        <v>0</v>
      </c>
      <c r="V335" s="144"/>
      <c r="W335" s="144"/>
      <c r="X335" s="144"/>
      <c r="Y335" s="144"/>
      <c r="Z335" s="144"/>
      <c r="AA335" s="203"/>
      <c r="AB335" s="203"/>
      <c r="AC335" s="203"/>
      <c r="AD335" s="203"/>
      <c r="AE335" s="203"/>
      <c r="AF335" s="144"/>
      <c r="AG335" s="144"/>
      <c r="AH335" s="144"/>
      <c r="AI335" s="144"/>
      <c r="AJ335" s="144"/>
      <c r="AK335" s="169"/>
      <c r="AL335" s="169"/>
      <c r="AM335" s="169"/>
      <c r="AN335" s="144"/>
      <c r="AO335" s="144"/>
      <c r="AP335" s="144"/>
      <c r="AQ335" s="144"/>
      <c r="AR335" s="144"/>
      <c r="AS335" s="144"/>
      <c r="AT335" s="144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  <c r="BI335" s="144"/>
      <c r="BJ335" s="144"/>
      <c r="BK335" s="144"/>
      <c r="BL335" s="144"/>
      <c r="BM335" s="144"/>
      <c r="BN335" s="144"/>
      <c r="BO335" s="144"/>
      <c r="BP335" s="144"/>
      <c r="BQ335" s="144"/>
      <c r="BR335" s="144"/>
      <c r="BS335" s="144"/>
      <c r="BT335" s="144"/>
      <c r="BU335" s="144"/>
      <c r="BV335" s="144"/>
      <c r="BW335" s="144"/>
      <c r="BX335" s="144"/>
      <c r="BY335" s="144"/>
      <c r="BZ335" s="144"/>
      <c r="CA335" s="144"/>
      <c r="CB335" s="144"/>
      <c r="CC335" s="144"/>
      <c r="CD335" s="144"/>
      <c r="CE335" s="144"/>
    </row>
    <row r="336" spans="1:83" s="11" customFormat="1" ht="82.5" customHeight="1" hidden="1">
      <c r="A336" s="153" t="s">
        <v>398</v>
      </c>
      <c r="B336" s="154" t="s">
        <v>134</v>
      </c>
      <c r="C336" s="154" t="s">
        <v>144</v>
      </c>
      <c r="D336" s="155" t="s">
        <v>174</v>
      </c>
      <c r="E336" s="154" t="s">
        <v>141</v>
      </c>
      <c r="F336" s="142">
        <v>2551</v>
      </c>
      <c r="G336" s="142">
        <f>H336-F336</f>
        <v>0</v>
      </c>
      <c r="H336" s="164">
        <v>2551</v>
      </c>
      <c r="I336" s="164"/>
      <c r="J336" s="164">
        <v>2732</v>
      </c>
      <c r="K336" s="164">
        <v>-2551</v>
      </c>
      <c r="L336" s="164">
        <v>-2732</v>
      </c>
      <c r="M336" s="142"/>
      <c r="N336" s="145"/>
      <c r="O336" s="142"/>
      <c r="P336" s="142"/>
      <c r="Q336" s="142"/>
      <c r="R336" s="142"/>
      <c r="S336" s="142"/>
      <c r="T336" s="142"/>
      <c r="U336" s="142"/>
      <c r="V336" s="144"/>
      <c r="W336" s="144"/>
      <c r="X336" s="144"/>
      <c r="Y336" s="144"/>
      <c r="Z336" s="144"/>
      <c r="AA336" s="203"/>
      <c r="AB336" s="203"/>
      <c r="AC336" s="203"/>
      <c r="AD336" s="203"/>
      <c r="AE336" s="203"/>
      <c r="AF336" s="144"/>
      <c r="AG336" s="144"/>
      <c r="AH336" s="144"/>
      <c r="AI336" s="144"/>
      <c r="AJ336" s="144"/>
      <c r="AK336" s="169"/>
      <c r="AL336" s="169"/>
      <c r="AM336" s="169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144"/>
      <c r="BH336" s="144"/>
      <c r="BI336" s="144"/>
      <c r="BJ336" s="144"/>
      <c r="BK336" s="144"/>
      <c r="BL336" s="144"/>
      <c r="BM336" s="144"/>
      <c r="BN336" s="144"/>
      <c r="BO336" s="144"/>
      <c r="BP336" s="144"/>
      <c r="BQ336" s="144"/>
      <c r="BR336" s="144"/>
      <c r="BS336" s="144"/>
      <c r="BT336" s="144"/>
      <c r="BU336" s="144"/>
      <c r="BV336" s="144"/>
      <c r="BW336" s="144"/>
      <c r="BX336" s="144"/>
      <c r="BY336" s="144"/>
      <c r="BZ336" s="144"/>
      <c r="CA336" s="144"/>
      <c r="CB336" s="144"/>
      <c r="CC336" s="144"/>
      <c r="CD336" s="144"/>
      <c r="CE336" s="144"/>
    </row>
    <row r="337" spans="1:83" s="12" customFormat="1" ht="68.25" customHeight="1">
      <c r="A337" s="153" t="s">
        <v>269</v>
      </c>
      <c r="B337" s="154" t="s">
        <v>134</v>
      </c>
      <c r="C337" s="154" t="s">
        <v>144</v>
      </c>
      <c r="D337" s="155" t="s">
        <v>175</v>
      </c>
      <c r="E337" s="154"/>
      <c r="F337" s="142">
        <f aca="true" t="shared" si="426" ref="F337:BC337">F338</f>
        <v>120000</v>
      </c>
      <c r="G337" s="142">
        <f t="shared" si="426"/>
        <v>0</v>
      </c>
      <c r="H337" s="142">
        <f t="shared" si="426"/>
        <v>120000</v>
      </c>
      <c r="I337" s="142">
        <f t="shared" si="426"/>
        <v>0</v>
      </c>
      <c r="J337" s="142">
        <f t="shared" si="426"/>
        <v>0</v>
      </c>
      <c r="K337" s="142">
        <f t="shared" si="426"/>
        <v>0</v>
      </c>
      <c r="L337" s="142">
        <f t="shared" si="426"/>
        <v>0</v>
      </c>
      <c r="M337" s="142">
        <f t="shared" si="426"/>
        <v>0</v>
      </c>
      <c r="N337" s="142">
        <f t="shared" si="426"/>
        <v>55792</v>
      </c>
      <c r="O337" s="142">
        <f t="shared" si="426"/>
        <v>55792</v>
      </c>
      <c r="P337" s="142">
        <f t="shared" si="426"/>
        <v>55792</v>
      </c>
      <c r="Q337" s="142">
        <f t="shared" si="426"/>
        <v>55792</v>
      </c>
      <c r="R337" s="142">
        <f t="shared" si="426"/>
        <v>0</v>
      </c>
      <c r="S337" s="142">
        <f t="shared" si="426"/>
        <v>0</v>
      </c>
      <c r="T337" s="142">
        <f t="shared" si="426"/>
        <v>55792</v>
      </c>
      <c r="U337" s="142">
        <f t="shared" si="426"/>
        <v>55792</v>
      </c>
      <c r="V337" s="142">
        <f t="shared" si="426"/>
        <v>0</v>
      </c>
      <c r="W337" s="142">
        <f t="shared" si="426"/>
        <v>0</v>
      </c>
      <c r="X337" s="142">
        <f t="shared" si="426"/>
        <v>55792</v>
      </c>
      <c r="Y337" s="142">
        <f t="shared" si="426"/>
        <v>55792</v>
      </c>
      <c r="Z337" s="142">
        <f t="shared" si="426"/>
        <v>0</v>
      </c>
      <c r="AA337" s="143">
        <f t="shared" si="426"/>
        <v>55792</v>
      </c>
      <c r="AB337" s="143">
        <f t="shared" si="426"/>
        <v>55792</v>
      </c>
      <c r="AC337" s="143">
        <f t="shared" si="426"/>
        <v>0</v>
      </c>
      <c r="AD337" s="143">
        <f t="shared" si="426"/>
        <v>0</v>
      </c>
      <c r="AE337" s="143"/>
      <c r="AF337" s="142">
        <f t="shared" si="426"/>
        <v>55792</v>
      </c>
      <c r="AG337" s="142">
        <f t="shared" si="426"/>
        <v>0</v>
      </c>
      <c r="AH337" s="142">
        <f t="shared" si="426"/>
        <v>55792</v>
      </c>
      <c r="AI337" s="142">
        <f t="shared" si="426"/>
        <v>0</v>
      </c>
      <c r="AJ337" s="142">
        <f t="shared" si="426"/>
        <v>0</v>
      </c>
      <c r="AK337" s="142">
        <f t="shared" si="426"/>
        <v>55792</v>
      </c>
      <c r="AL337" s="142">
        <f t="shared" si="426"/>
        <v>0</v>
      </c>
      <c r="AM337" s="142">
        <f t="shared" si="426"/>
        <v>55792</v>
      </c>
      <c r="AN337" s="142">
        <f t="shared" si="426"/>
        <v>0</v>
      </c>
      <c r="AO337" s="142">
        <f t="shared" si="426"/>
        <v>55792</v>
      </c>
      <c r="AP337" s="142">
        <f t="shared" si="426"/>
        <v>0</v>
      </c>
      <c r="AQ337" s="142">
        <f t="shared" si="426"/>
        <v>55792</v>
      </c>
      <c r="AR337" s="142">
        <f t="shared" si="426"/>
        <v>0</v>
      </c>
      <c r="AS337" s="142">
        <f t="shared" si="426"/>
        <v>0</v>
      </c>
      <c r="AT337" s="142">
        <f t="shared" si="426"/>
        <v>55792</v>
      </c>
      <c r="AU337" s="142">
        <f t="shared" si="426"/>
        <v>55792</v>
      </c>
      <c r="AV337" s="142">
        <f t="shared" si="426"/>
        <v>0</v>
      </c>
      <c r="AW337" s="142">
        <f t="shared" si="426"/>
        <v>0</v>
      </c>
      <c r="AX337" s="142">
        <f t="shared" si="426"/>
        <v>55792</v>
      </c>
      <c r="AY337" s="142">
        <f t="shared" si="426"/>
        <v>55792</v>
      </c>
      <c r="AZ337" s="142">
        <f t="shared" si="426"/>
        <v>0</v>
      </c>
      <c r="BA337" s="142">
        <f t="shared" si="426"/>
        <v>0</v>
      </c>
      <c r="BB337" s="142">
        <f t="shared" si="426"/>
        <v>55792</v>
      </c>
      <c r="BC337" s="142">
        <f t="shared" si="426"/>
        <v>55792</v>
      </c>
      <c r="BD337" s="146"/>
      <c r="BE337" s="146"/>
      <c r="BF337" s="142">
        <f aca="true" t="shared" si="427" ref="BF337:CB337">BF338</f>
        <v>55792</v>
      </c>
      <c r="BG337" s="142">
        <f t="shared" si="427"/>
        <v>55792</v>
      </c>
      <c r="BH337" s="142">
        <f t="shared" si="427"/>
        <v>0</v>
      </c>
      <c r="BI337" s="142">
        <f t="shared" si="427"/>
        <v>0</v>
      </c>
      <c r="BJ337" s="142">
        <f t="shared" si="427"/>
        <v>55792</v>
      </c>
      <c r="BK337" s="142">
        <f t="shared" si="427"/>
        <v>55792</v>
      </c>
      <c r="BL337" s="142">
        <f t="shared" si="427"/>
        <v>0</v>
      </c>
      <c r="BM337" s="142">
        <f t="shared" si="427"/>
        <v>0</v>
      </c>
      <c r="BN337" s="142">
        <f t="shared" si="427"/>
        <v>55792</v>
      </c>
      <c r="BO337" s="142"/>
      <c r="BP337" s="142">
        <f t="shared" si="427"/>
        <v>55792</v>
      </c>
      <c r="BQ337" s="142">
        <f t="shared" si="427"/>
        <v>0</v>
      </c>
      <c r="BR337" s="142">
        <f t="shared" si="427"/>
        <v>0</v>
      </c>
      <c r="BS337" s="142">
        <f t="shared" si="427"/>
        <v>55792</v>
      </c>
      <c r="BT337" s="142">
        <f t="shared" si="427"/>
        <v>0</v>
      </c>
      <c r="BU337" s="142">
        <f t="shared" si="427"/>
        <v>55792</v>
      </c>
      <c r="BV337" s="142">
        <f t="shared" si="427"/>
        <v>0</v>
      </c>
      <c r="BW337" s="142">
        <f t="shared" si="427"/>
        <v>0</v>
      </c>
      <c r="BX337" s="142">
        <f t="shared" si="427"/>
        <v>55792</v>
      </c>
      <c r="BY337" s="142">
        <f t="shared" si="427"/>
        <v>0</v>
      </c>
      <c r="BZ337" s="142">
        <f t="shared" si="427"/>
        <v>55792</v>
      </c>
      <c r="CA337" s="142">
        <f t="shared" si="427"/>
        <v>0</v>
      </c>
      <c r="CB337" s="142">
        <f t="shared" si="427"/>
        <v>0</v>
      </c>
      <c r="CC337" s="142">
        <f>CC338</f>
        <v>55792</v>
      </c>
      <c r="CD337" s="142">
        <f>CD338</f>
        <v>0</v>
      </c>
      <c r="CE337" s="142">
        <f>CE338</f>
        <v>55792</v>
      </c>
    </row>
    <row r="338" spans="1:83" s="12" customFormat="1" ht="84" customHeight="1">
      <c r="A338" s="153" t="s">
        <v>242</v>
      </c>
      <c r="B338" s="154" t="s">
        <v>134</v>
      </c>
      <c r="C338" s="154" t="s">
        <v>144</v>
      </c>
      <c r="D338" s="155" t="s">
        <v>175</v>
      </c>
      <c r="E338" s="154" t="s">
        <v>141</v>
      </c>
      <c r="F338" s="142">
        <v>120000</v>
      </c>
      <c r="G338" s="142">
        <f>H338-F338</f>
        <v>0</v>
      </c>
      <c r="H338" s="164">
        <v>120000</v>
      </c>
      <c r="I338" s="164"/>
      <c r="J338" s="164"/>
      <c r="K338" s="165"/>
      <c r="L338" s="165"/>
      <c r="M338" s="142"/>
      <c r="N338" s="142">
        <f>O338-M338</f>
        <v>55792</v>
      </c>
      <c r="O338" s="142">
        <v>55792</v>
      </c>
      <c r="P338" s="142">
        <v>55792</v>
      </c>
      <c r="Q338" s="142">
        <v>55792</v>
      </c>
      <c r="R338" s="146"/>
      <c r="S338" s="146"/>
      <c r="T338" s="142">
        <f>O338+R338</f>
        <v>55792</v>
      </c>
      <c r="U338" s="142">
        <f>Q338+S338</f>
        <v>55792</v>
      </c>
      <c r="V338" s="146"/>
      <c r="W338" s="146"/>
      <c r="X338" s="142">
        <f>T338+V338</f>
        <v>55792</v>
      </c>
      <c r="Y338" s="142">
        <f>U338+W338</f>
        <v>55792</v>
      </c>
      <c r="Z338" s="146"/>
      <c r="AA338" s="143">
        <f>X338+Z338</f>
        <v>55792</v>
      </c>
      <c r="AB338" s="143">
        <f>Y338</f>
        <v>55792</v>
      </c>
      <c r="AC338" s="147"/>
      <c r="AD338" s="147"/>
      <c r="AE338" s="147"/>
      <c r="AF338" s="142">
        <f>AA338+AC338</f>
        <v>55792</v>
      </c>
      <c r="AG338" s="146"/>
      <c r="AH338" s="142">
        <f>AB338</f>
        <v>55792</v>
      </c>
      <c r="AI338" s="146"/>
      <c r="AJ338" s="146"/>
      <c r="AK338" s="142">
        <f>AF338+AI338</f>
        <v>55792</v>
      </c>
      <c r="AL338" s="142">
        <f>AG338</f>
        <v>0</v>
      </c>
      <c r="AM338" s="142">
        <f>AH338+AJ338</f>
        <v>55792</v>
      </c>
      <c r="AN338" s="142">
        <f>AO338-AM338</f>
        <v>0</v>
      </c>
      <c r="AO338" s="142">
        <v>55792</v>
      </c>
      <c r="AP338" s="142"/>
      <c r="AQ338" s="142">
        <v>55792</v>
      </c>
      <c r="AR338" s="142"/>
      <c r="AS338" s="146"/>
      <c r="AT338" s="142">
        <f>AO338+AR338</f>
        <v>55792</v>
      </c>
      <c r="AU338" s="142">
        <f>AQ338+AS338</f>
        <v>55792</v>
      </c>
      <c r="AV338" s="146"/>
      <c r="AW338" s="146"/>
      <c r="AX338" s="142">
        <f>AT338+AV338</f>
        <v>55792</v>
      </c>
      <c r="AY338" s="142">
        <f>AU338</f>
        <v>55792</v>
      </c>
      <c r="AZ338" s="146"/>
      <c r="BA338" s="146"/>
      <c r="BB338" s="142">
        <f>AX338+AZ338</f>
        <v>55792</v>
      </c>
      <c r="BC338" s="142">
        <f>AY338+BA338</f>
        <v>55792</v>
      </c>
      <c r="BD338" s="146"/>
      <c r="BE338" s="146"/>
      <c r="BF338" s="142">
        <f>BB338+BD338</f>
        <v>55792</v>
      </c>
      <c r="BG338" s="142">
        <f>BC338+BE338</f>
        <v>55792</v>
      </c>
      <c r="BH338" s="146"/>
      <c r="BI338" s="146"/>
      <c r="BJ338" s="142">
        <f>BB338+BH338</f>
        <v>55792</v>
      </c>
      <c r="BK338" s="142">
        <f>BC338+BI338</f>
        <v>55792</v>
      </c>
      <c r="BL338" s="146"/>
      <c r="BM338" s="146"/>
      <c r="BN338" s="142">
        <f>BJ338+BL338</f>
        <v>55792</v>
      </c>
      <c r="BO338" s="142"/>
      <c r="BP338" s="142">
        <f>BK338+BM338</f>
        <v>55792</v>
      </c>
      <c r="BQ338" s="142"/>
      <c r="BR338" s="146"/>
      <c r="BS338" s="142">
        <f>BN338+BQ338</f>
        <v>55792</v>
      </c>
      <c r="BT338" s="142">
        <f>BO338</f>
        <v>0</v>
      </c>
      <c r="BU338" s="142">
        <f>BP338+BR338</f>
        <v>55792</v>
      </c>
      <c r="BV338" s="142"/>
      <c r="BW338" s="146"/>
      <c r="BX338" s="142">
        <f>BS338+BV338</f>
        <v>55792</v>
      </c>
      <c r="BY338" s="142">
        <f>BT338</f>
        <v>0</v>
      </c>
      <c r="BZ338" s="142">
        <f>BU338+BW338</f>
        <v>55792</v>
      </c>
      <c r="CA338" s="142"/>
      <c r="CB338" s="146"/>
      <c r="CC338" s="142">
        <f>BX338+CA338</f>
        <v>55792</v>
      </c>
      <c r="CD338" s="142">
        <f>BY338</f>
        <v>0</v>
      </c>
      <c r="CE338" s="142">
        <f>BZ338+CB338</f>
        <v>55792</v>
      </c>
    </row>
    <row r="339" spans="1:83" s="17" customFormat="1" ht="99.75" customHeight="1">
      <c r="A339" s="153" t="s">
        <v>78</v>
      </c>
      <c r="B339" s="154" t="s">
        <v>134</v>
      </c>
      <c r="C339" s="154" t="s">
        <v>144</v>
      </c>
      <c r="D339" s="155" t="s">
        <v>79</v>
      </c>
      <c r="E339" s="154"/>
      <c r="F339" s="156">
        <f aca="true" t="shared" si="428" ref="F339:BC339">F340</f>
        <v>11278</v>
      </c>
      <c r="G339" s="156">
        <f t="shared" si="428"/>
        <v>1062</v>
      </c>
      <c r="H339" s="156">
        <f t="shared" si="428"/>
        <v>12340</v>
      </c>
      <c r="I339" s="156">
        <f t="shared" si="428"/>
        <v>0</v>
      </c>
      <c r="J339" s="156">
        <f t="shared" si="428"/>
        <v>13287</v>
      </c>
      <c r="K339" s="156">
        <f t="shared" si="428"/>
        <v>-646</v>
      </c>
      <c r="L339" s="156">
        <f t="shared" si="428"/>
        <v>-692</v>
      </c>
      <c r="M339" s="156">
        <f t="shared" si="428"/>
        <v>12595</v>
      </c>
      <c r="N339" s="156">
        <f t="shared" si="428"/>
        <v>-4623</v>
      </c>
      <c r="O339" s="156">
        <f t="shared" si="428"/>
        <v>7972</v>
      </c>
      <c r="P339" s="156">
        <f t="shared" si="428"/>
        <v>7972</v>
      </c>
      <c r="Q339" s="156">
        <f t="shared" si="428"/>
        <v>7972</v>
      </c>
      <c r="R339" s="156">
        <f t="shared" si="428"/>
        <v>0</v>
      </c>
      <c r="S339" s="156">
        <f t="shared" si="428"/>
        <v>0</v>
      </c>
      <c r="T339" s="156">
        <f t="shared" si="428"/>
        <v>7972</v>
      </c>
      <c r="U339" s="156">
        <f t="shared" si="428"/>
        <v>7972</v>
      </c>
      <c r="V339" s="156">
        <f t="shared" si="428"/>
        <v>-2622</v>
      </c>
      <c r="W339" s="156">
        <f t="shared" si="428"/>
        <v>-2622</v>
      </c>
      <c r="X339" s="156">
        <f t="shared" si="428"/>
        <v>5350</v>
      </c>
      <c r="Y339" s="156">
        <f t="shared" si="428"/>
        <v>5350</v>
      </c>
      <c r="Z339" s="156">
        <f t="shared" si="428"/>
        <v>0</v>
      </c>
      <c r="AA339" s="157">
        <f t="shared" si="428"/>
        <v>5350</v>
      </c>
      <c r="AB339" s="157">
        <f t="shared" si="428"/>
        <v>5350</v>
      </c>
      <c r="AC339" s="157">
        <f t="shared" si="428"/>
        <v>0</v>
      </c>
      <c r="AD339" s="157">
        <f t="shared" si="428"/>
        <v>0</v>
      </c>
      <c r="AE339" s="157"/>
      <c r="AF339" s="156">
        <f t="shared" si="428"/>
        <v>5350</v>
      </c>
      <c r="AG339" s="156">
        <f t="shared" si="428"/>
        <v>0</v>
      </c>
      <c r="AH339" s="156">
        <f t="shared" si="428"/>
        <v>5350</v>
      </c>
      <c r="AI339" s="156">
        <f t="shared" si="428"/>
        <v>0</v>
      </c>
      <c r="AJ339" s="156">
        <f t="shared" si="428"/>
        <v>0</v>
      </c>
      <c r="AK339" s="156">
        <f t="shared" si="428"/>
        <v>5350</v>
      </c>
      <c r="AL339" s="156">
        <f t="shared" si="428"/>
        <v>0</v>
      </c>
      <c r="AM339" s="156">
        <f t="shared" si="428"/>
        <v>5350</v>
      </c>
      <c r="AN339" s="156">
        <f t="shared" si="428"/>
        <v>1120</v>
      </c>
      <c r="AO339" s="156">
        <f t="shared" si="428"/>
        <v>6470</v>
      </c>
      <c r="AP339" s="156">
        <f t="shared" si="428"/>
        <v>0</v>
      </c>
      <c r="AQ339" s="156">
        <f t="shared" si="428"/>
        <v>6470</v>
      </c>
      <c r="AR339" s="156">
        <f t="shared" si="428"/>
        <v>0</v>
      </c>
      <c r="AS339" s="156">
        <f t="shared" si="428"/>
        <v>0</v>
      </c>
      <c r="AT339" s="156">
        <f t="shared" si="428"/>
        <v>6470</v>
      </c>
      <c r="AU339" s="156">
        <f t="shared" si="428"/>
        <v>6470</v>
      </c>
      <c r="AV339" s="156">
        <f t="shared" si="428"/>
        <v>0</v>
      </c>
      <c r="AW339" s="156">
        <f t="shared" si="428"/>
        <v>0</v>
      </c>
      <c r="AX339" s="156">
        <f t="shared" si="428"/>
        <v>6470</v>
      </c>
      <c r="AY339" s="156">
        <f t="shared" si="428"/>
        <v>6470</v>
      </c>
      <c r="AZ339" s="156">
        <f t="shared" si="428"/>
        <v>0</v>
      </c>
      <c r="BA339" s="156">
        <f t="shared" si="428"/>
        <v>0</v>
      </c>
      <c r="BB339" s="156">
        <f t="shared" si="428"/>
        <v>6470</v>
      </c>
      <c r="BC339" s="156">
        <f t="shared" si="428"/>
        <v>6470</v>
      </c>
      <c r="BD339" s="211"/>
      <c r="BE339" s="211"/>
      <c r="BF339" s="156">
        <f aca="true" t="shared" si="429" ref="BF339:CB339">BF340</f>
        <v>6470</v>
      </c>
      <c r="BG339" s="156">
        <f t="shared" si="429"/>
        <v>6470</v>
      </c>
      <c r="BH339" s="156">
        <f t="shared" si="429"/>
        <v>0</v>
      </c>
      <c r="BI339" s="156">
        <f t="shared" si="429"/>
        <v>0</v>
      </c>
      <c r="BJ339" s="156">
        <f t="shared" si="429"/>
        <v>6470</v>
      </c>
      <c r="BK339" s="156">
        <f t="shared" si="429"/>
        <v>6470</v>
      </c>
      <c r="BL339" s="156">
        <f t="shared" si="429"/>
        <v>0</v>
      </c>
      <c r="BM339" s="156">
        <f t="shared" si="429"/>
        <v>0</v>
      </c>
      <c r="BN339" s="156">
        <f t="shared" si="429"/>
        <v>6470</v>
      </c>
      <c r="BO339" s="156"/>
      <c r="BP339" s="156">
        <f t="shared" si="429"/>
        <v>6470</v>
      </c>
      <c r="BQ339" s="156">
        <f t="shared" si="429"/>
        <v>0</v>
      </c>
      <c r="BR339" s="156">
        <f t="shared" si="429"/>
        <v>0</v>
      </c>
      <c r="BS339" s="156">
        <f t="shared" si="429"/>
        <v>6470</v>
      </c>
      <c r="BT339" s="156">
        <f t="shared" si="429"/>
        <v>0</v>
      </c>
      <c r="BU339" s="156">
        <f t="shared" si="429"/>
        <v>6470</v>
      </c>
      <c r="BV339" s="156">
        <f t="shared" si="429"/>
        <v>0</v>
      </c>
      <c r="BW339" s="156">
        <f t="shared" si="429"/>
        <v>0</v>
      </c>
      <c r="BX339" s="156">
        <f t="shared" si="429"/>
        <v>6470</v>
      </c>
      <c r="BY339" s="156">
        <f t="shared" si="429"/>
        <v>0</v>
      </c>
      <c r="BZ339" s="156">
        <f t="shared" si="429"/>
        <v>6470</v>
      </c>
      <c r="CA339" s="156">
        <f t="shared" si="429"/>
        <v>0</v>
      </c>
      <c r="CB339" s="156">
        <f t="shared" si="429"/>
        <v>0</v>
      </c>
      <c r="CC339" s="156">
        <f>CC340</f>
        <v>6470</v>
      </c>
      <c r="CD339" s="156">
        <f>CD340</f>
        <v>0</v>
      </c>
      <c r="CE339" s="156">
        <f>CE340</f>
        <v>6470</v>
      </c>
    </row>
    <row r="340" spans="1:83" s="17" customFormat="1" ht="33.75" customHeight="1">
      <c r="A340" s="153" t="s">
        <v>127</v>
      </c>
      <c r="B340" s="154" t="s">
        <v>134</v>
      </c>
      <c r="C340" s="154" t="s">
        <v>144</v>
      </c>
      <c r="D340" s="155" t="s">
        <v>79</v>
      </c>
      <c r="E340" s="154" t="s">
        <v>128</v>
      </c>
      <c r="F340" s="142">
        <v>11278</v>
      </c>
      <c r="G340" s="142">
        <f>H340-F340</f>
        <v>1062</v>
      </c>
      <c r="H340" s="164">
        <f>12383-43</f>
        <v>12340</v>
      </c>
      <c r="I340" s="164"/>
      <c r="J340" s="164">
        <f>13341-54</f>
        <v>13287</v>
      </c>
      <c r="K340" s="164">
        <v>-646</v>
      </c>
      <c r="L340" s="164">
        <v>-692</v>
      </c>
      <c r="M340" s="142">
        <v>12595</v>
      </c>
      <c r="N340" s="142">
        <f>O340-M340</f>
        <v>-4623</v>
      </c>
      <c r="O340" s="142">
        <v>7972</v>
      </c>
      <c r="P340" s="142">
        <v>7972</v>
      </c>
      <c r="Q340" s="142">
        <v>7972</v>
      </c>
      <c r="R340" s="211"/>
      <c r="S340" s="211"/>
      <c r="T340" s="142">
        <f>O340+R340</f>
        <v>7972</v>
      </c>
      <c r="U340" s="142">
        <f>Q340+S340</f>
        <v>7972</v>
      </c>
      <c r="V340" s="142">
        <v>-2622</v>
      </c>
      <c r="W340" s="142">
        <v>-2622</v>
      </c>
      <c r="X340" s="142">
        <f>T340+V340</f>
        <v>5350</v>
      </c>
      <c r="Y340" s="142">
        <f>U340+W340</f>
        <v>5350</v>
      </c>
      <c r="Z340" s="211"/>
      <c r="AA340" s="143">
        <f>X340+Z340</f>
        <v>5350</v>
      </c>
      <c r="AB340" s="143">
        <f>Y340</f>
        <v>5350</v>
      </c>
      <c r="AC340" s="212"/>
      <c r="AD340" s="212"/>
      <c r="AE340" s="212"/>
      <c r="AF340" s="142">
        <f>AA340+AC340</f>
        <v>5350</v>
      </c>
      <c r="AG340" s="211"/>
      <c r="AH340" s="142">
        <f>AB340</f>
        <v>5350</v>
      </c>
      <c r="AI340" s="211"/>
      <c r="AJ340" s="211"/>
      <c r="AK340" s="142">
        <f>AF340+AI340</f>
        <v>5350</v>
      </c>
      <c r="AL340" s="142">
        <f>AG340</f>
        <v>0</v>
      </c>
      <c r="AM340" s="142">
        <f>AH340+AJ340</f>
        <v>5350</v>
      </c>
      <c r="AN340" s="142">
        <f>AO340-AM340</f>
        <v>1120</v>
      </c>
      <c r="AO340" s="142">
        <v>6470</v>
      </c>
      <c r="AP340" s="142"/>
      <c r="AQ340" s="142">
        <v>6470</v>
      </c>
      <c r="AR340" s="142"/>
      <c r="AS340" s="211"/>
      <c r="AT340" s="142">
        <f>AO340+AR340</f>
        <v>6470</v>
      </c>
      <c r="AU340" s="142">
        <f>AQ340+AS340</f>
        <v>6470</v>
      </c>
      <c r="AV340" s="211"/>
      <c r="AW340" s="211"/>
      <c r="AX340" s="142">
        <f>AT340+AV340</f>
        <v>6470</v>
      </c>
      <c r="AY340" s="142">
        <f>AU340</f>
        <v>6470</v>
      </c>
      <c r="AZ340" s="211"/>
      <c r="BA340" s="211"/>
      <c r="BB340" s="142">
        <f>AX340+AZ340</f>
        <v>6470</v>
      </c>
      <c r="BC340" s="142">
        <f>AY340+BA340</f>
        <v>6470</v>
      </c>
      <c r="BD340" s="211"/>
      <c r="BE340" s="211"/>
      <c r="BF340" s="142">
        <f>BB340+BD340</f>
        <v>6470</v>
      </c>
      <c r="BG340" s="142">
        <f>BC340+BE340</f>
        <v>6470</v>
      </c>
      <c r="BH340" s="211"/>
      <c r="BI340" s="211"/>
      <c r="BJ340" s="142">
        <f>BB340+BH340</f>
        <v>6470</v>
      </c>
      <c r="BK340" s="142">
        <f>BC340+BI340</f>
        <v>6470</v>
      </c>
      <c r="BL340" s="211"/>
      <c r="BM340" s="211"/>
      <c r="BN340" s="142">
        <f>BJ340+BL340</f>
        <v>6470</v>
      </c>
      <c r="BO340" s="142"/>
      <c r="BP340" s="142">
        <f>BK340+BM340</f>
        <v>6470</v>
      </c>
      <c r="BQ340" s="142"/>
      <c r="BR340" s="211"/>
      <c r="BS340" s="142">
        <f>BN340+BQ340</f>
        <v>6470</v>
      </c>
      <c r="BT340" s="142">
        <f>BO340</f>
        <v>0</v>
      </c>
      <c r="BU340" s="142">
        <f>BP340+BR340</f>
        <v>6470</v>
      </c>
      <c r="BV340" s="142"/>
      <c r="BW340" s="211"/>
      <c r="BX340" s="142">
        <f>BS340+BV340</f>
        <v>6470</v>
      </c>
      <c r="BY340" s="142">
        <f>BT340</f>
        <v>0</v>
      </c>
      <c r="BZ340" s="142">
        <f>BU340+BW340</f>
        <v>6470</v>
      </c>
      <c r="CA340" s="142"/>
      <c r="CB340" s="211"/>
      <c r="CC340" s="142">
        <f>BX340+CA340</f>
        <v>6470</v>
      </c>
      <c r="CD340" s="142">
        <f>BY340</f>
        <v>0</v>
      </c>
      <c r="CE340" s="142">
        <f>BZ340+CB340</f>
        <v>6470</v>
      </c>
    </row>
    <row r="341" spans="1:83" s="17" customFormat="1" ht="33">
      <c r="A341" s="153" t="s">
        <v>119</v>
      </c>
      <c r="B341" s="154" t="s">
        <v>134</v>
      </c>
      <c r="C341" s="154" t="s">
        <v>144</v>
      </c>
      <c r="D341" s="155" t="s">
        <v>120</v>
      </c>
      <c r="E341" s="154"/>
      <c r="F341" s="142"/>
      <c r="G341" s="142">
        <f>G342</f>
        <v>10060</v>
      </c>
      <c r="H341" s="142">
        <f>H342</f>
        <v>10060</v>
      </c>
      <c r="I341" s="142">
        <f>I342</f>
        <v>0</v>
      </c>
      <c r="J341" s="142">
        <f>J342</f>
        <v>11316</v>
      </c>
      <c r="K341" s="142">
        <f>K342+K343</f>
        <v>220414</v>
      </c>
      <c r="L341" s="142">
        <f>L342+L343</f>
        <v>240113</v>
      </c>
      <c r="M341" s="142">
        <f>M342+M343</f>
        <v>251429</v>
      </c>
      <c r="N341" s="142">
        <f>N342+N343+N345</f>
        <v>-215035</v>
      </c>
      <c r="O341" s="142">
        <f>O342+O343+O345</f>
        <v>36394</v>
      </c>
      <c r="P341" s="142">
        <f aca="true" t="shared" si="430" ref="P341:Y341">P342+P343+P345</f>
        <v>0</v>
      </c>
      <c r="Q341" s="142">
        <f t="shared" si="430"/>
        <v>0</v>
      </c>
      <c r="R341" s="142">
        <f t="shared" si="430"/>
        <v>0</v>
      </c>
      <c r="S341" s="142">
        <f t="shared" si="430"/>
        <v>0</v>
      </c>
      <c r="T341" s="142">
        <f t="shared" si="430"/>
        <v>36394</v>
      </c>
      <c r="U341" s="142">
        <f t="shared" si="430"/>
        <v>0</v>
      </c>
      <c r="V341" s="142">
        <f t="shared" si="430"/>
        <v>0</v>
      </c>
      <c r="W341" s="142">
        <f t="shared" si="430"/>
        <v>0</v>
      </c>
      <c r="X341" s="142">
        <f t="shared" si="430"/>
        <v>36394</v>
      </c>
      <c r="Y341" s="142">
        <f t="shared" si="430"/>
        <v>0</v>
      </c>
      <c r="Z341" s="142">
        <f>Z342+Z343+Z345</f>
        <v>0</v>
      </c>
      <c r="AA341" s="143">
        <f>AA342+AA343+AA345</f>
        <v>36394</v>
      </c>
      <c r="AB341" s="143">
        <f>AB342+AB343+AB345</f>
        <v>0</v>
      </c>
      <c r="AC341" s="143">
        <f>AC342+AC343+AC345</f>
        <v>0</v>
      </c>
      <c r="AD341" s="143">
        <f>AD342+AD343+AD345</f>
        <v>0</v>
      </c>
      <c r="AE341" s="143"/>
      <c r="AF341" s="142">
        <f aca="true" t="shared" si="431" ref="AF341:AM341">AF342+AF343+AF345</f>
        <v>36394</v>
      </c>
      <c r="AG341" s="142">
        <f t="shared" si="431"/>
        <v>0</v>
      </c>
      <c r="AH341" s="142">
        <f t="shared" si="431"/>
        <v>0</v>
      </c>
      <c r="AI341" s="142">
        <f t="shared" si="431"/>
        <v>0</v>
      </c>
      <c r="AJ341" s="142">
        <f t="shared" si="431"/>
        <v>0</v>
      </c>
      <c r="AK341" s="142">
        <f t="shared" si="431"/>
        <v>36394</v>
      </c>
      <c r="AL341" s="142">
        <f t="shared" si="431"/>
        <v>0</v>
      </c>
      <c r="AM341" s="142">
        <f t="shared" si="431"/>
        <v>0</v>
      </c>
      <c r="AN341" s="142">
        <f aca="true" t="shared" si="432" ref="AN341:AV341">AN342+AN343+AN345+AN347</f>
        <v>10423</v>
      </c>
      <c r="AO341" s="142">
        <f t="shared" si="432"/>
        <v>10423</v>
      </c>
      <c r="AP341" s="142">
        <f t="shared" si="432"/>
        <v>0</v>
      </c>
      <c r="AQ341" s="142">
        <f t="shared" si="432"/>
        <v>10423</v>
      </c>
      <c r="AR341" s="142">
        <f t="shared" si="432"/>
        <v>0</v>
      </c>
      <c r="AS341" s="142">
        <f t="shared" si="432"/>
        <v>0</v>
      </c>
      <c r="AT341" s="142">
        <f t="shared" si="432"/>
        <v>10423</v>
      </c>
      <c r="AU341" s="142">
        <f t="shared" si="432"/>
        <v>10423</v>
      </c>
      <c r="AV341" s="142">
        <f t="shared" si="432"/>
        <v>0</v>
      </c>
      <c r="AW341" s="142">
        <f>AW342+AW343+AW345+AW347</f>
        <v>0</v>
      </c>
      <c r="AX341" s="142">
        <f>AX342+AX343+AX345+AX347</f>
        <v>10423</v>
      </c>
      <c r="AY341" s="142">
        <f>AY342+AY343+AY345+AY347</f>
        <v>10423</v>
      </c>
      <c r="AZ341" s="142">
        <f>AZ342+AZ343+AZ345+AZ347+AZ349</f>
        <v>150</v>
      </c>
      <c r="BA341" s="142">
        <f>BA342+BA343+BA345+BA347+BA349</f>
        <v>0</v>
      </c>
      <c r="BB341" s="142">
        <f>BB342+BB343+BB345+BB347+BB349</f>
        <v>10573</v>
      </c>
      <c r="BC341" s="142">
        <f>BC342+BC343+BC345+BC347+BC349</f>
        <v>10423</v>
      </c>
      <c r="BD341" s="211"/>
      <c r="BE341" s="211"/>
      <c r="BF341" s="142">
        <f aca="true" t="shared" si="433" ref="BF341:BZ341">BF342+BF343+BF345+BF347+BF349</f>
        <v>10573</v>
      </c>
      <c r="BG341" s="142">
        <f t="shared" si="433"/>
        <v>10423</v>
      </c>
      <c r="BH341" s="142">
        <f>BH342+BH343+BH345+BH347+BH349</f>
        <v>0</v>
      </c>
      <c r="BI341" s="142">
        <f>BI342+BI343+BI345+BI347+BI349</f>
        <v>0</v>
      </c>
      <c r="BJ341" s="142">
        <f>BJ342+BJ343+BJ345+BJ347+BJ349</f>
        <v>10573</v>
      </c>
      <c r="BK341" s="142">
        <f>BK342+BK343+BK345+BK347+BK349</f>
        <v>10423</v>
      </c>
      <c r="BL341" s="142">
        <f t="shared" si="433"/>
        <v>0</v>
      </c>
      <c r="BM341" s="142">
        <f t="shared" si="433"/>
        <v>0</v>
      </c>
      <c r="BN341" s="142">
        <f t="shared" si="433"/>
        <v>10573</v>
      </c>
      <c r="BO341" s="142"/>
      <c r="BP341" s="142">
        <f t="shared" si="433"/>
        <v>10423</v>
      </c>
      <c r="BQ341" s="142">
        <f t="shared" si="433"/>
        <v>0</v>
      </c>
      <c r="BR341" s="142">
        <f t="shared" si="433"/>
        <v>0</v>
      </c>
      <c r="BS341" s="142">
        <f t="shared" si="433"/>
        <v>10573</v>
      </c>
      <c r="BT341" s="142">
        <f t="shared" si="433"/>
        <v>0</v>
      </c>
      <c r="BU341" s="142">
        <f t="shared" si="433"/>
        <v>10423</v>
      </c>
      <c r="BV341" s="142">
        <f t="shared" si="433"/>
        <v>0</v>
      </c>
      <c r="BW341" s="142">
        <f t="shared" si="433"/>
        <v>0</v>
      </c>
      <c r="BX341" s="142">
        <f t="shared" si="433"/>
        <v>10573</v>
      </c>
      <c r="BY341" s="142">
        <f t="shared" si="433"/>
        <v>0</v>
      </c>
      <c r="BZ341" s="142">
        <f t="shared" si="433"/>
        <v>10423</v>
      </c>
      <c r="CA341" s="142">
        <f>CA342+CA343+CA345+CA347+CA349</f>
        <v>0</v>
      </c>
      <c r="CB341" s="142">
        <f>CB342+CB343+CB345+CB347+CB349</f>
        <v>0</v>
      </c>
      <c r="CC341" s="142">
        <f>CC342+CC343+CC345+CC347+CC349</f>
        <v>10573</v>
      </c>
      <c r="CD341" s="142">
        <f>CD342+CD343+CD345+CD347+CD349</f>
        <v>0</v>
      </c>
      <c r="CE341" s="142">
        <f>CE342+CE343+CE345+CE347+CE349</f>
        <v>10423</v>
      </c>
    </row>
    <row r="342" spans="1:83" s="17" customFormat="1" ht="66" customHeight="1" hidden="1">
      <c r="A342" s="153" t="s">
        <v>135</v>
      </c>
      <c r="B342" s="154" t="s">
        <v>134</v>
      </c>
      <c r="C342" s="154" t="s">
        <v>144</v>
      </c>
      <c r="D342" s="155" t="s">
        <v>120</v>
      </c>
      <c r="E342" s="154" t="s">
        <v>136</v>
      </c>
      <c r="F342" s="142"/>
      <c r="G342" s="142">
        <f>H342-F342</f>
        <v>10060</v>
      </c>
      <c r="H342" s="164">
        <f>6512+769+2779</f>
        <v>10060</v>
      </c>
      <c r="I342" s="164"/>
      <c r="J342" s="164">
        <f>7146+822+3348</f>
        <v>11316</v>
      </c>
      <c r="K342" s="164">
        <f>220414-2551</f>
        <v>217863</v>
      </c>
      <c r="L342" s="164">
        <f>240113-2732</f>
        <v>237381</v>
      </c>
      <c r="M342" s="142">
        <v>248697</v>
      </c>
      <c r="N342" s="142">
        <f>O342-M342</f>
        <v>-248697</v>
      </c>
      <c r="O342" s="142"/>
      <c r="P342" s="142"/>
      <c r="Q342" s="142"/>
      <c r="R342" s="142"/>
      <c r="S342" s="142"/>
      <c r="T342" s="142"/>
      <c r="U342" s="142"/>
      <c r="V342" s="211"/>
      <c r="W342" s="211"/>
      <c r="X342" s="211"/>
      <c r="Y342" s="211"/>
      <c r="Z342" s="211"/>
      <c r="AA342" s="212"/>
      <c r="AB342" s="212"/>
      <c r="AC342" s="212"/>
      <c r="AD342" s="212"/>
      <c r="AE342" s="212"/>
      <c r="AF342" s="211"/>
      <c r="AG342" s="211"/>
      <c r="AH342" s="211"/>
      <c r="AI342" s="211"/>
      <c r="AJ342" s="211"/>
      <c r="AK342" s="213"/>
      <c r="AL342" s="213"/>
      <c r="AM342" s="213"/>
      <c r="AN342" s="211"/>
      <c r="AO342" s="211"/>
      <c r="AP342" s="211"/>
      <c r="AQ342" s="211"/>
      <c r="AR342" s="211"/>
      <c r="AS342" s="211"/>
      <c r="AT342" s="211"/>
      <c r="AU342" s="211"/>
      <c r="AV342" s="211"/>
      <c r="AW342" s="211"/>
      <c r="AX342" s="211"/>
      <c r="AY342" s="211"/>
      <c r="AZ342" s="211"/>
      <c r="BA342" s="211"/>
      <c r="BB342" s="211"/>
      <c r="BC342" s="211"/>
      <c r="BD342" s="211"/>
      <c r="BE342" s="211"/>
      <c r="BF342" s="211"/>
      <c r="BG342" s="211"/>
      <c r="BH342" s="211"/>
      <c r="BI342" s="211"/>
      <c r="BJ342" s="211"/>
      <c r="BK342" s="211"/>
      <c r="BL342" s="211"/>
      <c r="BM342" s="211"/>
      <c r="BN342" s="211"/>
      <c r="BO342" s="211"/>
      <c r="BP342" s="211"/>
      <c r="BQ342" s="211"/>
      <c r="BR342" s="211"/>
      <c r="BS342" s="211"/>
      <c r="BT342" s="211"/>
      <c r="BU342" s="211"/>
      <c r="BV342" s="211"/>
      <c r="BW342" s="211"/>
      <c r="BX342" s="211"/>
      <c r="BY342" s="211"/>
      <c r="BZ342" s="211"/>
      <c r="CA342" s="211"/>
      <c r="CB342" s="211"/>
      <c r="CC342" s="211"/>
      <c r="CD342" s="211"/>
      <c r="CE342" s="211"/>
    </row>
    <row r="343" spans="1:83" s="17" customFormat="1" ht="66" hidden="1">
      <c r="A343" s="153" t="s">
        <v>210</v>
      </c>
      <c r="B343" s="154" t="s">
        <v>134</v>
      </c>
      <c r="C343" s="154" t="s">
        <v>144</v>
      </c>
      <c r="D343" s="155" t="s">
        <v>236</v>
      </c>
      <c r="E343" s="154"/>
      <c r="F343" s="142"/>
      <c r="G343" s="142"/>
      <c r="H343" s="164"/>
      <c r="I343" s="164"/>
      <c r="J343" s="164"/>
      <c r="K343" s="164">
        <f aca="true" t="shared" si="434" ref="K343:U343">K344</f>
        <v>2551</v>
      </c>
      <c r="L343" s="164">
        <f t="shared" si="434"/>
        <v>2732</v>
      </c>
      <c r="M343" s="142">
        <f t="shared" si="434"/>
        <v>2732</v>
      </c>
      <c r="N343" s="142">
        <f t="shared" si="434"/>
        <v>-2732</v>
      </c>
      <c r="O343" s="142">
        <f t="shared" si="434"/>
        <v>0</v>
      </c>
      <c r="P343" s="142">
        <f t="shared" si="434"/>
        <v>0</v>
      </c>
      <c r="Q343" s="142">
        <f t="shared" si="434"/>
        <v>0</v>
      </c>
      <c r="R343" s="142">
        <f t="shared" si="434"/>
        <v>0</v>
      </c>
      <c r="S343" s="142">
        <f t="shared" si="434"/>
        <v>0</v>
      </c>
      <c r="T343" s="142">
        <f t="shared" si="434"/>
        <v>0</v>
      </c>
      <c r="U343" s="142">
        <f t="shared" si="434"/>
        <v>0</v>
      </c>
      <c r="V343" s="211"/>
      <c r="W343" s="211"/>
      <c r="X343" s="211"/>
      <c r="Y343" s="211"/>
      <c r="Z343" s="211"/>
      <c r="AA343" s="212"/>
      <c r="AB343" s="212"/>
      <c r="AC343" s="212"/>
      <c r="AD343" s="212"/>
      <c r="AE343" s="212"/>
      <c r="AF343" s="211"/>
      <c r="AG343" s="211"/>
      <c r="AH343" s="211"/>
      <c r="AI343" s="211"/>
      <c r="AJ343" s="211"/>
      <c r="AK343" s="213"/>
      <c r="AL343" s="213"/>
      <c r="AM343" s="213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1"/>
      <c r="AX343" s="211"/>
      <c r="AY343" s="211"/>
      <c r="AZ343" s="211"/>
      <c r="BA343" s="211"/>
      <c r="BB343" s="211"/>
      <c r="BC343" s="211"/>
      <c r="BD343" s="211"/>
      <c r="BE343" s="211"/>
      <c r="BF343" s="211"/>
      <c r="BG343" s="211"/>
      <c r="BH343" s="211"/>
      <c r="BI343" s="211"/>
      <c r="BJ343" s="211"/>
      <c r="BK343" s="211"/>
      <c r="BL343" s="211"/>
      <c r="BM343" s="211"/>
      <c r="BN343" s="211"/>
      <c r="BO343" s="211"/>
      <c r="BP343" s="211"/>
      <c r="BQ343" s="211"/>
      <c r="BR343" s="211"/>
      <c r="BS343" s="211"/>
      <c r="BT343" s="211"/>
      <c r="BU343" s="211"/>
      <c r="BV343" s="211"/>
      <c r="BW343" s="211"/>
      <c r="BX343" s="211"/>
      <c r="BY343" s="211"/>
      <c r="BZ343" s="211"/>
      <c r="CA343" s="211"/>
      <c r="CB343" s="211"/>
      <c r="CC343" s="211"/>
      <c r="CD343" s="211"/>
      <c r="CE343" s="211"/>
    </row>
    <row r="344" spans="1:83" s="17" customFormat="1" ht="82.5" hidden="1">
      <c r="A344" s="153" t="s">
        <v>242</v>
      </c>
      <c r="B344" s="154" t="s">
        <v>134</v>
      </c>
      <c r="C344" s="154" t="s">
        <v>144</v>
      </c>
      <c r="D344" s="155" t="s">
        <v>236</v>
      </c>
      <c r="E344" s="154" t="s">
        <v>141</v>
      </c>
      <c r="F344" s="142"/>
      <c r="G344" s="142"/>
      <c r="H344" s="164"/>
      <c r="I344" s="164"/>
      <c r="J344" s="164"/>
      <c r="K344" s="164">
        <v>2551</v>
      </c>
      <c r="L344" s="164">
        <v>2732</v>
      </c>
      <c r="M344" s="142">
        <v>2732</v>
      </c>
      <c r="N344" s="142">
        <f>O344-M344</f>
        <v>-2732</v>
      </c>
      <c r="O344" s="142"/>
      <c r="P344" s="142"/>
      <c r="Q344" s="142"/>
      <c r="R344" s="142"/>
      <c r="S344" s="142"/>
      <c r="T344" s="142"/>
      <c r="U344" s="142"/>
      <c r="V344" s="211"/>
      <c r="W344" s="211"/>
      <c r="X344" s="211"/>
      <c r="Y344" s="211"/>
      <c r="Z344" s="211"/>
      <c r="AA344" s="212"/>
      <c r="AB344" s="212"/>
      <c r="AC344" s="212"/>
      <c r="AD344" s="212"/>
      <c r="AE344" s="212"/>
      <c r="AF344" s="211"/>
      <c r="AG344" s="211"/>
      <c r="AH344" s="211"/>
      <c r="AI344" s="211"/>
      <c r="AJ344" s="211"/>
      <c r="AK344" s="213"/>
      <c r="AL344" s="213"/>
      <c r="AM344" s="213"/>
      <c r="AN344" s="211"/>
      <c r="AO344" s="211"/>
      <c r="AP344" s="211"/>
      <c r="AQ344" s="211"/>
      <c r="AR344" s="211"/>
      <c r="AS344" s="211"/>
      <c r="AT344" s="211"/>
      <c r="AU344" s="211"/>
      <c r="AV344" s="211"/>
      <c r="AW344" s="211"/>
      <c r="AX344" s="211"/>
      <c r="AY344" s="211"/>
      <c r="AZ344" s="211"/>
      <c r="BA344" s="211"/>
      <c r="BB344" s="211"/>
      <c r="BC344" s="211"/>
      <c r="BD344" s="211"/>
      <c r="BE344" s="211"/>
      <c r="BF344" s="211"/>
      <c r="BG344" s="211"/>
      <c r="BH344" s="211"/>
      <c r="BI344" s="211"/>
      <c r="BJ344" s="211"/>
      <c r="BK344" s="211"/>
      <c r="BL344" s="211"/>
      <c r="BM344" s="211"/>
      <c r="BN344" s="211"/>
      <c r="BO344" s="211"/>
      <c r="BP344" s="211"/>
      <c r="BQ344" s="211"/>
      <c r="BR344" s="211"/>
      <c r="BS344" s="211"/>
      <c r="BT344" s="211"/>
      <c r="BU344" s="211"/>
      <c r="BV344" s="211"/>
      <c r="BW344" s="211"/>
      <c r="BX344" s="211"/>
      <c r="BY344" s="211"/>
      <c r="BZ344" s="211"/>
      <c r="CA344" s="211"/>
      <c r="CB344" s="211"/>
      <c r="CC344" s="211"/>
      <c r="CD344" s="211"/>
      <c r="CE344" s="211"/>
    </row>
    <row r="345" spans="1:83" s="31" customFormat="1" ht="49.5" customHeight="1" hidden="1">
      <c r="A345" s="244" t="s">
        <v>289</v>
      </c>
      <c r="B345" s="245" t="s">
        <v>134</v>
      </c>
      <c r="C345" s="245" t="s">
        <v>144</v>
      </c>
      <c r="D345" s="246" t="s">
        <v>270</v>
      </c>
      <c r="E345" s="245"/>
      <c r="F345" s="143"/>
      <c r="G345" s="143"/>
      <c r="H345" s="247"/>
      <c r="I345" s="247"/>
      <c r="J345" s="247"/>
      <c r="K345" s="247"/>
      <c r="L345" s="247"/>
      <c r="M345" s="143"/>
      <c r="N345" s="143">
        <f>N346</f>
        <v>36394</v>
      </c>
      <c r="O345" s="143">
        <f>O346</f>
        <v>36394</v>
      </c>
      <c r="P345" s="143">
        <f aca="true" t="shared" si="435" ref="P345:AQ345">P346</f>
        <v>0</v>
      </c>
      <c r="Q345" s="143">
        <f t="shared" si="435"/>
        <v>0</v>
      </c>
      <c r="R345" s="143">
        <f t="shared" si="435"/>
        <v>0</v>
      </c>
      <c r="S345" s="143">
        <f t="shared" si="435"/>
        <v>0</v>
      </c>
      <c r="T345" s="143">
        <f t="shared" si="435"/>
        <v>36394</v>
      </c>
      <c r="U345" s="143">
        <f t="shared" si="435"/>
        <v>0</v>
      </c>
      <c r="V345" s="143">
        <f t="shared" si="435"/>
        <v>0</v>
      </c>
      <c r="W345" s="143">
        <f t="shared" si="435"/>
        <v>0</v>
      </c>
      <c r="X345" s="143">
        <f t="shared" si="435"/>
        <v>36394</v>
      </c>
      <c r="Y345" s="143">
        <f t="shared" si="435"/>
        <v>0</v>
      </c>
      <c r="Z345" s="143">
        <f t="shared" si="435"/>
        <v>0</v>
      </c>
      <c r="AA345" s="143">
        <f t="shared" si="435"/>
        <v>36394</v>
      </c>
      <c r="AB345" s="143">
        <f t="shared" si="435"/>
        <v>0</v>
      </c>
      <c r="AC345" s="143">
        <f t="shared" si="435"/>
        <v>0</v>
      </c>
      <c r="AD345" s="143">
        <f t="shared" si="435"/>
        <v>0</v>
      </c>
      <c r="AE345" s="143"/>
      <c r="AF345" s="143">
        <f t="shared" si="435"/>
        <v>36394</v>
      </c>
      <c r="AG345" s="143">
        <f t="shared" si="435"/>
        <v>0</v>
      </c>
      <c r="AH345" s="143">
        <f t="shared" si="435"/>
        <v>0</v>
      </c>
      <c r="AI345" s="143">
        <f t="shared" si="435"/>
        <v>0</v>
      </c>
      <c r="AJ345" s="143">
        <f t="shared" si="435"/>
        <v>0</v>
      </c>
      <c r="AK345" s="143">
        <f t="shared" si="435"/>
        <v>36394</v>
      </c>
      <c r="AL345" s="143">
        <f t="shared" si="435"/>
        <v>0</v>
      </c>
      <c r="AM345" s="143">
        <f t="shared" si="435"/>
        <v>0</v>
      </c>
      <c r="AN345" s="143">
        <f t="shared" si="435"/>
        <v>0</v>
      </c>
      <c r="AO345" s="143">
        <f t="shared" si="435"/>
        <v>0</v>
      </c>
      <c r="AP345" s="143">
        <f t="shared" si="435"/>
        <v>0</v>
      </c>
      <c r="AQ345" s="143">
        <f t="shared" si="435"/>
        <v>0</v>
      </c>
      <c r="AR345" s="143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  <c r="BI345" s="212"/>
      <c r="BJ345" s="212"/>
      <c r="BK345" s="212"/>
      <c r="BL345" s="211"/>
      <c r="BM345" s="211"/>
      <c r="BN345" s="212"/>
      <c r="BO345" s="212"/>
      <c r="BP345" s="212"/>
      <c r="BQ345" s="212"/>
      <c r="BR345" s="212"/>
      <c r="BS345" s="212"/>
      <c r="BT345" s="212"/>
      <c r="BU345" s="212"/>
      <c r="BV345" s="212"/>
      <c r="BW345" s="212"/>
      <c r="BX345" s="212"/>
      <c r="BY345" s="212"/>
      <c r="BZ345" s="212"/>
      <c r="CA345" s="212"/>
      <c r="CB345" s="212"/>
      <c r="CC345" s="212"/>
      <c r="CD345" s="212"/>
      <c r="CE345" s="212"/>
    </row>
    <row r="346" spans="1:83" s="31" customFormat="1" ht="66" customHeight="1" hidden="1">
      <c r="A346" s="244" t="s">
        <v>135</v>
      </c>
      <c r="B346" s="245" t="s">
        <v>134</v>
      </c>
      <c r="C346" s="245" t="s">
        <v>144</v>
      </c>
      <c r="D346" s="246" t="s">
        <v>270</v>
      </c>
      <c r="E346" s="245" t="s">
        <v>136</v>
      </c>
      <c r="F346" s="143"/>
      <c r="G346" s="143"/>
      <c r="H346" s="247"/>
      <c r="I346" s="247"/>
      <c r="J346" s="247"/>
      <c r="K346" s="247"/>
      <c r="L346" s="247"/>
      <c r="M346" s="143"/>
      <c r="N346" s="143">
        <f>O346-M346</f>
        <v>36394</v>
      </c>
      <c r="O346" s="143">
        <v>36394</v>
      </c>
      <c r="P346" s="143"/>
      <c r="Q346" s="143"/>
      <c r="R346" s="212"/>
      <c r="S346" s="212"/>
      <c r="T346" s="143">
        <f>O346+R346</f>
        <v>36394</v>
      </c>
      <c r="U346" s="143">
        <f>Q346+S346</f>
        <v>0</v>
      </c>
      <c r="V346" s="212"/>
      <c r="W346" s="212"/>
      <c r="X346" s="143">
        <f>T346+V346</f>
        <v>36394</v>
      </c>
      <c r="Y346" s="143">
        <f>U346+W346</f>
        <v>0</v>
      </c>
      <c r="Z346" s="212"/>
      <c r="AA346" s="143">
        <f>X346+Z346</f>
        <v>36394</v>
      </c>
      <c r="AB346" s="143">
        <f>Y346</f>
        <v>0</v>
      </c>
      <c r="AC346" s="212"/>
      <c r="AD346" s="212"/>
      <c r="AE346" s="212"/>
      <c r="AF346" s="143">
        <f>AA346+AC346</f>
        <v>36394</v>
      </c>
      <c r="AG346" s="212"/>
      <c r="AH346" s="143">
        <f>AB346</f>
        <v>0</v>
      </c>
      <c r="AI346" s="212"/>
      <c r="AJ346" s="212"/>
      <c r="AK346" s="143">
        <f>AF346+AI346</f>
        <v>36394</v>
      </c>
      <c r="AL346" s="143">
        <f>AG346</f>
        <v>0</v>
      </c>
      <c r="AM346" s="143">
        <f>AH346+AJ346</f>
        <v>0</v>
      </c>
      <c r="AN346" s="143">
        <f>AO346-AM346</f>
        <v>0</v>
      </c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  <c r="BI346" s="212"/>
      <c r="BJ346" s="212"/>
      <c r="BK346" s="212"/>
      <c r="BL346" s="211"/>
      <c r="BM346" s="211"/>
      <c r="BN346" s="212"/>
      <c r="BO346" s="212"/>
      <c r="BP346" s="212"/>
      <c r="BQ346" s="212"/>
      <c r="BR346" s="212"/>
      <c r="BS346" s="212"/>
      <c r="BT346" s="212"/>
      <c r="BU346" s="212"/>
      <c r="BV346" s="212"/>
      <c r="BW346" s="212"/>
      <c r="BX346" s="212"/>
      <c r="BY346" s="212"/>
      <c r="BZ346" s="212"/>
      <c r="CA346" s="212"/>
      <c r="CB346" s="212"/>
      <c r="CC346" s="212"/>
      <c r="CD346" s="212"/>
      <c r="CE346" s="212"/>
    </row>
    <row r="347" spans="1:83" s="17" customFormat="1" ht="36" customHeight="1">
      <c r="A347" s="153" t="s">
        <v>314</v>
      </c>
      <c r="B347" s="154" t="s">
        <v>134</v>
      </c>
      <c r="C347" s="154" t="s">
        <v>144</v>
      </c>
      <c r="D347" s="155" t="s">
        <v>270</v>
      </c>
      <c r="E347" s="154"/>
      <c r="F347" s="142"/>
      <c r="G347" s="142"/>
      <c r="H347" s="164"/>
      <c r="I347" s="164"/>
      <c r="J347" s="164"/>
      <c r="K347" s="164"/>
      <c r="L347" s="164"/>
      <c r="M347" s="142"/>
      <c r="N347" s="142"/>
      <c r="O347" s="142"/>
      <c r="P347" s="142"/>
      <c r="Q347" s="142"/>
      <c r="R347" s="211"/>
      <c r="S347" s="211"/>
      <c r="T347" s="142"/>
      <c r="U347" s="142"/>
      <c r="V347" s="211"/>
      <c r="W347" s="211"/>
      <c r="X347" s="142"/>
      <c r="Y347" s="142"/>
      <c r="Z347" s="211"/>
      <c r="AA347" s="143"/>
      <c r="AB347" s="143"/>
      <c r="AC347" s="212"/>
      <c r="AD347" s="212"/>
      <c r="AE347" s="212"/>
      <c r="AF347" s="142"/>
      <c r="AG347" s="211"/>
      <c r="AH347" s="142"/>
      <c r="AI347" s="211"/>
      <c r="AJ347" s="211"/>
      <c r="AK347" s="142"/>
      <c r="AL347" s="142"/>
      <c r="AM347" s="142"/>
      <c r="AN347" s="142">
        <f aca="true" t="shared" si="436" ref="AN347:BC347">AN348</f>
        <v>10423</v>
      </c>
      <c r="AO347" s="142">
        <f t="shared" si="436"/>
        <v>10423</v>
      </c>
      <c r="AP347" s="142">
        <f t="shared" si="436"/>
        <v>0</v>
      </c>
      <c r="AQ347" s="142">
        <f t="shared" si="436"/>
        <v>10423</v>
      </c>
      <c r="AR347" s="142">
        <f t="shared" si="436"/>
        <v>0</v>
      </c>
      <c r="AS347" s="142">
        <f t="shared" si="436"/>
        <v>0</v>
      </c>
      <c r="AT347" s="142">
        <f t="shared" si="436"/>
        <v>10423</v>
      </c>
      <c r="AU347" s="142">
        <f t="shared" si="436"/>
        <v>10423</v>
      </c>
      <c r="AV347" s="142">
        <f t="shared" si="436"/>
        <v>0</v>
      </c>
      <c r="AW347" s="142">
        <f t="shared" si="436"/>
        <v>0</v>
      </c>
      <c r="AX347" s="142">
        <f t="shared" si="436"/>
        <v>10423</v>
      </c>
      <c r="AY347" s="142">
        <f t="shared" si="436"/>
        <v>10423</v>
      </c>
      <c r="AZ347" s="142">
        <f t="shared" si="436"/>
        <v>0</v>
      </c>
      <c r="BA347" s="142">
        <f t="shared" si="436"/>
        <v>0</v>
      </c>
      <c r="BB347" s="142">
        <f t="shared" si="436"/>
        <v>10423</v>
      </c>
      <c r="BC347" s="142">
        <f t="shared" si="436"/>
        <v>10423</v>
      </c>
      <c r="BD347" s="211"/>
      <c r="BE347" s="211"/>
      <c r="BF347" s="142">
        <f aca="true" t="shared" si="437" ref="BF347:CB347">BF348</f>
        <v>10423</v>
      </c>
      <c r="BG347" s="142">
        <f t="shared" si="437"/>
        <v>10423</v>
      </c>
      <c r="BH347" s="142">
        <f t="shared" si="437"/>
        <v>0</v>
      </c>
      <c r="BI347" s="142">
        <f t="shared" si="437"/>
        <v>0</v>
      </c>
      <c r="BJ347" s="142">
        <f t="shared" si="437"/>
        <v>10423</v>
      </c>
      <c r="BK347" s="142">
        <f t="shared" si="437"/>
        <v>10423</v>
      </c>
      <c r="BL347" s="142">
        <f t="shared" si="437"/>
        <v>0</v>
      </c>
      <c r="BM347" s="142">
        <f t="shared" si="437"/>
        <v>0</v>
      </c>
      <c r="BN347" s="142">
        <f t="shared" si="437"/>
        <v>10423</v>
      </c>
      <c r="BO347" s="142"/>
      <c r="BP347" s="142">
        <f t="shared" si="437"/>
        <v>10423</v>
      </c>
      <c r="BQ347" s="142">
        <f t="shared" si="437"/>
        <v>0</v>
      </c>
      <c r="BR347" s="142">
        <f t="shared" si="437"/>
        <v>0</v>
      </c>
      <c r="BS347" s="142">
        <f t="shared" si="437"/>
        <v>10423</v>
      </c>
      <c r="BT347" s="142">
        <f t="shared" si="437"/>
        <v>0</v>
      </c>
      <c r="BU347" s="142">
        <f t="shared" si="437"/>
        <v>10423</v>
      </c>
      <c r="BV347" s="142">
        <f t="shared" si="437"/>
        <v>0</v>
      </c>
      <c r="BW347" s="142">
        <f t="shared" si="437"/>
        <v>0</v>
      </c>
      <c r="BX347" s="142">
        <f t="shared" si="437"/>
        <v>10423</v>
      </c>
      <c r="BY347" s="142">
        <f t="shared" si="437"/>
        <v>0</v>
      </c>
      <c r="BZ347" s="142">
        <f t="shared" si="437"/>
        <v>10423</v>
      </c>
      <c r="CA347" s="142">
        <f t="shared" si="437"/>
        <v>0</v>
      </c>
      <c r="CB347" s="142">
        <f t="shared" si="437"/>
        <v>0</v>
      </c>
      <c r="CC347" s="142">
        <f>CC348</f>
        <v>10423</v>
      </c>
      <c r="CD347" s="142">
        <f>CD348</f>
        <v>0</v>
      </c>
      <c r="CE347" s="142">
        <f>CE348</f>
        <v>10423</v>
      </c>
    </row>
    <row r="348" spans="1:83" s="17" customFormat="1" ht="53.25" customHeight="1">
      <c r="A348" s="153" t="s">
        <v>135</v>
      </c>
      <c r="B348" s="154" t="s">
        <v>134</v>
      </c>
      <c r="C348" s="154" t="s">
        <v>144</v>
      </c>
      <c r="D348" s="155" t="s">
        <v>270</v>
      </c>
      <c r="E348" s="154" t="s">
        <v>136</v>
      </c>
      <c r="F348" s="142"/>
      <c r="G348" s="142"/>
      <c r="H348" s="164"/>
      <c r="I348" s="164"/>
      <c r="J348" s="164"/>
      <c r="K348" s="164"/>
      <c r="L348" s="164"/>
      <c r="M348" s="142"/>
      <c r="N348" s="142"/>
      <c r="O348" s="142"/>
      <c r="P348" s="142"/>
      <c r="Q348" s="142"/>
      <c r="R348" s="211"/>
      <c r="S348" s="211"/>
      <c r="T348" s="142"/>
      <c r="U348" s="142"/>
      <c r="V348" s="211"/>
      <c r="W348" s="211"/>
      <c r="X348" s="142"/>
      <c r="Y348" s="142"/>
      <c r="Z348" s="211"/>
      <c r="AA348" s="143"/>
      <c r="AB348" s="143"/>
      <c r="AC348" s="212"/>
      <c r="AD348" s="212"/>
      <c r="AE348" s="212"/>
      <c r="AF348" s="142"/>
      <c r="AG348" s="211"/>
      <c r="AH348" s="142"/>
      <c r="AI348" s="211"/>
      <c r="AJ348" s="211"/>
      <c r="AK348" s="142"/>
      <c r="AL348" s="142"/>
      <c r="AM348" s="142"/>
      <c r="AN348" s="142">
        <f>AO348-AM348</f>
        <v>10423</v>
      </c>
      <c r="AO348" s="142">
        <v>10423</v>
      </c>
      <c r="AP348" s="142"/>
      <c r="AQ348" s="142">
        <v>10423</v>
      </c>
      <c r="AR348" s="142"/>
      <c r="AS348" s="211"/>
      <c r="AT348" s="142">
        <f>AO348+AR348</f>
        <v>10423</v>
      </c>
      <c r="AU348" s="142">
        <f>AQ348+AS348</f>
        <v>10423</v>
      </c>
      <c r="AV348" s="211"/>
      <c r="AW348" s="211"/>
      <c r="AX348" s="142">
        <f>AT348+AV348</f>
        <v>10423</v>
      </c>
      <c r="AY348" s="142">
        <f>AU348</f>
        <v>10423</v>
      </c>
      <c r="AZ348" s="211"/>
      <c r="BA348" s="211"/>
      <c r="BB348" s="142">
        <f>AX348+AZ348</f>
        <v>10423</v>
      </c>
      <c r="BC348" s="142">
        <f>AY348+BA348</f>
        <v>10423</v>
      </c>
      <c r="BD348" s="211"/>
      <c r="BE348" s="211"/>
      <c r="BF348" s="142">
        <f>BB348+BD348</f>
        <v>10423</v>
      </c>
      <c r="BG348" s="142">
        <f>BC348+BE348</f>
        <v>10423</v>
      </c>
      <c r="BH348" s="211"/>
      <c r="BI348" s="211"/>
      <c r="BJ348" s="142">
        <f>BB348+BH348</f>
        <v>10423</v>
      </c>
      <c r="BK348" s="142">
        <f>BC348+BI348</f>
        <v>10423</v>
      </c>
      <c r="BL348" s="211"/>
      <c r="BM348" s="211"/>
      <c r="BN348" s="142">
        <f>BJ348+BL348</f>
        <v>10423</v>
      </c>
      <c r="BO348" s="142"/>
      <c r="BP348" s="142">
        <f>BK348+BM348</f>
        <v>10423</v>
      </c>
      <c r="BQ348" s="142"/>
      <c r="BR348" s="211"/>
      <c r="BS348" s="142">
        <f>BN348+BQ348</f>
        <v>10423</v>
      </c>
      <c r="BT348" s="142">
        <f>BO348</f>
        <v>0</v>
      </c>
      <c r="BU348" s="142">
        <f>BP348+BR348</f>
        <v>10423</v>
      </c>
      <c r="BV348" s="142"/>
      <c r="BW348" s="211"/>
      <c r="BX348" s="142">
        <f>BS348+BV348</f>
        <v>10423</v>
      </c>
      <c r="BY348" s="142">
        <f>BT348</f>
        <v>0</v>
      </c>
      <c r="BZ348" s="142">
        <f>BU348+BW348</f>
        <v>10423</v>
      </c>
      <c r="CA348" s="142"/>
      <c r="CB348" s="211"/>
      <c r="CC348" s="142">
        <f>BX348+CA348</f>
        <v>10423</v>
      </c>
      <c r="CD348" s="142">
        <f>BY348</f>
        <v>0</v>
      </c>
      <c r="CE348" s="142">
        <f>BZ348+CB348</f>
        <v>10423</v>
      </c>
    </row>
    <row r="349" spans="1:83" s="17" customFormat="1" ht="52.5" customHeight="1">
      <c r="A349" s="153" t="s">
        <v>402</v>
      </c>
      <c r="B349" s="154" t="s">
        <v>134</v>
      </c>
      <c r="C349" s="154" t="s">
        <v>144</v>
      </c>
      <c r="D349" s="155" t="s">
        <v>364</v>
      </c>
      <c r="E349" s="154"/>
      <c r="F349" s="142"/>
      <c r="G349" s="142"/>
      <c r="H349" s="164"/>
      <c r="I349" s="164"/>
      <c r="J349" s="164"/>
      <c r="K349" s="164"/>
      <c r="L349" s="164"/>
      <c r="M349" s="142"/>
      <c r="N349" s="142"/>
      <c r="O349" s="142"/>
      <c r="P349" s="142"/>
      <c r="Q349" s="142"/>
      <c r="R349" s="211"/>
      <c r="S349" s="211"/>
      <c r="T349" s="142"/>
      <c r="U349" s="142"/>
      <c r="V349" s="211"/>
      <c r="W349" s="211"/>
      <c r="X349" s="142"/>
      <c r="Y349" s="142"/>
      <c r="Z349" s="211"/>
      <c r="AA349" s="143"/>
      <c r="AB349" s="143"/>
      <c r="AC349" s="212"/>
      <c r="AD349" s="212"/>
      <c r="AE349" s="212"/>
      <c r="AF349" s="142"/>
      <c r="AG349" s="211"/>
      <c r="AH349" s="142"/>
      <c r="AI349" s="211"/>
      <c r="AJ349" s="211"/>
      <c r="AK349" s="142"/>
      <c r="AL349" s="142"/>
      <c r="AM349" s="142"/>
      <c r="AN349" s="142"/>
      <c r="AO349" s="142"/>
      <c r="AP349" s="142"/>
      <c r="AQ349" s="142"/>
      <c r="AR349" s="142"/>
      <c r="AS349" s="211"/>
      <c r="AT349" s="142"/>
      <c r="AU349" s="142"/>
      <c r="AV349" s="211"/>
      <c r="AW349" s="211"/>
      <c r="AX349" s="142"/>
      <c r="AY349" s="142"/>
      <c r="AZ349" s="145">
        <f>AZ350</f>
        <v>150</v>
      </c>
      <c r="BA349" s="142">
        <f>BA350</f>
        <v>0</v>
      </c>
      <c r="BB349" s="142">
        <f>BB350</f>
        <v>150</v>
      </c>
      <c r="BC349" s="142">
        <f>BC350</f>
        <v>0</v>
      </c>
      <c r="BD349" s="211"/>
      <c r="BE349" s="211"/>
      <c r="BF349" s="142">
        <f aca="true" t="shared" si="438" ref="BF349:CB349">BF350</f>
        <v>150</v>
      </c>
      <c r="BG349" s="142">
        <f t="shared" si="438"/>
        <v>0</v>
      </c>
      <c r="BH349" s="142">
        <f t="shared" si="438"/>
        <v>0</v>
      </c>
      <c r="BI349" s="142">
        <f t="shared" si="438"/>
        <v>0</v>
      </c>
      <c r="BJ349" s="142">
        <f t="shared" si="438"/>
        <v>150</v>
      </c>
      <c r="BK349" s="142">
        <f t="shared" si="438"/>
        <v>0</v>
      </c>
      <c r="BL349" s="142">
        <f t="shared" si="438"/>
        <v>0</v>
      </c>
      <c r="BM349" s="142">
        <f t="shared" si="438"/>
        <v>0</v>
      </c>
      <c r="BN349" s="142">
        <f t="shared" si="438"/>
        <v>150</v>
      </c>
      <c r="BO349" s="142"/>
      <c r="BP349" s="142">
        <f t="shared" si="438"/>
        <v>0</v>
      </c>
      <c r="BQ349" s="142">
        <f t="shared" si="438"/>
        <v>0</v>
      </c>
      <c r="BR349" s="142">
        <f t="shared" si="438"/>
        <v>0</v>
      </c>
      <c r="BS349" s="142">
        <f t="shared" si="438"/>
        <v>150</v>
      </c>
      <c r="BT349" s="142">
        <f t="shared" si="438"/>
        <v>0</v>
      </c>
      <c r="BU349" s="142">
        <f t="shared" si="438"/>
        <v>0</v>
      </c>
      <c r="BV349" s="142">
        <f t="shared" si="438"/>
        <v>0</v>
      </c>
      <c r="BW349" s="142">
        <f t="shared" si="438"/>
        <v>0</v>
      </c>
      <c r="BX349" s="142">
        <f t="shared" si="438"/>
        <v>150</v>
      </c>
      <c r="BY349" s="142">
        <f t="shared" si="438"/>
        <v>0</v>
      </c>
      <c r="BZ349" s="142">
        <f t="shared" si="438"/>
        <v>0</v>
      </c>
      <c r="CA349" s="142">
        <f t="shared" si="438"/>
        <v>0</v>
      </c>
      <c r="CB349" s="142">
        <f t="shared" si="438"/>
        <v>0</v>
      </c>
      <c r="CC349" s="142">
        <f>CC350</f>
        <v>150</v>
      </c>
      <c r="CD349" s="142">
        <f>CD350</f>
        <v>0</v>
      </c>
      <c r="CE349" s="142">
        <f>CE350</f>
        <v>0</v>
      </c>
    </row>
    <row r="350" spans="1:83" s="17" customFormat="1" ht="55.5" customHeight="1">
      <c r="A350" s="153" t="s">
        <v>135</v>
      </c>
      <c r="B350" s="154" t="s">
        <v>134</v>
      </c>
      <c r="C350" s="154" t="s">
        <v>144</v>
      </c>
      <c r="D350" s="155" t="s">
        <v>364</v>
      </c>
      <c r="E350" s="154" t="s">
        <v>136</v>
      </c>
      <c r="F350" s="142"/>
      <c r="G350" s="142"/>
      <c r="H350" s="164"/>
      <c r="I350" s="164"/>
      <c r="J350" s="164"/>
      <c r="K350" s="164"/>
      <c r="L350" s="164"/>
      <c r="M350" s="142"/>
      <c r="N350" s="142"/>
      <c r="O350" s="142"/>
      <c r="P350" s="142"/>
      <c r="Q350" s="142"/>
      <c r="R350" s="211"/>
      <c r="S350" s="211"/>
      <c r="T350" s="142"/>
      <c r="U350" s="142"/>
      <c r="V350" s="211"/>
      <c r="W350" s="211"/>
      <c r="X350" s="142"/>
      <c r="Y350" s="142"/>
      <c r="Z350" s="211"/>
      <c r="AA350" s="143"/>
      <c r="AB350" s="143"/>
      <c r="AC350" s="212"/>
      <c r="AD350" s="212"/>
      <c r="AE350" s="212"/>
      <c r="AF350" s="142"/>
      <c r="AG350" s="211"/>
      <c r="AH350" s="142"/>
      <c r="AI350" s="211"/>
      <c r="AJ350" s="211"/>
      <c r="AK350" s="142"/>
      <c r="AL350" s="142"/>
      <c r="AM350" s="142"/>
      <c r="AN350" s="142"/>
      <c r="AO350" s="142"/>
      <c r="AP350" s="142"/>
      <c r="AQ350" s="142"/>
      <c r="AR350" s="142"/>
      <c r="AS350" s="211"/>
      <c r="AT350" s="142"/>
      <c r="AU350" s="142"/>
      <c r="AV350" s="211"/>
      <c r="AW350" s="211"/>
      <c r="AX350" s="142"/>
      <c r="AY350" s="142"/>
      <c r="AZ350" s="145">
        <v>150</v>
      </c>
      <c r="BA350" s="142"/>
      <c r="BB350" s="142">
        <f>AX350+AZ350</f>
        <v>150</v>
      </c>
      <c r="BC350" s="142">
        <f>AY350+BA350</f>
        <v>0</v>
      </c>
      <c r="BD350" s="211"/>
      <c r="BE350" s="211"/>
      <c r="BF350" s="142">
        <f>BB350+BD350</f>
        <v>150</v>
      </c>
      <c r="BG350" s="142">
        <f>BC350+BE350</f>
        <v>0</v>
      </c>
      <c r="BH350" s="211"/>
      <c r="BI350" s="211"/>
      <c r="BJ350" s="142">
        <f>BB350+BH350</f>
        <v>150</v>
      </c>
      <c r="BK350" s="142">
        <f>BC350+BI350</f>
        <v>0</v>
      </c>
      <c r="BL350" s="211"/>
      <c r="BM350" s="211"/>
      <c r="BN350" s="142">
        <f>BJ350+BL350</f>
        <v>150</v>
      </c>
      <c r="BO350" s="142"/>
      <c r="BP350" s="142">
        <f>BK350+BM350</f>
        <v>0</v>
      </c>
      <c r="BQ350" s="142"/>
      <c r="BR350" s="211"/>
      <c r="BS350" s="142">
        <f>BN350+BQ350</f>
        <v>150</v>
      </c>
      <c r="BT350" s="142">
        <f>BO350</f>
        <v>0</v>
      </c>
      <c r="BU350" s="142">
        <f>BP350+BR350</f>
        <v>0</v>
      </c>
      <c r="BV350" s="142"/>
      <c r="BW350" s="211"/>
      <c r="BX350" s="142">
        <f>BS350+BV350</f>
        <v>150</v>
      </c>
      <c r="BY350" s="142">
        <f>BT350</f>
        <v>0</v>
      </c>
      <c r="BZ350" s="142">
        <f>BU350+BW350</f>
        <v>0</v>
      </c>
      <c r="CA350" s="142"/>
      <c r="CB350" s="211"/>
      <c r="CC350" s="142">
        <f>BX350+CA350</f>
        <v>150</v>
      </c>
      <c r="CD350" s="142">
        <f>BY350</f>
        <v>0</v>
      </c>
      <c r="CE350" s="142">
        <f>BZ350+CB350</f>
        <v>0</v>
      </c>
    </row>
    <row r="351" spans="1:83" ht="20.25" customHeight="1">
      <c r="A351" s="171"/>
      <c r="B351" s="172"/>
      <c r="C351" s="172"/>
      <c r="D351" s="173"/>
      <c r="E351" s="172"/>
      <c r="F351" s="120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3"/>
      <c r="AB351" s="123"/>
      <c r="AC351" s="123"/>
      <c r="AD351" s="123"/>
      <c r="AE351" s="123"/>
      <c r="AF351" s="122"/>
      <c r="AG351" s="122"/>
      <c r="AH351" s="122"/>
      <c r="AI351" s="122"/>
      <c r="AJ351" s="122"/>
      <c r="AK351" s="124"/>
      <c r="AL351" s="124"/>
      <c r="AM351" s="124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2"/>
      <c r="AZ351" s="122"/>
      <c r="BA351" s="122"/>
      <c r="BB351" s="122"/>
      <c r="BC351" s="122"/>
      <c r="BD351" s="122"/>
      <c r="BE351" s="122"/>
      <c r="BF351" s="122"/>
      <c r="BG351" s="122"/>
      <c r="BH351" s="122"/>
      <c r="BI351" s="122"/>
      <c r="BJ351" s="122"/>
      <c r="BK351" s="122"/>
      <c r="BL351" s="122"/>
      <c r="BM351" s="122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122"/>
      <c r="BZ351" s="122"/>
      <c r="CA351" s="122"/>
      <c r="CB351" s="122"/>
      <c r="CC351" s="122"/>
      <c r="CD351" s="122"/>
      <c r="CE351" s="122"/>
    </row>
    <row r="352" spans="1:83" s="8" customFormat="1" ht="31.5" customHeight="1">
      <c r="A352" s="125" t="s">
        <v>340</v>
      </c>
      <c r="B352" s="126" t="s">
        <v>80</v>
      </c>
      <c r="C352" s="126"/>
      <c r="D352" s="127"/>
      <c r="E352" s="126"/>
      <c r="F352" s="128">
        <f aca="true" t="shared" si="439" ref="F352:AD352">F354+F381+F386</f>
        <v>224517</v>
      </c>
      <c r="G352" s="128">
        <f t="shared" si="439"/>
        <v>14721</v>
      </c>
      <c r="H352" s="128">
        <f t="shared" si="439"/>
        <v>239238</v>
      </c>
      <c r="I352" s="128">
        <f t="shared" si="439"/>
        <v>0</v>
      </c>
      <c r="J352" s="128">
        <f t="shared" si="439"/>
        <v>257511</v>
      </c>
      <c r="K352" s="128">
        <f t="shared" si="439"/>
        <v>0</v>
      </c>
      <c r="L352" s="128">
        <f t="shared" si="439"/>
        <v>0</v>
      </c>
      <c r="M352" s="128">
        <f t="shared" si="439"/>
        <v>257511</v>
      </c>
      <c r="N352" s="128">
        <f t="shared" si="439"/>
        <v>-103618</v>
      </c>
      <c r="O352" s="128">
        <f t="shared" si="439"/>
        <v>153893</v>
      </c>
      <c r="P352" s="128">
        <f t="shared" si="439"/>
        <v>0</v>
      </c>
      <c r="Q352" s="128">
        <f t="shared" si="439"/>
        <v>150699</v>
      </c>
      <c r="R352" s="128">
        <f t="shared" si="439"/>
        <v>0</v>
      </c>
      <c r="S352" s="128">
        <f t="shared" si="439"/>
        <v>0</v>
      </c>
      <c r="T352" s="128">
        <f t="shared" si="439"/>
        <v>153893</v>
      </c>
      <c r="U352" s="128">
        <f t="shared" si="439"/>
        <v>150699</v>
      </c>
      <c r="V352" s="128">
        <f t="shared" si="439"/>
        <v>0</v>
      </c>
      <c r="W352" s="128">
        <f t="shared" si="439"/>
        <v>0</v>
      </c>
      <c r="X352" s="128">
        <f t="shared" si="439"/>
        <v>153893</v>
      </c>
      <c r="Y352" s="128">
        <f t="shared" si="439"/>
        <v>150699</v>
      </c>
      <c r="Z352" s="128">
        <f t="shared" si="439"/>
        <v>0</v>
      </c>
      <c r="AA352" s="129">
        <f t="shared" si="439"/>
        <v>153893</v>
      </c>
      <c r="AB352" s="129">
        <f t="shared" si="439"/>
        <v>150699</v>
      </c>
      <c r="AC352" s="129">
        <f t="shared" si="439"/>
        <v>830</v>
      </c>
      <c r="AD352" s="129">
        <f t="shared" si="439"/>
        <v>0</v>
      </c>
      <c r="AE352" s="129"/>
      <c r="AF352" s="128">
        <f aca="true" t="shared" si="440" ref="AF352:AQ352">AF354+AF381+AF386</f>
        <v>154723</v>
      </c>
      <c r="AG352" s="128">
        <f t="shared" si="440"/>
        <v>0</v>
      </c>
      <c r="AH352" s="128">
        <f t="shared" si="440"/>
        <v>151529</v>
      </c>
      <c r="AI352" s="128">
        <f t="shared" si="440"/>
        <v>0</v>
      </c>
      <c r="AJ352" s="128">
        <f t="shared" si="440"/>
        <v>0</v>
      </c>
      <c r="AK352" s="128">
        <f t="shared" si="440"/>
        <v>154723</v>
      </c>
      <c r="AL352" s="128">
        <f t="shared" si="440"/>
        <v>0</v>
      </c>
      <c r="AM352" s="128">
        <f t="shared" si="440"/>
        <v>151529</v>
      </c>
      <c r="AN352" s="128">
        <f t="shared" si="440"/>
        <v>44014</v>
      </c>
      <c r="AO352" s="128">
        <f t="shared" si="440"/>
        <v>195543</v>
      </c>
      <c r="AP352" s="128">
        <f t="shared" si="440"/>
        <v>0</v>
      </c>
      <c r="AQ352" s="128">
        <f t="shared" si="440"/>
        <v>194843</v>
      </c>
      <c r="AR352" s="128">
        <f aca="true" t="shared" si="441" ref="AR352:AY352">AR354+AR381+AR386</f>
        <v>0</v>
      </c>
      <c r="AS352" s="128">
        <f t="shared" si="441"/>
        <v>0</v>
      </c>
      <c r="AT352" s="128">
        <f t="shared" si="441"/>
        <v>195543</v>
      </c>
      <c r="AU352" s="128">
        <f t="shared" si="441"/>
        <v>194843</v>
      </c>
      <c r="AV352" s="128">
        <f t="shared" si="441"/>
        <v>-2330</v>
      </c>
      <c r="AW352" s="128">
        <f>AW354+AW381+AW386</f>
        <v>-2500</v>
      </c>
      <c r="AX352" s="128">
        <f t="shared" si="441"/>
        <v>193213</v>
      </c>
      <c r="AY352" s="128">
        <f t="shared" si="441"/>
        <v>192343</v>
      </c>
      <c r="AZ352" s="128">
        <f>AZ354+AZ381+AZ386</f>
        <v>0</v>
      </c>
      <c r="BA352" s="128">
        <f>BA354+BA381+BA386</f>
        <v>0</v>
      </c>
      <c r="BB352" s="128">
        <f>BB354+BB381+BB386</f>
        <v>193213</v>
      </c>
      <c r="BC352" s="128">
        <f>BC354+BC381+BC386</f>
        <v>192343</v>
      </c>
      <c r="BD352" s="130"/>
      <c r="BE352" s="130"/>
      <c r="BF352" s="128">
        <f aca="true" t="shared" si="442" ref="BF352:BP352">BF354+BF381+BF386</f>
        <v>193213</v>
      </c>
      <c r="BG352" s="128">
        <f t="shared" si="442"/>
        <v>192343</v>
      </c>
      <c r="BH352" s="128">
        <f>BH354+BH381+BH386</f>
        <v>0</v>
      </c>
      <c r="BI352" s="128">
        <f>BI354+BI381+BI386</f>
        <v>0</v>
      </c>
      <c r="BJ352" s="128">
        <f>BJ354+BJ381+BJ386</f>
        <v>193213</v>
      </c>
      <c r="BK352" s="128">
        <f>BK354+BK381+BK386</f>
        <v>192343</v>
      </c>
      <c r="BL352" s="128">
        <f t="shared" si="442"/>
        <v>0</v>
      </c>
      <c r="BM352" s="128">
        <f t="shared" si="442"/>
        <v>0</v>
      </c>
      <c r="BN352" s="128">
        <f t="shared" si="442"/>
        <v>193213</v>
      </c>
      <c r="BO352" s="128"/>
      <c r="BP352" s="128">
        <f t="shared" si="442"/>
        <v>192343</v>
      </c>
      <c r="BQ352" s="128">
        <f aca="true" t="shared" si="443" ref="BQ352:BZ352">BQ354+BQ381+BQ386</f>
        <v>0</v>
      </c>
      <c r="BR352" s="128">
        <f t="shared" si="443"/>
        <v>0</v>
      </c>
      <c r="BS352" s="128">
        <f t="shared" si="443"/>
        <v>193213</v>
      </c>
      <c r="BT352" s="128">
        <f t="shared" si="443"/>
        <v>0</v>
      </c>
      <c r="BU352" s="128">
        <f t="shared" si="443"/>
        <v>192343</v>
      </c>
      <c r="BV352" s="128">
        <f t="shared" si="443"/>
        <v>0</v>
      </c>
      <c r="BW352" s="128">
        <f t="shared" si="443"/>
        <v>0</v>
      </c>
      <c r="BX352" s="128">
        <f t="shared" si="443"/>
        <v>193213</v>
      </c>
      <c r="BY352" s="128">
        <f t="shared" si="443"/>
        <v>0</v>
      </c>
      <c r="BZ352" s="128">
        <f t="shared" si="443"/>
        <v>192343</v>
      </c>
      <c r="CA352" s="128">
        <f>CA354+CA381+CA386</f>
        <v>0</v>
      </c>
      <c r="CB352" s="128">
        <f>CB354+CB381+CB386</f>
        <v>0</v>
      </c>
      <c r="CC352" s="128">
        <f>CC354+CC381+CC386</f>
        <v>193213</v>
      </c>
      <c r="CD352" s="128">
        <f>CD354+CD381+CD386</f>
        <v>0</v>
      </c>
      <c r="CE352" s="128">
        <f>CE354+CE381+CE386</f>
        <v>192343</v>
      </c>
    </row>
    <row r="353" spans="1:83" s="8" customFormat="1" ht="20.25">
      <c r="A353" s="125"/>
      <c r="B353" s="126"/>
      <c r="C353" s="126"/>
      <c r="D353" s="127"/>
      <c r="E353" s="126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9"/>
      <c r="AB353" s="129"/>
      <c r="AC353" s="129"/>
      <c r="AD353" s="129"/>
      <c r="AE353" s="129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8"/>
      <c r="AS353" s="128"/>
      <c r="AT353" s="128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30"/>
      <c r="BE353" s="130"/>
      <c r="BF353" s="128"/>
      <c r="BG353" s="128"/>
      <c r="BH353" s="128"/>
      <c r="BI353" s="128"/>
      <c r="BJ353" s="128"/>
      <c r="BK353" s="128"/>
      <c r="BL353" s="128"/>
      <c r="BM353" s="128"/>
      <c r="BN353" s="128"/>
      <c r="BO353" s="128"/>
      <c r="BP353" s="128"/>
      <c r="BQ353" s="128"/>
      <c r="BR353" s="128"/>
      <c r="BS353" s="128"/>
      <c r="BT353" s="128"/>
      <c r="BU353" s="128"/>
      <c r="BV353" s="128"/>
      <c r="BW353" s="130"/>
      <c r="BX353" s="130"/>
      <c r="BY353" s="130"/>
      <c r="BZ353" s="130"/>
      <c r="CA353" s="128"/>
      <c r="CB353" s="130"/>
      <c r="CC353" s="130"/>
      <c r="CD353" s="130"/>
      <c r="CE353" s="130"/>
    </row>
    <row r="354" spans="1:83" s="8" customFormat="1" ht="20.25">
      <c r="A354" s="134" t="s">
        <v>81</v>
      </c>
      <c r="B354" s="135" t="s">
        <v>150</v>
      </c>
      <c r="C354" s="135" t="s">
        <v>125</v>
      </c>
      <c r="D354" s="150"/>
      <c r="E354" s="135"/>
      <c r="F354" s="151">
        <f aca="true" t="shared" si="444" ref="F354:O354">F355+F357+F359+F361+F363+F365+F373</f>
        <v>218881</v>
      </c>
      <c r="G354" s="151">
        <f t="shared" si="444"/>
        <v>14525</v>
      </c>
      <c r="H354" s="151">
        <f t="shared" si="444"/>
        <v>233406</v>
      </c>
      <c r="I354" s="151">
        <f t="shared" si="444"/>
        <v>0</v>
      </c>
      <c r="J354" s="151">
        <f t="shared" si="444"/>
        <v>251244</v>
      </c>
      <c r="K354" s="151">
        <f t="shared" si="444"/>
        <v>0</v>
      </c>
      <c r="L354" s="151">
        <f t="shared" si="444"/>
        <v>0</v>
      </c>
      <c r="M354" s="151">
        <f t="shared" si="444"/>
        <v>251244</v>
      </c>
      <c r="N354" s="151">
        <f t="shared" si="444"/>
        <v>-101838</v>
      </c>
      <c r="O354" s="151">
        <f t="shared" si="444"/>
        <v>149406</v>
      </c>
      <c r="P354" s="151">
        <f aca="true" t="shared" si="445" ref="P354:U354">P355+P357+P359+P361+P363+P365+P373</f>
        <v>0</v>
      </c>
      <c r="Q354" s="151">
        <f t="shared" si="445"/>
        <v>146212</v>
      </c>
      <c r="R354" s="151">
        <f t="shared" si="445"/>
        <v>0</v>
      </c>
      <c r="S354" s="151">
        <f t="shared" si="445"/>
        <v>0</v>
      </c>
      <c r="T354" s="151">
        <f t="shared" si="445"/>
        <v>149406</v>
      </c>
      <c r="U354" s="151">
        <f t="shared" si="445"/>
        <v>146212</v>
      </c>
      <c r="V354" s="151">
        <f aca="true" t="shared" si="446" ref="V354:AB354">V355+V357+V359+V361+V363+V365+V373</f>
        <v>0</v>
      </c>
      <c r="W354" s="151">
        <f t="shared" si="446"/>
        <v>0</v>
      </c>
      <c r="X354" s="151">
        <f t="shared" si="446"/>
        <v>149406</v>
      </c>
      <c r="Y354" s="151">
        <f t="shared" si="446"/>
        <v>146212</v>
      </c>
      <c r="Z354" s="151">
        <f t="shared" si="446"/>
        <v>0</v>
      </c>
      <c r="AA354" s="152">
        <f t="shared" si="446"/>
        <v>149406</v>
      </c>
      <c r="AB354" s="152">
        <f t="shared" si="446"/>
        <v>146212</v>
      </c>
      <c r="AC354" s="152">
        <f>AC355+AC357+AC359+AC361+AC363+AC365+AC373</f>
        <v>830</v>
      </c>
      <c r="AD354" s="152">
        <f>AD355+AD357+AD359+AD361+AD363+AD365+AD373</f>
        <v>0</v>
      </c>
      <c r="AE354" s="152"/>
      <c r="AF354" s="151">
        <f aca="true" t="shared" si="447" ref="AF354:AM354">AF355+AF357+AF359+AF361+AF363+AF365+AF373</f>
        <v>150236</v>
      </c>
      <c r="AG354" s="151">
        <f t="shared" si="447"/>
        <v>0</v>
      </c>
      <c r="AH354" s="151">
        <f t="shared" si="447"/>
        <v>147042</v>
      </c>
      <c r="AI354" s="151">
        <f t="shared" si="447"/>
        <v>0</v>
      </c>
      <c r="AJ354" s="151">
        <f t="shared" si="447"/>
        <v>0</v>
      </c>
      <c r="AK354" s="151">
        <f t="shared" si="447"/>
        <v>150236</v>
      </c>
      <c r="AL354" s="151">
        <f t="shared" si="447"/>
        <v>0</v>
      </c>
      <c r="AM354" s="151">
        <f t="shared" si="447"/>
        <v>147042</v>
      </c>
      <c r="AN354" s="151">
        <f aca="true" t="shared" si="448" ref="AN354:AV354">AN355+AN357+AN359+AN361+AN363+AN365+AN373</f>
        <v>48501</v>
      </c>
      <c r="AO354" s="151">
        <f t="shared" si="448"/>
        <v>195543</v>
      </c>
      <c r="AP354" s="151">
        <f t="shared" si="448"/>
        <v>0</v>
      </c>
      <c r="AQ354" s="151">
        <f t="shared" si="448"/>
        <v>194843</v>
      </c>
      <c r="AR354" s="151">
        <f t="shared" si="448"/>
        <v>0</v>
      </c>
      <c r="AS354" s="151">
        <f t="shared" si="448"/>
        <v>0</v>
      </c>
      <c r="AT354" s="151">
        <f t="shared" si="448"/>
        <v>195543</v>
      </c>
      <c r="AU354" s="151">
        <f t="shared" si="448"/>
        <v>194843</v>
      </c>
      <c r="AV354" s="151">
        <f t="shared" si="448"/>
        <v>-2330</v>
      </c>
      <c r="AW354" s="151">
        <f>AW355+AW357+AW359+AW361+AW363+AW365+AW373</f>
        <v>-2500</v>
      </c>
      <c r="AX354" s="151">
        <f>AX355+AX357+AX359+AX361+AX363+AX365+AX373</f>
        <v>193213</v>
      </c>
      <c r="AY354" s="151">
        <f>AY355+AY357+AY359+AY361+AY363+AY365+AY373</f>
        <v>192343</v>
      </c>
      <c r="AZ354" s="151">
        <f>AZ355+AZ357+AZ359+AZ361+AZ363+AZ365+AZ373+AZ377</f>
        <v>-561</v>
      </c>
      <c r="BA354" s="151">
        <f>BA355+BA357+BA359+BA361+BA363+BA365+BA373+BA377</f>
        <v>-2182</v>
      </c>
      <c r="BB354" s="151">
        <f>BB355+BB357+BB359+BB361+BB363+BB365+BB373+BB377</f>
        <v>192652</v>
      </c>
      <c r="BC354" s="151">
        <f>BC355+BC357+BC359+BC361+BC363+BC365+BC373+BC377</f>
        <v>190161</v>
      </c>
      <c r="BD354" s="130"/>
      <c r="BE354" s="130"/>
      <c r="BF354" s="151">
        <f aca="true" t="shared" si="449" ref="BF354:BP354">BF355+BF357+BF359+BF361+BF363+BF365+BF373+BF377</f>
        <v>192652</v>
      </c>
      <c r="BG354" s="151">
        <f t="shared" si="449"/>
        <v>190161</v>
      </c>
      <c r="BH354" s="151">
        <f>BH355+BH357+BH359+BH361+BH363+BH365+BH373+BH377</f>
        <v>0</v>
      </c>
      <c r="BI354" s="151">
        <f>BI355+BI357+BI359+BI361+BI363+BI365+BI373+BI377</f>
        <v>0</v>
      </c>
      <c r="BJ354" s="151">
        <f>BJ355+BJ357+BJ359+BJ361+BJ363+BJ365+BJ373+BJ377</f>
        <v>192652</v>
      </c>
      <c r="BK354" s="151">
        <f>BK355+BK357+BK359+BK361+BK363+BK365+BK373+BK377</f>
        <v>190161</v>
      </c>
      <c r="BL354" s="151">
        <f t="shared" si="449"/>
        <v>0</v>
      </c>
      <c r="BM354" s="151">
        <f t="shared" si="449"/>
        <v>0</v>
      </c>
      <c r="BN354" s="151">
        <f t="shared" si="449"/>
        <v>192652</v>
      </c>
      <c r="BO354" s="151"/>
      <c r="BP354" s="151">
        <f t="shared" si="449"/>
        <v>190161</v>
      </c>
      <c r="BQ354" s="151">
        <f aca="true" t="shared" si="450" ref="BQ354:BZ354">BQ355+BQ357+BQ359+BQ361+BQ363+BQ365+BQ373+BQ377</f>
        <v>0</v>
      </c>
      <c r="BR354" s="151">
        <f t="shared" si="450"/>
        <v>0</v>
      </c>
      <c r="BS354" s="151">
        <f t="shared" si="450"/>
        <v>192652</v>
      </c>
      <c r="BT354" s="151">
        <f t="shared" si="450"/>
        <v>0</v>
      </c>
      <c r="BU354" s="151">
        <f t="shared" si="450"/>
        <v>190161</v>
      </c>
      <c r="BV354" s="151">
        <f t="shared" si="450"/>
        <v>0</v>
      </c>
      <c r="BW354" s="151">
        <f t="shared" si="450"/>
        <v>0</v>
      </c>
      <c r="BX354" s="151">
        <f t="shared" si="450"/>
        <v>192652</v>
      </c>
      <c r="BY354" s="151">
        <f t="shared" si="450"/>
        <v>0</v>
      </c>
      <c r="BZ354" s="151">
        <f t="shared" si="450"/>
        <v>190161</v>
      </c>
      <c r="CA354" s="151">
        <f>CA355+CA357+CA359+CA361+CA363+CA365+CA373+CA377</f>
        <v>0</v>
      </c>
      <c r="CB354" s="151">
        <f>CB355+CB357+CB359+CB361+CB363+CB365+CB373+CB377</f>
        <v>0</v>
      </c>
      <c r="CC354" s="151">
        <f>CC355+CC357+CC359+CC361+CC363+CC365+CC373+CC377</f>
        <v>192652</v>
      </c>
      <c r="CD354" s="151">
        <f>CD355+CD357+CD359+CD361+CD363+CD365+CD373+CD377</f>
        <v>0</v>
      </c>
      <c r="CE354" s="151">
        <f>CE355+CE357+CE359+CE361+CE363+CE365+CE373+CE377</f>
        <v>190161</v>
      </c>
    </row>
    <row r="355" spans="1:83" s="40" customFormat="1" ht="50.25" hidden="1">
      <c r="A355" s="181" t="s">
        <v>148</v>
      </c>
      <c r="B355" s="175" t="s">
        <v>150</v>
      </c>
      <c r="C355" s="175" t="s">
        <v>125</v>
      </c>
      <c r="D355" s="182" t="s">
        <v>38</v>
      </c>
      <c r="E355" s="175"/>
      <c r="F355" s="197">
        <f aca="true" t="shared" si="451" ref="F355:BC355">F356</f>
        <v>19370</v>
      </c>
      <c r="G355" s="197">
        <f t="shared" si="451"/>
        <v>-16627</v>
      </c>
      <c r="H355" s="197">
        <f t="shared" si="451"/>
        <v>2743</v>
      </c>
      <c r="I355" s="197">
        <f t="shared" si="451"/>
        <v>0</v>
      </c>
      <c r="J355" s="197">
        <f t="shared" si="451"/>
        <v>2984</v>
      </c>
      <c r="K355" s="197">
        <f t="shared" si="451"/>
        <v>0</v>
      </c>
      <c r="L355" s="197">
        <f t="shared" si="451"/>
        <v>0</v>
      </c>
      <c r="M355" s="197">
        <f t="shared" si="451"/>
        <v>2984</v>
      </c>
      <c r="N355" s="197">
        <f t="shared" si="451"/>
        <v>210</v>
      </c>
      <c r="O355" s="197">
        <f t="shared" si="451"/>
        <v>3194</v>
      </c>
      <c r="P355" s="197">
        <f t="shared" si="451"/>
        <v>0</v>
      </c>
      <c r="Q355" s="197">
        <f t="shared" si="451"/>
        <v>0</v>
      </c>
      <c r="R355" s="197">
        <f t="shared" si="451"/>
        <v>0</v>
      </c>
      <c r="S355" s="197">
        <f t="shared" si="451"/>
        <v>0</v>
      </c>
      <c r="T355" s="197">
        <f t="shared" si="451"/>
        <v>3194</v>
      </c>
      <c r="U355" s="197">
        <f t="shared" si="451"/>
        <v>0</v>
      </c>
      <c r="V355" s="197">
        <f t="shared" si="451"/>
        <v>0</v>
      </c>
      <c r="W355" s="197">
        <f t="shared" si="451"/>
        <v>0</v>
      </c>
      <c r="X355" s="197">
        <f t="shared" si="451"/>
        <v>3194</v>
      </c>
      <c r="Y355" s="197">
        <f t="shared" si="451"/>
        <v>0</v>
      </c>
      <c r="Z355" s="197">
        <f t="shared" si="451"/>
        <v>0</v>
      </c>
      <c r="AA355" s="197">
        <f t="shared" si="451"/>
        <v>3194</v>
      </c>
      <c r="AB355" s="197">
        <f t="shared" si="451"/>
        <v>0</v>
      </c>
      <c r="AC355" s="197">
        <f t="shared" si="451"/>
        <v>0</v>
      </c>
      <c r="AD355" s="197">
        <f t="shared" si="451"/>
        <v>0</v>
      </c>
      <c r="AE355" s="197"/>
      <c r="AF355" s="197">
        <f t="shared" si="451"/>
        <v>3194</v>
      </c>
      <c r="AG355" s="197">
        <f t="shared" si="451"/>
        <v>0</v>
      </c>
      <c r="AH355" s="197">
        <f t="shared" si="451"/>
        <v>0</v>
      </c>
      <c r="AI355" s="197">
        <f t="shared" si="451"/>
        <v>0</v>
      </c>
      <c r="AJ355" s="197">
        <f t="shared" si="451"/>
        <v>0</v>
      </c>
      <c r="AK355" s="197">
        <f t="shared" si="451"/>
        <v>3194</v>
      </c>
      <c r="AL355" s="197">
        <f t="shared" si="451"/>
        <v>0</v>
      </c>
      <c r="AM355" s="197">
        <f t="shared" si="451"/>
        <v>0</v>
      </c>
      <c r="AN355" s="197">
        <f t="shared" si="451"/>
        <v>8700</v>
      </c>
      <c r="AO355" s="197">
        <f t="shared" si="451"/>
        <v>8700</v>
      </c>
      <c r="AP355" s="197">
        <f t="shared" si="451"/>
        <v>0</v>
      </c>
      <c r="AQ355" s="197">
        <f t="shared" si="451"/>
        <v>8000</v>
      </c>
      <c r="AR355" s="197">
        <f t="shared" si="451"/>
        <v>0</v>
      </c>
      <c r="AS355" s="197">
        <f t="shared" si="451"/>
        <v>0</v>
      </c>
      <c r="AT355" s="197">
        <f t="shared" si="451"/>
        <v>8700</v>
      </c>
      <c r="AU355" s="197">
        <f t="shared" si="451"/>
        <v>8000</v>
      </c>
      <c r="AV355" s="197">
        <f t="shared" si="451"/>
        <v>-2330</v>
      </c>
      <c r="AW355" s="197">
        <f t="shared" si="451"/>
        <v>-2500</v>
      </c>
      <c r="AX355" s="197">
        <f t="shared" si="451"/>
        <v>6370</v>
      </c>
      <c r="AY355" s="197">
        <f t="shared" si="451"/>
        <v>5500</v>
      </c>
      <c r="AZ355" s="197">
        <f t="shared" si="451"/>
        <v>-6370</v>
      </c>
      <c r="BA355" s="197">
        <f t="shared" si="451"/>
        <v>-5500</v>
      </c>
      <c r="BB355" s="197">
        <f t="shared" si="451"/>
        <v>0</v>
      </c>
      <c r="BC355" s="197">
        <f t="shared" si="451"/>
        <v>0</v>
      </c>
      <c r="BD355" s="248"/>
      <c r="BE355" s="248"/>
      <c r="BF355" s="197">
        <f>BF356</f>
        <v>0</v>
      </c>
      <c r="BG355" s="197">
        <f>BG356</f>
        <v>0</v>
      </c>
      <c r="BH355" s="248"/>
      <c r="BI355" s="248"/>
      <c r="BJ355" s="197">
        <f>BJ356</f>
        <v>0</v>
      </c>
      <c r="BK355" s="197">
        <f>BK356</f>
        <v>0</v>
      </c>
      <c r="BL355" s="130"/>
      <c r="BM355" s="130"/>
      <c r="BN355" s="197">
        <f>BN356</f>
        <v>0</v>
      </c>
      <c r="BO355" s="197"/>
      <c r="BP355" s="197">
        <f>BP356</f>
        <v>0</v>
      </c>
      <c r="BQ355" s="197"/>
      <c r="BR355" s="248"/>
      <c r="BS355" s="248"/>
      <c r="BT355" s="248"/>
      <c r="BU355" s="248"/>
      <c r="BV355" s="248"/>
      <c r="BW355" s="248"/>
      <c r="BX355" s="248"/>
      <c r="BY355" s="248"/>
      <c r="BZ355" s="248"/>
      <c r="CA355" s="248"/>
      <c r="CB355" s="248"/>
      <c r="CC355" s="248"/>
      <c r="CD355" s="248"/>
      <c r="CE355" s="248"/>
    </row>
    <row r="356" spans="1:83" s="40" customFormat="1" ht="83.25" hidden="1">
      <c r="A356" s="181" t="s">
        <v>241</v>
      </c>
      <c r="B356" s="175" t="s">
        <v>150</v>
      </c>
      <c r="C356" s="175" t="s">
        <v>125</v>
      </c>
      <c r="D356" s="182" t="s">
        <v>38</v>
      </c>
      <c r="E356" s="175" t="s">
        <v>149</v>
      </c>
      <c r="F356" s="177">
        <v>19370</v>
      </c>
      <c r="G356" s="177">
        <f>H356-F356</f>
        <v>-16627</v>
      </c>
      <c r="H356" s="240">
        <v>2743</v>
      </c>
      <c r="I356" s="240"/>
      <c r="J356" s="240">
        <v>2984</v>
      </c>
      <c r="K356" s="249"/>
      <c r="L356" s="249"/>
      <c r="M356" s="177">
        <v>2984</v>
      </c>
      <c r="N356" s="177">
        <f>O356-M356</f>
        <v>210</v>
      </c>
      <c r="O356" s="177">
        <v>3194</v>
      </c>
      <c r="P356" s="177"/>
      <c r="Q356" s="177"/>
      <c r="R356" s="248"/>
      <c r="S356" s="248"/>
      <c r="T356" s="177">
        <f>O356+R356</f>
        <v>3194</v>
      </c>
      <c r="U356" s="177">
        <f>Q356+S356</f>
        <v>0</v>
      </c>
      <c r="V356" s="248"/>
      <c r="W356" s="248"/>
      <c r="X356" s="177">
        <f>T356+V356</f>
        <v>3194</v>
      </c>
      <c r="Y356" s="177">
        <f>U356+W356</f>
        <v>0</v>
      </c>
      <c r="Z356" s="248"/>
      <c r="AA356" s="177">
        <f>X356+Z356</f>
        <v>3194</v>
      </c>
      <c r="AB356" s="177">
        <f>Y356</f>
        <v>0</v>
      </c>
      <c r="AC356" s="248"/>
      <c r="AD356" s="248"/>
      <c r="AE356" s="248"/>
      <c r="AF356" s="177">
        <f>AA356+AC356</f>
        <v>3194</v>
      </c>
      <c r="AG356" s="248"/>
      <c r="AH356" s="177">
        <f>AB356</f>
        <v>0</v>
      </c>
      <c r="AI356" s="248"/>
      <c r="AJ356" s="248"/>
      <c r="AK356" s="177">
        <f>AF356+AI356</f>
        <v>3194</v>
      </c>
      <c r="AL356" s="177">
        <f>AG356</f>
        <v>0</v>
      </c>
      <c r="AM356" s="177">
        <f>AH356+AJ356</f>
        <v>0</v>
      </c>
      <c r="AN356" s="177">
        <f>AO356-AM356</f>
        <v>8700</v>
      </c>
      <c r="AO356" s="177">
        <v>8700</v>
      </c>
      <c r="AP356" s="177"/>
      <c r="AQ356" s="177">
        <v>8000</v>
      </c>
      <c r="AR356" s="177"/>
      <c r="AS356" s="248"/>
      <c r="AT356" s="177">
        <f>AO356+AR356</f>
        <v>8700</v>
      </c>
      <c r="AU356" s="177">
        <f>AQ356+AS356</f>
        <v>8000</v>
      </c>
      <c r="AV356" s="177">
        <v>-2330</v>
      </c>
      <c r="AW356" s="177">
        <v>-2500</v>
      </c>
      <c r="AX356" s="177">
        <f>AT356+AV356</f>
        <v>6370</v>
      </c>
      <c r="AY356" s="177">
        <f>AU356+AW356</f>
        <v>5500</v>
      </c>
      <c r="AZ356" s="177">
        <v>-6370</v>
      </c>
      <c r="BA356" s="177">
        <v>-5500</v>
      </c>
      <c r="BB356" s="177">
        <f>AX356+AZ356</f>
        <v>0</v>
      </c>
      <c r="BC356" s="177">
        <f>AY356+BA356</f>
        <v>0</v>
      </c>
      <c r="BD356" s="248"/>
      <c r="BE356" s="248"/>
      <c r="BF356" s="177">
        <f>BB356+BD356</f>
        <v>0</v>
      </c>
      <c r="BG356" s="177">
        <f>BC356+BE356</f>
        <v>0</v>
      </c>
      <c r="BH356" s="248"/>
      <c r="BI356" s="248"/>
      <c r="BJ356" s="177">
        <f>BB356+BH356</f>
        <v>0</v>
      </c>
      <c r="BK356" s="177">
        <f>BC356+BI356</f>
        <v>0</v>
      </c>
      <c r="BL356" s="130"/>
      <c r="BM356" s="130"/>
      <c r="BN356" s="177">
        <f>BF356+BL356</f>
        <v>0</v>
      </c>
      <c r="BO356" s="177"/>
      <c r="BP356" s="177">
        <f>BG356+BM356</f>
        <v>0</v>
      </c>
      <c r="BQ356" s="177"/>
      <c r="BR356" s="248"/>
      <c r="BS356" s="248"/>
      <c r="BT356" s="248"/>
      <c r="BU356" s="248"/>
      <c r="BV356" s="248"/>
      <c r="BW356" s="248"/>
      <c r="BX356" s="248"/>
      <c r="BY356" s="248"/>
      <c r="BZ356" s="248"/>
      <c r="CA356" s="248"/>
      <c r="CB356" s="248"/>
      <c r="CC356" s="248"/>
      <c r="CD356" s="248"/>
      <c r="CE356" s="248"/>
    </row>
    <row r="357" spans="1:83" s="8" customFormat="1" ht="38.25" customHeight="1">
      <c r="A357" s="153" t="s">
        <v>82</v>
      </c>
      <c r="B357" s="154" t="s">
        <v>150</v>
      </c>
      <c r="C357" s="154" t="s">
        <v>125</v>
      </c>
      <c r="D357" s="155" t="s">
        <v>83</v>
      </c>
      <c r="E357" s="154"/>
      <c r="F357" s="156">
        <f aca="true" t="shared" si="452" ref="F357:BC357">F358</f>
        <v>15131</v>
      </c>
      <c r="G357" s="156">
        <f t="shared" si="452"/>
        <v>4562</v>
      </c>
      <c r="H357" s="156">
        <f t="shared" si="452"/>
        <v>19693</v>
      </c>
      <c r="I357" s="156">
        <f t="shared" si="452"/>
        <v>0</v>
      </c>
      <c r="J357" s="156">
        <f t="shared" si="452"/>
        <v>22702</v>
      </c>
      <c r="K357" s="156">
        <f t="shared" si="452"/>
        <v>0</v>
      </c>
      <c r="L357" s="156">
        <f t="shared" si="452"/>
        <v>0</v>
      </c>
      <c r="M357" s="156">
        <f t="shared" si="452"/>
        <v>22702</v>
      </c>
      <c r="N357" s="156">
        <f t="shared" si="452"/>
        <v>-15193</v>
      </c>
      <c r="O357" s="156">
        <f t="shared" si="452"/>
        <v>7509</v>
      </c>
      <c r="P357" s="156">
        <f t="shared" si="452"/>
        <v>0</v>
      </c>
      <c r="Q357" s="156">
        <f t="shared" si="452"/>
        <v>7509</v>
      </c>
      <c r="R357" s="156">
        <f t="shared" si="452"/>
        <v>0</v>
      </c>
      <c r="S357" s="156">
        <f t="shared" si="452"/>
        <v>0</v>
      </c>
      <c r="T357" s="156">
        <f t="shared" si="452"/>
        <v>7509</v>
      </c>
      <c r="U357" s="156">
        <f t="shared" si="452"/>
        <v>7509</v>
      </c>
      <c r="V357" s="156">
        <f t="shared" si="452"/>
        <v>0</v>
      </c>
      <c r="W357" s="156">
        <f t="shared" si="452"/>
        <v>0</v>
      </c>
      <c r="X357" s="156">
        <f t="shared" si="452"/>
        <v>7509</v>
      </c>
      <c r="Y357" s="156">
        <f t="shared" si="452"/>
        <v>7509</v>
      </c>
      <c r="Z357" s="156">
        <f t="shared" si="452"/>
        <v>0</v>
      </c>
      <c r="AA357" s="157">
        <f t="shared" si="452"/>
        <v>7509</v>
      </c>
      <c r="AB357" s="157">
        <f t="shared" si="452"/>
        <v>7509</v>
      </c>
      <c r="AC357" s="157">
        <f t="shared" si="452"/>
        <v>0</v>
      </c>
      <c r="AD357" s="157">
        <f t="shared" si="452"/>
        <v>0</v>
      </c>
      <c r="AE357" s="157"/>
      <c r="AF357" s="156">
        <f t="shared" si="452"/>
        <v>7509</v>
      </c>
      <c r="AG357" s="156">
        <f t="shared" si="452"/>
        <v>0</v>
      </c>
      <c r="AH357" s="156">
        <f t="shared" si="452"/>
        <v>7509</v>
      </c>
      <c r="AI357" s="156">
        <f t="shared" si="452"/>
        <v>0</v>
      </c>
      <c r="AJ357" s="156">
        <f t="shared" si="452"/>
        <v>0</v>
      </c>
      <c r="AK357" s="156">
        <f t="shared" si="452"/>
        <v>7509</v>
      </c>
      <c r="AL357" s="156">
        <f t="shared" si="452"/>
        <v>0</v>
      </c>
      <c r="AM357" s="156">
        <f t="shared" si="452"/>
        <v>7509</v>
      </c>
      <c r="AN357" s="156">
        <f t="shared" si="452"/>
        <v>1258</v>
      </c>
      <c r="AO357" s="156">
        <f t="shared" si="452"/>
        <v>8767</v>
      </c>
      <c r="AP357" s="156">
        <f t="shared" si="452"/>
        <v>0</v>
      </c>
      <c r="AQ357" s="156">
        <f t="shared" si="452"/>
        <v>8767</v>
      </c>
      <c r="AR357" s="156">
        <f t="shared" si="452"/>
        <v>0</v>
      </c>
      <c r="AS357" s="156">
        <f t="shared" si="452"/>
        <v>0</v>
      </c>
      <c r="AT357" s="156">
        <f t="shared" si="452"/>
        <v>8767</v>
      </c>
      <c r="AU357" s="156">
        <f t="shared" si="452"/>
        <v>8767</v>
      </c>
      <c r="AV357" s="156">
        <f t="shared" si="452"/>
        <v>0</v>
      </c>
      <c r="AW357" s="156">
        <f t="shared" si="452"/>
        <v>0</v>
      </c>
      <c r="AX357" s="156">
        <f t="shared" si="452"/>
        <v>8767</v>
      </c>
      <c r="AY357" s="156">
        <f t="shared" si="452"/>
        <v>8767</v>
      </c>
      <c r="AZ357" s="156">
        <f t="shared" si="452"/>
        <v>0</v>
      </c>
      <c r="BA357" s="156">
        <f t="shared" si="452"/>
        <v>0</v>
      </c>
      <c r="BB357" s="156">
        <f t="shared" si="452"/>
        <v>8767</v>
      </c>
      <c r="BC357" s="156">
        <f t="shared" si="452"/>
        <v>8767</v>
      </c>
      <c r="BD357" s="130"/>
      <c r="BE357" s="130"/>
      <c r="BF357" s="156">
        <f aca="true" t="shared" si="453" ref="BF357:CB357">BF358</f>
        <v>8767</v>
      </c>
      <c r="BG357" s="156">
        <f t="shared" si="453"/>
        <v>8767</v>
      </c>
      <c r="BH357" s="156">
        <f t="shared" si="453"/>
        <v>0</v>
      </c>
      <c r="BI357" s="156">
        <f t="shared" si="453"/>
        <v>0</v>
      </c>
      <c r="BJ357" s="156">
        <f t="shared" si="453"/>
        <v>8767</v>
      </c>
      <c r="BK357" s="156">
        <f t="shared" si="453"/>
        <v>8767</v>
      </c>
      <c r="BL357" s="156">
        <f t="shared" si="453"/>
        <v>0</v>
      </c>
      <c r="BM357" s="156">
        <f t="shared" si="453"/>
        <v>0</v>
      </c>
      <c r="BN357" s="156">
        <f t="shared" si="453"/>
        <v>8767</v>
      </c>
      <c r="BO357" s="156"/>
      <c r="BP357" s="156">
        <f t="shared" si="453"/>
        <v>8767</v>
      </c>
      <c r="BQ357" s="156">
        <f t="shared" si="453"/>
        <v>0</v>
      </c>
      <c r="BR357" s="156">
        <f t="shared" si="453"/>
        <v>0</v>
      </c>
      <c r="BS357" s="156">
        <f t="shared" si="453"/>
        <v>8767</v>
      </c>
      <c r="BT357" s="156">
        <f t="shared" si="453"/>
        <v>0</v>
      </c>
      <c r="BU357" s="156">
        <f t="shared" si="453"/>
        <v>8767</v>
      </c>
      <c r="BV357" s="156">
        <f t="shared" si="453"/>
        <v>0</v>
      </c>
      <c r="BW357" s="156">
        <f t="shared" si="453"/>
        <v>0</v>
      </c>
      <c r="BX357" s="156">
        <f t="shared" si="453"/>
        <v>8767</v>
      </c>
      <c r="BY357" s="156">
        <f t="shared" si="453"/>
        <v>0</v>
      </c>
      <c r="BZ357" s="156">
        <f t="shared" si="453"/>
        <v>8767</v>
      </c>
      <c r="CA357" s="156">
        <f t="shared" si="453"/>
        <v>0</v>
      </c>
      <c r="CB357" s="156">
        <f t="shared" si="453"/>
        <v>0</v>
      </c>
      <c r="CC357" s="156">
        <f>CC358</f>
        <v>8767</v>
      </c>
      <c r="CD357" s="156">
        <f>CD358</f>
        <v>0</v>
      </c>
      <c r="CE357" s="156">
        <f>CE358</f>
        <v>8767</v>
      </c>
    </row>
    <row r="358" spans="1:83" s="8" customFormat="1" ht="39.75" customHeight="1">
      <c r="A358" s="153" t="s">
        <v>127</v>
      </c>
      <c r="B358" s="154" t="s">
        <v>150</v>
      </c>
      <c r="C358" s="154" t="s">
        <v>125</v>
      </c>
      <c r="D358" s="155" t="s">
        <v>83</v>
      </c>
      <c r="E358" s="154" t="s">
        <v>128</v>
      </c>
      <c r="F358" s="142">
        <v>15131</v>
      </c>
      <c r="G358" s="142">
        <f>H358-F358</f>
        <v>4562</v>
      </c>
      <c r="H358" s="164">
        <v>19693</v>
      </c>
      <c r="I358" s="164"/>
      <c r="J358" s="164">
        <v>22702</v>
      </c>
      <c r="K358" s="250"/>
      <c r="L358" s="250"/>
      <c r="M358" s="142">
        <v>22702</v>
      </c>
      <c r="N358" s="142">
        <f>O358-M358</f>
        <v>-15193</v>
      </c>
      <c r="O358" s="142">
        <v>7509</v>
      </c>
      <c r="P358" s="142"/>
      <c r="Q358" s="142">
        <v>7509</v>
      </c>
      <c r="R358" s="130"/>
      <c r="S358" s="130"/>
      <c r="T358" s="142">
        <f>O358+R358</f>
        <v>7509</v>
      </c>
      <c r="U358" s="142">
        <f>Q358+S358</f>
        <v>7509</v>
      </c>
      <c r="V358" s="130"/>
      <c r="W358" s="130"/>
      <c r="X358" s="142">
        <f>T358+V358</f>
        <v>7509</v>
      </c>
      <c r="Y358" s="142">
        <f>U358+W358</f>
        <v>7509</v>
      </c>
      <c r="Z358" s="130"/>
      <c r="AA358" s="143">
        <f>X358+Z358</f>
        <v>7509</v>
      </c>
      <c r="AB358" s="143">
        <f>Y358</f>
        <v>7509</v>
      </c>
      <c r="AC358" s="229"/>
      <c r="AD358" s="229"/>
      <c r="AE358" s="229"/>
      <c r="AF358" s="142">
        <f>AA358+AC358</f>
        <v>7509</v>
      </c>
      <c r="AG358" s="130"/>
      <c r="AH358" s="142">
        <f>AB358</f>
        <v>7509</v>
      </c>
      <c r="AI358" s="130"/>
      <c r="AJ358" s="130"/>
      <c r="AK358" s="142">
        <f>AF358+AI358</f>
        <v>7509</v>
      </c>
      <c r="AL358" s="142">
        <f>AG358</f>
        <v>0</v>
      </c>
      <c r="AM358" s="142">
        <f>AH358+AJ358</f>
        <v>7509</v>
      </c>
      <c r="AN358" s="142">
        <f>AO358-AM358</f>
        <v>1258</v>
      </c>
      <c r="AO358" s="142">
        <v>8767</v>
      </c>
      <c r="AP358" s="142"/>
      <c r="AQ358" s="142">
        <v>8767</v>
      </c>
      <c r="AR358" s="142"/>
      <c r="AS358" s="130"/>
      <c r="AT358" s="142">
        <f>AO358+AR358</f>
        <v>8767</v>
      </c>
      <c r="AU358" s="142">
        <f>AQ358+AS358</f>
        <v>8767</v>
      </c>
      <c r="AV358" s="130"/>
      <c r="AW358" s="130"/>
      <c r="AX358" s="142">
        <f>AT358+AV358</f>
        <v>8767</v>
      </c>
      <c r="AY358" s="142">
        <f>AU358</f>
        <v>8767</v>
      </c>
      <c r="AZ358" s="130"/>
      <c r="BA358" s="130"/>
      <c r="BB358" s="142">
        <f>AX358+AZ358</f>
        <v>8767</v>
      </c>
      <c r="BC358" s="142">
        <f>AY358+BA358</f>
        <v>8767</v>
      </c>
      <c r="BD358" s="130"/>
      <c r="BE358" s="130"/>
      <c r="BF358" s="142">
        <f>BB358+BD358</f>
        <v>8767</v>
      </c>
      <c r="BG358" s="142">
        <f>BC358+BE358</f>
        <v>8767</v>
      </c>
      <c r="BH358" s="130"/>
      <c r="BI358" s="130"/>
      <c r="BJ358" s="142">
        <f>BB358+BH358</f>
        <v>8767</v>
      </c>
      <c r="BK358" s="142">
        <f>BC358+BI358</f>
        <v>8767</v>
      </c>
      <c r="BL358" s="130"/>
      <c r="BM358" s="130"/>
      <c r="BN358" s="142">
        <f>BJ358+BL358</f>
        <v>8767</v>
      </c>
      <c r="BO358" s="142"/>
      <c r="BP358" s="142">
        <f>BK358+BM358</f>
        <v>8767</v>
      </c>
      <c r="BQ358" s="142"/>
      <c r="BR358" s="130"/>
      <c r="BS358" s="142">
        <f>BN358+BQ358</f>
        <v>8767</v>
      </c>
      <c r="BT358" s="142">
        <f>BO358</f>
        <v>0</v>
      </c>
      <c r="BU358" s="142">
        <f>BP358+BR358</f>
        <v>8767</v>
      </c>
      <c r="BV358" s="142"/>
      <c r="BW358" s="130"/>
      <c r="BX358" s="142">
        <f>BS358+BV358</f>
        <v>8767</v>
      </c>
      <c r="BY358" s="142">
        <f>BT358</f>
        <v>0</v>
      </c>
      <c r="BZ358" s="142">
        <f>BU358+BW358</f>
        <v>8767</v>
      </c>
      <c r="CA358" s="142"/>
      <c r="CB358" s="130"/>
      <c r="CC358" s="142">
        <f>BX358+CA358</f>
        <v>8767</v>
      </c>
      <c r="CD358" s="142">
        <f>BY358</f>
        <v>0</v>
      </c>
      <c r="CE358" s="142">
        <f>BZ358+CB358</f>
        <v>8767</v>
      </c>
    </row>
    <row r="359" spans="1:83" s="8" customFormat="1" ht="18.75" customHeight="1">
      <c r="A359" s="153" t="s">
        <v>84</v>
      </c>
      <c r="B359" s="154" t="s">
        <v>150</v>
      </c>
      <c r="C359" s="154" t="s">
        <v>125</v>
      </c>
      <c r="D359" s="155" t="s">
        <v>85</v>
      </c>
      <c r="E359" s="154"/>
      <c r="F359" s="156">
        <f aca="true" t="shared" si="454" ref="F359:BC359">F360</f>
        <v>16772</v>
      </c>
      <c r="G359" s="156">
        <f t="shared" si="454"/>
        <v>4187</v>
      </c>
      <c r="H359" s="156">
        <f t="shared" si="454"/>
        <v>20959</v>
      </c>
      <c r="I359" s="156">
        <f t="shared" si="454"/>
        <v>0</v>
      </c>
      <c r="J359" s="156">
        <f t="shared" si="454"/>
        <v>22756</v>
      </c>
      <c r="K359" s="156">
        <f t="shared" si="454"/>
        <v>0</v>
      </c>
      <c r="L359" s="156">
        <f t="shared" si="454"/>
        <v>0</v>
      </c>
      <c r="M359" s="156">
        <f t="shared" si="454"/>
        <v>22756</v>
      </c>
      <c r="N359" s="156">
        <f t="shared" si="454"/>
        <v>-7836</v>
      </c>
      <c r="O359" s="156">
        <f t="shared" si="454"/>
        <v>14920</v>
      </c>
      <c r="P359" s="156">
        <f t="shared" si="454"/>
        <v>0</v>
      </c>
      <c r="Q359" s="156">
        <f t="shared" si="454"/>
        <v>14920</v>
      </c>
      <c r="R359" s="156">
        <f t="shared" si="454"/>
        <v>0</v>
      </c>
      <c r="S359" s="156">
        <f t="shared" si="454"/>
        <v>0</v>
      </c>
      <c r="T359" s="156">
        <f t="shared" si="454"/>
        <v>14920</v>
      </c>
      <c r="U359" s="156">
        <f t="shared" si="454"/>
        <v>14920</v>
      </c>
      <c r="V359" s="156">
        <f t="shared" si="454"/>
        <v>0</v>
      </c>
      <c r="W359" s="156">
        <f t="shared" si="454"/>
        <v>0</v>
      </c>
      <c r="X359" s="156">
        <f t="shared" si="454"/>
        <v>14920</v>
      </c>
      <c r="Y359" s="156">
        <f t="shared" si="454"/>
        <v>14920</v>
      </c>
      <c r="Z359" s="156">
        <f t="shared" si="454"/>
        <v>0</v>
      </c>
      <c r="AA359" s="157">
        <f t="shared" si="454"/>
        <v>14920</v>
      </c>
      <c r="AB359" s="157">
        <f t="shared" si="454"/>
        <v>14920</v>
      </c>
      <c r="AC359" s="157">
        <f t="shared" si="454"/>
        <v>0</v>
      </c>
      <c r="AD359" s="157">
        <f t="shared" si="454"/>
        <v>0</v>
      </c>
      <c r="AE359" s="157"/>
      <c r="AF359" s="156">
        <f t="shared" si="454"/>
        <v>14920</v>
      </c>
      <c r="AG359" s="156">
        <f t="shared" si="454"/>
        <v>0</v>
      </c>
      <c r="AH359" s="156">
        <f t="shared" si="454"/>
        <v>14920</v>
      </c>
      <c r="AI359" s="156">
        <f t="shared" si="454"/>
        <v>0</v>
      </c>
      <c r="AJ359" s="156">
        <f t="shared" si="454"/>
        <v>0</v>
      </c>
      <c r="AK359" s="156">
        <f t="shared" si="454"/>
        <v>14920</v>
      </c>
      <c r="AL359" s="156">
        <f t="shared" si="454"/>
        <v>0</v>
      </c>
      <c r="AM359" s="156">
        <f t="shared" si="454"/>
        <v>14920</v>
      </c>
      <c r="AN359" s="156">
        <f t="shared" si="454"/>
        <v>3944</v>
      </c>
      <c r="AO359" s="156">
        <f t="shared" si="454"/>
        <v>18864</v>
      </c>
      <c r="AP359" s="156">
        <f t="shared" si="454"/>
        <v>0</v>
      </c>
      <c r="AQ359" s="156">
        <f t="shared" si="454"/>
        <v>18864</v>
      </c>
      <c r="AR359" s="156">
        <f t="shared" si="454"/>
        <v>0</v>
      </c>
      <c r="AS359" s="156">
        <f t="shared" si="454"/>
        <v>0</v>
      </c>
      <c r="AT359" s="156">
        <f t="shared" si="454"/>
        <v>18864</v>
      </c>
      <c r="AU359" s="156">
        <f t="shared" si="454"/>
        <v>18864</v>
      </c>
      <c r="AV359" s="156">
        <f t="shared" si="454"/>
        <v>0</v>
      </c>
      <c r="AW359" s="156">
        <f t="shared" si="454"/>
        <v>0</v>
      </c>
      <c r="AX359" s="156">
        <f t="shared" si="454"/>
        <v>18864</v>
      </c>
      <c r="AY359" s="156">
        <f t="shared" si="454"/>
        <v>18864</v>
      </c>
      <c r="AZ359" s="156">
        <f t="shared" si="454"/>
        <v>0</v>
      </c>
      <c r="BA359" s="156">
        <f t="shared" si="454"/>
        <v>0</v>
      </c>
      <c r="BB359" s="156">
        <f t="shared" si="454"/>
        <v>18864</v>
      </c>
      <c r="BC359" s="156">
        <f t="shared" si="454"/>
        <v>18864</v>
      </c>
      <c r="BD359" s="130"/>
      <c r="BE359" s="130"/>
      <c r="BF359" s="156">
        <f aca="true" t="shared" si="455" ref="BF359:CB359">BF360</f>
        <v>18864</v>
      </c>
      <c r="BG359" s="156">
        <f t="shared" si="455"/>
        <v>18864</v>
      </c>
      <c r="BH359" s="156">
        <f t="shared" si="455"/>
        <v>0</v>
      </c>
      <c r="BI359" s="156">
        <f t="shared" si="455"/>
        <v>0</v>
      </c>
      <c r="BJ359" s="156">
        <f t="shared" si="455"/>
        <v>18864</v>
      </c>
      <c r="BK359" s="156">
        <f t="shared" si="455"/>
        <v>18864</v>
      </c>
      <c r="BL359" s="156">
        <f t="shared" si="455"/>
        <v>0</v>
      </c>
      <c r="BM359" s="156">
        <f t="shared" si="455"/>
        <v>0</v>
      </c>
      <c r="BN359" s="156">
        <f t="shared" si="455"/>
        <v>18864</v>
      </c>
      <c r="BO359" s="156"/>
      <c r="BP359" s="156">
        <f t="shared" si="455"/>
        <v>18864</v>
      </c>
      <c r="BQ359" s="156">
        <f t="shared" si="455"/>
        <v>0</v>
      </c>
      <c r="BR359" s="156">
        <f t="shared" si="455"/>
        <v>0</v>
      </c>
      <c r="BS359" s="156">
        <f t="shared" si="455"/>
        <v>18864</v>
      </c>
      <c r="BT359" s="156">
        <f t="shared" si="455"/>
        <v>0</v>
      </c>
      <c r="BU359" s="156">
        <f t="shared" si="455"/>
        <v>18864</v>
      </c>
      <c r="BV359" s="156">
        <f t="shared" si="455"/>
        <v>0</v>
      </c>
      <c r="BW359" s="156">
        <f t="shared" si="455"/>
        <v>0</v>
      </c>
      <c r="BX359" s="156">
        <f t="shared" si="455"/>
        <v>18864</v>
      </c>
      <c r="BY359" s="156">
        <f t="shared" si="455"/>
        <v>0</v>
      </c>
      <c r="BZ359" s="156">
        <f t="shared" si="455"/>
        <v>18864</v>
      </c>
      <c r="CA359" s="156">
        <f t="shared" si="455"/>
        <v>0</v>
      </c>
      <c r="CB359" s="156">
        <f t="shared" si="455"/>
        <v>0</v>
      </c>
      <c r="CC359" s="156">
        <f>CC360</f>
        <v>18864</v>
      </c>
      <c r="CD359" s="156">
        <f>CD360</f>
        <v>0</v>
      </c>
      <c r="CE359" s="156">
        <f>CE360</f>
        <v>18864</v>
      </c>
    </row>
    <row r="360" spans="1:83" s="8" customFormat="1" ht="39" customHeight="1">
      <c r="A360" s="153" t="s">
        <v>127</v>
      </c>
      <c r="B360" s="154" t="s">
        <v>150</v>
      </c>
      <c r="C360" s="154" t="s">
        <v>125</v>
      </c>
      <c r="D360" s="155" t="s">
        <v>85</v>
      </c>
      <c r="E360" s="154" t="s">
        <v>128</v>
      </c>
      <c r="F360" s="142">
        <v>16772</v>
      </c>
      <c r="G360" s="142">
        <f>H360-F360</f>
        <v>4187</v>
      </c>
      <c r="H360" s="164">
        <v>20959</v>
      </c>
      <c r="I360" s="164"/>
      <c r="J360" s="164">
        <v>22756</v>
      </c>
      <c r="K360" s="250"/>
      <c r="L360" s="250"/>
      <c r="M360" s="142">
        <v>22756</v>
      </c>
      <c r="N360" s="142">
        <f>O360-M360</f>
        <v>-7836</v>
      </c>
      <c r="O360" s="142">
        <v>14920</v>
      </c>
      <c r="P360" s="142"/>
      <c r="Q360" s="142">
        <v>14920</v>
      </c>
      <c r="R360" s="130"/>
      <c r="S360" s="130"/>
      <c r="T360" s="142">
        <f>O360+R360</f>
        <v>14920</v>
      </c>
      <c r="U360" s="142">
        <f>Q360+S360</f>
        <v>14920</v>
      </c>
      <c r="V360" s="130"/>
      <c r="W360" s="130"/>
      <c r="X360" s="142">
        <f>T360+V360</f>
        <v>14920</v>
      </c>
      <c r="Y360" s="142">
        <f>U360+W360</f>
        <v>14920</v>
      </c>
      <c r="Z360" s="130"/>
      <c r="AA360" s="143">
        <f>X360+Z360</f>
        <v>14920</v>
      </c>
      <c r="AB360" s="143">
        <f>Y360</f>
        <v>14920</v>
      </c>
      <c r="AC360" s="229"/>
      <c r="AD360" s="229"/>
      <c r="AE360" s="229"/>
      <c r="AF360" s="142">
        <f>AA360+AC360</f>
        <v>14920</v>
      </c>
      <c r="AG360" s="130"/>
      <c r="AH360" s="142">
        <f>AB360</f>
        <v>14920</v>
      </c>
      <c r="AI360" s="130"/>
      <c r="AJ360" s="130"/>
      <c r="AK360" s="142">
        <f>AF360+AI360</f>
        <v>14920</v>
      </c>
      <c r="AL360" s="142">
        <f>AG360</f>
        <v>0</v>
      </c>
      <c r="AM360" s="142">
        <f>AH360+AJ360</f>
        <v>14920</v>
      </c>
      <c r="AN360" s="142">
        <f>AO360-AM360</f>
        <v>3944</v>
      </c>
      <c r="AO360" s="142">
        <v>18864</v>
      </c>
      <c r="AP360" s="142"/>
      <c r="AQ360" s="142">
        <v>18864</v>
      </c>
      <c r="AR360" s="142"/>
      <c r="AS360" s="130"/>
      <c r="AT360" s="142">
        <f>AO360+AR360</f>
        <v>18864</v>
      </c>
      <c r="AU360" s="142">
        <f>AQ360+AS360</f>
        <v>18864</v>
      </c>
      <c r="AV360" s="130"/>
      <c r="AW360" s="130"/>
      <c r="AX360" s="142">
        <f>AT360+AV360</f>
        <v>18864</v>
      </c>
      <c r="AY360" s="142">
        <f>AU360</f>
        <v>18864</v>
      </c>
      <c r="AZ360" s="130"/>
      <c r="BA360" s="130"/>
      <c r="BB360" s="142">
        <f>AX360+AZ360</f>
        <v>18864</v>
      </c>
      <c r="BC360" s="142">
        <f>AY360+BA360</f>
        <v>18864</v>
      </c>
      <c r="BD360" s="130"/>
      <c r="BE360" s="130"/>
      <c r="BF360" s="142">
        <f>BB360+BD360</f>
        <v>18864</v>
      </c>
      <c r="BG360" s="142">
        <f>BC360+BE360</f>
        <v>18864</v>
      </c>
      <c r="BH360" s="130"/>
      <c r="BI360" s="130"/>
      <c r="BJ360" s="142">
        <f>BB360+BH360</f>
        <v>18864</v>
      </c>
      <c r="BK360" s="142">
        <f>BC360+BI360</f>
        <v>18864</v>
      </c>
      <c r="BL360" s="130"/>
      <c r="BM360" s="130"/>
      <c r="BN360" s="142">
        <f>BJ360+BL360</f>
        <v>18864</v>
      </c>
      <c r="BO360" s="142"/>
      <c r="BP360" s="142">
        <f>BK360+BM360</f>
        <v>18864</v>
      </c>
      <c r="BQ360" s="142"/>
      <c r="BR360" s="130"/>
      <c r="BS360" s="142">
        <f>BN360+BQ360</f>
        <v>18864</v>
      </c>
      <c r="BT360" s="142">
        <f>BO360</f>
        <v>0</v>
      </c>
      <c r="BU360" s="142">
        <f>BP360+BR360</f>
        <v>18864</v>
      </c>
      <c r="BV360" s="142"/>
      <c r="BW360" s="130"/>
      <c r="BX360" s="142">
        <f>BS360+BV360</f>
        <v>18864</v>
      </c>
      <c r="BY360" s="142">
        <f>BT360</f>
        <v>0</v>
      </c>
      <c r="BZ360" s="142">
        <f>BU360+BW360</f>
        <v>18864</v>
      </c>
      <c r="CA360" s="142"/>
      <c r="CB360" s="130"/>
      <c r="CC360" s="142">
        <f>BX360+CA360</f>
        <v>18864</v>
      </c>
      <c r="CD360" s="142">
        <f>BY360</f>
        <v>0</v>
      </c>
      <c r="CE360" s="142">
        <f>BZ360+CB360</f>
        <v>18864</v>
      </c>
    </row>
    <row r="361" spans="1:83" s="8" customFormat="1" ht="19.5" customHeight="1">
      <c r="A361" s="153" t="s">
        <v>86</v>
      </c>
      <c r="B361" s="154" t="s">
        <v>150</v>
      </c>
      <c r="C361" s="154" t="s">
        <v>125</v>
      </c>
      <c r="D361" s="155" t="s">
        <v>87</v>
      </c>
      <c r="E361" s="154"/>
      <c r="F361" s="156">
        <f aca="true" t="shared" si="456" ref="F361:BC361">F362</f>
        <v>69934</v>
      </c>
      <c r="G361" s="156">
        <f t="shared" si="456"/>
        <v>3968</v>
      </c>
      <c r="H361" s="156">
        <f t="shared" si="456"/>
        <v>73902</v>
      </c>
      <c r="I361" s="156">
        <f t="shared" si="456"/>
        <v>0</v>
      </c>
      <c r="J361" s="156">
        <f t="shared" si="456"/>
        <v>80038</v>
      </c>
      <c r="K361" s="156">
        <f t="shared" si="456"/>
        <v>0</v>
      </c>
      <c r="L361" s="156">
        <f t="shared" si="456"/>
        <v>0</v>
      </c>
      <c r="M361" s="156">
        <f t="shared" si="456"/>
        <v>80038</v>
      </c>
      <c r="N361" s="156">
        <f t="shared" si="456"/>
        <v>-23596</v>
      </c>
      <c r="O361" s="156">
        <f t="shared" si="456"/>
        <v>56442</v>
      </c>
      <c r="P361" s="156">
        <f t="shared" si="456"/>
        <v>0</v>
      </c>
      <c r="Q361" s="156">
        <f t="shared" si="456"/>
        <v>56442</v>
      </c>
      <c r="R361" s="156">
        <f t="shared" si="456"/>
        <v>0</v>
      </c>
      <c r="S361" s="156">
        <f t="shared" si="456"/>
        <v>0</v>
      </c>
      <c r="T361" s="156">
        <f t="shared" si="456"/>
        <v>56442</v>
      </c>
      <c r="U361" s="156">
        <f t="shared" si="456"/>
        <v>56442</v>
      </c>
      <c r="V361" s="156">
        <f t="shared" si="456"/>
        <v>0</v>
      </c>
      <c r="W361" s="156">
        <f t="shared" si="456"/>
        <v>0</v>
      </c>
      <c r="X361" s="156">
        <f t="shared" si="456"/>
        <v>56442</v>
      </c>
      <c r="Y361" s="156">
        <f t="shared" si="456"/>
        <v>56442</v>
      </c>
      <c r="Z361" s="156">
        <f t="shared" si="456"/>
        <v>0</v>
      </c>
      <c r="AA361" s="157">
        <f t="shared" si="456"/>
        <v>56442</v>
      </c>
      <c r="AB361" s="157">
        <f t="shared" si="456"/>
        <v>56442</v>
      </c>
      <c r="AC361" s="157">
        <f t="shared" si="456"/>
        <v>0</v>
      </c>
      <c r="AD361" s="157">
        <f t="shared" si="456"/>
        <v>0</v>
      </c>
      <c r="AE361" s="157"/>
      <c r="AF361" s="156">
        <f t="shared" si="456"/>
        <v>56442</v>
      </c>
      <c r="AG361" s="156">
        <f t="shared" si="456"/>
        <v>0</v>
      </c>
      <c r="AH361" s="156">
        <f t="shared" si="456"/>
        <v>56442</v>
      </c>
      <c r="AI361" s="156">
        <f t="shared" si="456"/>
        <v>0</v>
      </c>
      <c r="AJ361" s="156">
        <f t="shared" si="456"/>
        <v>0</v>
      </c>
      <c r="AK361" s="156">
        <f t="shared" si="456"/>
        <v>56442</v>
      </c>
      <c r="AL361" s="156">
        <f t="shared" si="456"/>
        <v>0</v>
      </c>
      <c r="AM361" s="156">
        <f t="shared" si="456"/>
        <v>56442</v>
      </c>
      <c r="AN361" s="156">
        <f t="shared" si="456"/>
        <v>7336</v>
      </c>
      <c r="AO361" s="156">
        <f t="shared" si="456"/>
        <v>63778</v>
      </c>
      <c r="AP361" s="156">
        <f t="shared" si="456"/>
        <v>0</v>
      </c>
      <c r="AQ361" s="156">
        <f t="shared" si="456"/>
        <v>63778</v>
      </c>
      <c r="AR361" s="156">
        <f t="shared" si="456"/>
        <v>0</v>
      </c>
      <c r="AS361" s="156">
        <f t="shared" si="456"/>
        <v>0</v>
      </c>
      <c r="AT361" s="156">
        <f t="shared" si="456"/>
        <v>63778</v>
      </c>
      <c r="AU361" s="156">
        <f t="shared" si="456"/>
        <v>63778</v>
      </c>
      <c r="AV361" s="156">
        <f t="shared" si="456"/>
        <v>0</v>
      </c>
      <c r="AW361" s="156">
        <f t="shared" si="456"/>
        <v>0</v>
      </c>
      <c r="AX361" s="156">
        <f t="shared" si="456"/>
        <v>63778</v>
      </c>
      <c r="AY361" s="156">
        <f t="shared" si="456"/>
        <v>63778</v>
      </c>
      <c r="AZ361" s="156">
        <f t="shared" si="456"/>
        <v>0</v>
      </c>
      <c r="BA361" s="156">
        <f t="shared" si="456"/>
        <v>0</v>
      </c>
      <c r="BB361" s="156">
        <f t="shared" si="456"/>
        <v>63778</v>
      </c>
      <c r="BC361" s="156">
        <f t="shared" si="456"/>
        <v>63778</v>
      </c>
      <c r="BD361" s="130"/>
      <c r="BE361" s="130"/>
      <c r="BF361" s="156">
        <f aca="true" t="shared" si="457" ref="BF361:CB361">BF362</f>
        <v>63778</v>
      </c>
      <c r="BG361" s="156">
        <f t="shared" si="457"/>
        <v>63778</v>
      </c>
      <c r="BH361" s="156">
        <f t="shared" si="457"/>
        <v>0</v>
      </c>
      <c r="BI361" s="156">
        <f t="shared" si="457"/>
        <v>0</v>
      </c>
      <c r="BJ361" s="156">
        <f t="shared" si="457"/>
        <v>63778</v>
      </c>
      <c r="BK361" s="156">
        <f t="shared" si="457"/>
        <v>63778</v>
      </c>
      <c r="BL361" s="156">
        <f t="shared" si="457"/>
        <v>0</v>
      </c>
      <c r="BM361" s="156">
        <f t="shared" si="457"/>
        <v>0</v>
      </c>
      <c r="BN361" s="156">
        <f t="shared" si="457"/>
        <v>63778</v>
      </c>
      <c r="BO361" s="156"/>
      <c r="BP361" s="156">
        <f t="shared" si="457"/>
        <v>63778</v>
      </c>
      <c r="BQ361" s="156">
        <f t="shared" si="457"/>
        <v>0</v>
      </c>
      <c r="BR361" s="156">
        <f t="shared" si="457"/>
        <v>0</v>
      </c>
      <c r="BS361" s="156">
        <f t="shared" si="457"/>
        <v>63778</v>
      </c>
      <c r="BT361" s="156">
        <f t="shared" si="457"/>
        <v>0</v>
      </c>
      <c r="BU361" s="156">
        <f t="shared" si="457"/>
        <v>63778</v>
      </c>
      <c r="BV361" s="156">
        <f t="shared" si="457"/>
        <v>0</v>
      </c>
      <c r="BW361" s="156">
        <f t="shared" si="457"/>
        <v>0</v>
      </c>
      <c r="BX361" s="156">
        <f t="shared" si="457"/>
        <v>63778</v>
      </c>
      <c r="BY361" s="156">
        <f t="shared" si="457"/>
        <v>0</v>
      </c>
      <c r="BZ361" s="156">
        <f t="shared" si="457"/>
        <v>63778</v>
      </c>
      <c r="CA361" s="156">
        <f t="shared" si="457"/>
        <v>0</v>
      </c>
      <c r="CB361" s="156">
        <f t="shared" si="457"/>
        <v>0</v>
      </c>
      <c r="CC361" s="156">
        <f>CC362</f>
        <v>63778</v>
      </c>
      <c r="CD361" s="156">
        <f>CD362</f>
        <v>0</v>
      </c>
      <c r="CE361" s="156">
        <f>CE362</f>
        <v>63778</v>
      </c>
    </row>
    <row r="362" spans="1:83" s="8" customFormat="1" ht="35.25" customHeight="1">
      <c r="A362" s="153" t="s">
        <v>127</v>
      </c>
      <c r="B362" s="154" t="s">
        <v>150</v>
      </c>
      <c r="C362" s="154" t="s">
        <v>125</v>
      </c>
      <c r="D362" s="155" t="s">
        <v>87</v>
      </c>
      <c r="E362" s="154" t="s">
        <v>128</v>
      </c>
      <c r="F362" s="142">
        <v>69934</v>
      </c>
      <c r="G362" s="142">
        <f>H362-F362</f>
        <v>3968</v>
      </c>
      <c r="H362" s="164">
        <v>73902</v>
      </c>
      <c r="I362" s="164"/>
      <c r="J362" s="164">
        <v>80038</v>
      </c>
      <c r="K362" s="250"/>
      <c r="L362" s="250"/>
      <c r="M362" s="142">
        <v>80038</v>
      </c>
      <c r="N362" s="142">
        <f>O362-M362</f>
        <v>-23596</v>
      </c>
      <c r="O362" s="142">
        <v>56442</v>
      </c>
      <c r="P362" s="142"/>
      <c r="Q362" s="142">
        <v>56442</v>
      </c>
      <c r="R362" s="130"/>
      <c r="S362" s="130"/>
      <c r="T362" s="142">
        <f>O362+R362</f>
        <v>56442</v>
      </c>
      <c r="U362" s="142">
        <f>Q362+S362</f>
        <v>56442</v>
      </c>
      <c r="V362" s="130"/>
      <c r="W362" s="130"/>
      <c r="X362" s="142">
        <f>T362+V362</f>
        <v>56442</v>
      </c>
      <c r="Y362" s="142">
        <f>U362+W362</f>
        <v>56442</v>
      </c>
      <c r="Z362" s="130"/>
      <c r="AA362" s="143">
        <f>X362+Z362</f>
        <v>56442</v>
      </c>
      <c r="AB362" s="143">
        <f>Y362</f>
        <v>56442</v>
      </c>
      <c r="AC362" s="229"/>
      <c r="AD362" s="229"/>
      <c r="AE362" s="229"/>
      <c r="AF362" s="142">
        <f>AA362+AC362</f>
        <v>56442</v>
      </c>
      <c r="AG362" s="130"/>
      <c r="AH362" s="142">
        <f>AB362</f>
        <v>56442</v>
      </c>
      <c r="AI362" s="130"/>
      <c r="AJ362" s="130"/>
      <c r="AK362" s="142">
        <f>AF362+AI362</f>
        <v>56442</v>
      </c>
      <c r="AL362" s="142">
        <f>AG362</f>
        <v>0</v>
      </c>
      <c r="AM362" s="142">
        <f>AH362+AJ362</f>
        <v>56442</v>
      </c>
      <c r="AN362" s="142">
        <f>AO362-AM362</f>
        <v>7336</v>
      </c>
      <c r="AO362" s="142">
        <v>63778</v>
      </c>
      <c r="AP362" s="142"/>
      <c r="AQ362" s="142">
        <v>63778</v>
      </c>
      <c r="AR362" s="142"/>
      <c r="AS362" s="130"/>
      <c r="AT362" s="142">
        <f>AO362+AR362</f>
        <v>63778</v>
      </c>
      <c r="AU362" s="142">
        <f>AQ362+AS362</f>
        <v>63778</v>
      </c>
      <c r="AV362" s="130"/>
      <c r="AW362" s="130"/>
      <c r="AX362" s="142">
        <f>AT362+AV362</f>
        <v>63778</v>
      </c>
      <c r="AY362" s="142">
        <f>AU362</f>
        <v>63778</v>
      </c>
      <c r="AZ362" s="130"/>
      <c r="BA362" s="130"/>
      <c r="BB362" s="142">
        <f>AX362+AZ362</f>
        <v>63778</v>
      </c>
      <c r="BC362" s="142">
        <f>AY362+BA362</f>
        <v>63778</v>
      </c>
      <c r="BD362" s="130"/>
      <c r="BE362" s="130"/>
      <c r="BF362" s="142">
        <f>BB362+BD362</f>
        <v>63778</v>
      </c>
      <c r="BG362" s="142">
        <f>BC362+BE362</f>
        <v>63778</v>
      </c>
      <c r="BH362" s="130"/>
      <c r="BI362" s="130"/>
      <c r="BJ362" s="142">
        <f>BB362+BH362</f>
        <v>63778</v>
      </c>
      <c r="BK362" s="142">
        <f>BC362+BI362</f>
        <v>63778</v>
      </c>
      <c r="BL362" s="130"/>
      <c r="BM362" s="130"/>
      <c r="BN362" s="142">
        <f>BJ362+BL362</f>
        <v>63778</v>
      </c>
      <c r="BO362" s="142"/>
      <c r="BP362" s="142">
        <f>BK362+BM362</f>
        <v>63778</v>
      </c>
      <c r="BQ362" s="142"/>
      <c r="BR362" s="130"/>
      <c r="BS362" s="142">
        <f>BN362+BQ362</f>
        <v>63778</v>
      </c>
      <c r="BT362" s="142">
        <f>BO362</f>
        <v>0</v>
      </c>
      <c r="BU362" s="142">
        <f>BP362+BR362</f>
        <v>63778</v>
      </c>
      <c r="BV362" s="142"/>
      <c r="BW362" s="130"/>
      <c r="BX362" s="142">
        <f>BS362+BV362</f>
        <v>63778</v>
      </c>
      <c r="BY362" s="142">
        <f>BT362</f>
        <v>0</v>
      </c>
      <c r="BZ362" s="142">
        <f>BU362+BW362</f>
        <v>63778</v>
      </c>
      <c r="CA362" s="142"/>
      <c r="CB362" s="130"/>
      <c r="CC362" s="142">
        <f>BX362+CA362</f>
        <v>63778</v>
      </c>
      <c r="CD362" s="142">
        <f>BY362</f>
        <v>0</v>
      </c>
      <c r="CE362" s="142">
        <f>BZ362+CB362</f>
        <v>63778</v>
      </c>
    </row>
    <row r="363" spans="1:83" s="8" customFormat="1" ht="44.25" customHeight="1">
      <c r="A363" s="153" t="s">
        <v>88</v>
      </c>
      <c r="B363" s="154" t="s">
        <v>150</v>
      </c>
      <c r="C363" s="154" t="s">
        <v>125</v>
      </c>
      <c r="D363" s="155" t="s">
        <v>89</v>
      </c>
      <c r="E363" s="154"/>
      <c r="F363" s="156">
        <f aca="true" t="shared" si="458" ref="F363:BC363">F364</f>
        <v>75174</v>
      </c>
      <c r="G363" s="156">
        <f t="shared" si="458"/>
        <v>16533</v>
      </c>
      <c r="H363" s="156">
        <f t="shared" si="458"/>
        <v>91707</v>
      </c>
      <c r="I363" s="156">
        <f t="shared" si="458"/>
        <v>0</v>
      </c>
      <c r="J363" s="156">
        <f t="shared" si="458"/>
        <v>97311</v>
      </c>
      <c r="K363" s="156">
        <f t="shared" si="458"/>
        <v>0</v>
      </c>
      <c r="L363" s="156">
        <f t="shared" si="458"/>
        <v>0</v>
      </c>
      <c r="M363" s="156">
        <f t="shared" si="458"/>
        <v>97311</v>
      </c>
      <c r="N363" s="156">
        <f t="shared" si="458"/>
        <v>-33046</v>
      </c>
      <c r="O363" s="156">
        <f t="shared" si="458"/>
        <v>64265</v>
      </c>
      <c r="P363" s="156">
        <f t="shared" si="458"/>
        <v>0</v>
      </c>
      <c r="Q363" s="156">
        <f t="shared" si="458"/>
        <v>64265</v>
      </c>
      <c r="R363" s="156">
        <f t="shared" si="458"/>
        <v>0</v>
      </c>
      <c r="S363" s="156">
        <f t="shared" si="458"/>
        <v>0</v>
      </c>
      <c r="T363" s="156">
        <f t="shared" si="458"/>
        <v>64265</v>
      </c>
      <c r="U363" s="156">
        <f t="shared" si="458"/>
        <v>64265</v>
      </c>
      <c r="V363" s="156">
        <f t="shared" si="458"/>
        <v>0</v>
      </c>
      <c r="W363" s="156">
        <f t="shared" si="458"/>
        <v>0</v>
      </c>
      <c r="X363" s="156">
        <f t="shared" si="458"/>
        <v>64265</v>
      </c>
      <c r="Y363" s="156">
        <f t="shared" si="458"/>
        <v>64265</v>
      </c>
      <c r="Z363" s="156">
        <f t="shared" si="458"/>
        <v>0</v>
      </c>
      <c r="AA363" s="157">
        <f t="shared" si="458"/>
        <v>64265</v>
      </c>
      <c r="AB363" s="157">
        <f t="shared" si="458"/>
        <v>64265</v>
      </c>
      <c r="AC363" s="157">
        <f t="shared" si="458"/>
        <v>0</v>
      </c>
      <c r="AD363" s="157">
        <f t="shared" si="458"/>
        <v>0</v>
      </c>
      <c r="AE363" s="157"/>
      <c r="AF363" s="156">
        <f t="shared" si="458"/>
        <v>64265</v>
      </c>
      <c r="AG363" s="156">
        <f t="shared" si="458"/>
        <v>0</v>
      </c>
      <c r="AH363" s="156">
        <f t="shared" si="458"/>
        <v>64265</v>
      </c>
      <c r="AI363" s="156">
        <f t="shared" si="458"/>
        <v>0</v>
      </c>
      <c r="AJ363" s="156">
        <f t="shared" si="458"/>
        <v>0</v>
      </c>
      <c r="AK363" s="156">
        <f t="shared" si="458"/>
        <v>64265</v>
      </c>
      <c r="AL363" s="156">
        <f t="shared" si="458"/>
        <v>0</v>
      </c>
      <c r="AM363" s="156">
        <f t="shared" si="458"/>
        <v>64265</v>
      </c>
      <c r="AN363" s="156">
        <f t="shared" si="458"/>
        <v>13885</v>
      </c>
      <c r="AO363" s="156">
        <f t="shared" si="458"/>
        <v>78150</v>
      </c>
      <c r="AP363" s="156">
        <f t="shared" si="458"/>
        <v>0</v>
      </c>
      <c r="AQ363" s="156">
        <f t="shared" si="458"/>
        <v>78150</v>
      </c>
      <c r="AR363" s="156">
        <f t="shared" si="458"/>
        <v>0</v>
      </c>
      <c r="AS363" s="156">
        <f t="shared" si="458"/>
        <v>0</v>
      </c>
      <c r="AT363" s="156">
        <f t="shared" si="458"/>
        <v>78150</v>
      </c>
      <c r="AU363" s="156">
        <f t="shared" si="458"/>
        <v>78150</v>
      </c>
      <c r="AV363" s="156">
        <f t="shared" si="458"/>
        <v>0</v>
      </c>
      <c r="AW363" s="156">
        <f t="shared" si="458"/>
        <v>0</v>
      </c>
      <c r="AX363" s="156">
        <f t="shared" si="458"/>
        <v>78150</v>
      </c>
      <c r="AY363" s="156">
        <f t="shared" si="458"/>
        <v>78150</v>
      </c>
      <c r="AZ363" s="156">
        <f t="shared" si="458"/>
        <v>-561</v>
      </c>
      <c r="BA363" s="156">
        <f t="shared" si="458"/>
        <v>-2182</v>
      </c>
      <c r="BB363" s="156">
        <f t="shared" si="458"/>
        <v>77589</v>
      </c>
      <c r="BC363" s="156">
        <f t="shared" si="458"/>
        <v>75968</v>
      </c>
      <c r="BD363" s="130"/>
      <c r="BE363" s="130"/>
      <c r="BF363" s="156">
        <f aca="true" t="shared" si="459" ref="BF363:CB363">BF364</f>
        <v>77589</v>
      </c>
      <c r="BG363" s="156">
        <f t="shared" si="459"/>
        <v>75968</v>
      </c>
      <c r="BH363" s="156">
        <f t="shared" si="459"/>
        <v>0</v>
      </c>
      <c r="BI363" s="156">
        <f t="shared" si="459"/>
        <v>0</v>
      </c>
      <c r="BJ363" s="156">
        <f t="shared" si="459"/>
        <v>77589</v>
      </c>
      <c r="BK363" s="156">
        <f t="shared" si="459"/>
        <v>75968</v>
      </c>
      <c r="BL363" s="156">
        <f t="shared" si="459"/>
        <v>0</v>
      </c>
      <c r="BM363" s="156">
        <f t="shared" si="459"/>
        <v>0</v>
      </c>
      <c r="BN363" s="156">
        <f t="shared" si="459"/>
        <v>77589</v>
      </c>
      <c r="BO363" s="156"/>
      <c r="BP363" s="156">
        <f t="shared" si="459"/>
        <v>75968</v>
      </c>
      <c r="BQ363" s="156">
        <f t="shared" si="459"/>
        <v>0</v>
      </c>
      <c r="BR363" s="156">
        <f t="shared" si="459"/>
        <v>0</v>
      </c>
      <c r="BS363" s="156">
        <f t="shared" si="459"/>
        <v>77589</v>
      </c>
      <c r="BT363" s="156">
        <f t="shared" si="459"/>
        <v>0</v>
      </c>
      <c r="BU363" s="156">
        <f t="shared" si="459"/>
        <v>75968</v>
      </c>
      <c r="BV363" s="156">
        <f t="shared" si="459"/>
        <v>0</v>
      </c>
      <c r="BW363" s="156">
        <f t="shared" si="459"/>
        <v>0</v>
      </c>
      <c r="BX363" s="156">
        <f t="shared" si="459"/>
        <v>77589</v>
      </c>
      <c r="BY363" s="156">
        <f t="shared" si="459"/>
        <v>0</v>
      </c>
      <c r="BZ363" s="156">
        <f t="shared" si="459"/>
        <v>75968</v>
      </c>
      <c r="CA363" s="156">
        <f t="shared" si="459"/>
        <v>0</v>
      </c>
      <c r="CB363" s="156">
        <f t="shared" si="459"/>
        <v>0</v>
      </c>
      <c r="CC363" s="156">
        <f>CC364</f>
        <v>77589</v>
      </c>
      <c r="CD363" s="156">
        <f>CD364</f>
        <v>0</v>
      </c>
      <c r="CE363" s="156">
        <f>CE364</f>
        <v>75968</v>
      </c>
    </row>
    <row r="364" spans="1:83" s="8" customFormat="1" ht="42.75" customHeight="1">
      <c r="A364" s="153" t="s">
        <v>127</v>
      </c>
      <c r="B364" s="154" t="s">
        <v>150</v>
      </c>
      <c r="C364" s="154" t="s">
        <v>125</v>
      </c>
      <c r="D364" s="155" t="s">
        <v>89</v>
      </c>
      <c r="E364" s="154" t="s">
        <v>128</v>
      </c>
      <c r="F364" s="142">
        <v>75174</v>
      </c>
      <c r="G364" s="142">
        <f>H364-F364</f>
        <v>16533</v>
      </c>
      <c r="H364" s="164">
        <v>91707</v>
      </c>
      <c r="I364" s="164"/>
      <c r="J364" s="164">
        <v>97311</v>
      </c>
      <c r="K364" s="250"/>
      <c r="L364" s="250"/>
      <c r="M364" s="142">
        <v>97311</v>
      </c>
      <c r="N364" s="142">
        <f>O364-M364</f>
        <v>-33046</v>
      </c>
      <c r="O364" s="142">
        <v>64265</v>
      </c>
      <c r="P364" s="142"/>
      <c r="Q364" s="142">
        <v>64265</v>
      </c>
      <c r="R364" s="130"/>
      <c r="S364" s="130"/>
      <c r="T364" s="142">
        <f>O364+R364</f>
        <v>64265</v>
      </c>
      <c r="U364" s="142">
        <f>Q364+S364</f>
        <v>64265</v>
      </c>
      <c r="V364" s="130"/>
      <c r="W364" s="130"/>
      <c r="X364" s="142">
        <f>T364+V364</f>
        <v>64265</v>
      </c>
      <c r="Y364" s="142">
        <f>U364+W364</f>
        <v>64265</v>
      </c>
      <c r="Z364" s="130"/>
      <c r="AA364" s="143">
        <f>X364+Z364</f>
        <v>64265</v>
      </c>
      <c r="AB364" s="143">
        <f>Y364</f>
        <v>64265</v>
      </c>
      <c r="AC364" s="229"/>
      <c r="AD364" s="229"/>
      <c r="AE364" s="229"/>
      <c r="AF364" s="142">
        <f>AA364+AC364</f>
        <v>64265</v>
      </c>
      <c r="AG364" s="130"/>
      <c r="AH364" s="142">
        <f>AB364</f>
        <v>64265</v>
      </c>
      <c r="AI364" s="130"/>
      <c r="AJ364" s="130"/>
      <c r="AK364" s="142">
        <f>AF364+AI364</f>
        <v>64265</v>
      </c>
      <c r="AL364" s="142">
        <f>AG364</f>
        <v>0</v>
      </c>
      <c r="AM364" s="142">
        <f>AH364+AJ364</f>
        <v>64265</v>
      </c>
      <c r="AN364" s="142">
        <f>AO364-AM364</f>
        <v>13885</v>
      </c>
      <c r="AO364" s="142">
        <v>78150</v>
      </c>
      <c r="AP364" s="142"/>
      <c r="AQ364" s="142">
        <v>78150</v>
      </c>
      <c r="AR364" s="142"/>
      <c r="AS364" s="130"/>
      <c r="AT364" s="142">
        <f>AO364+AR364</f>
        <v>78150</v>
      </c>
      <c r="AU364" s="142">
        <f>AQ364+AS364</f>
        <v>78150</v>
      </c>
      <c r="AV364" s="130"/>
      <c r="AW364" s="130"/>
      <c r="AX364" s="142">
        <f>AT364+AV364</f>
        <v>78150</v>
      </c>
      <c r="AY364" s="142">
        <f>AU364</f>
        <v>78150</v>
      </c>
      <c r="AZ364" s="145">
        <v>-561</v>
      </c>
      <c r="BA364" s="142">
        <v>-2182</v>
      </c>
      <c r="BB364" s="142">
        <f>AX364+AZ364</f>
        <v>77589</v>
      </c>
      <c r="BC364" s="142">
        <f>AY364+BA364</f>
        <v>75968</v>
      </c>
      <c r="BD364" s="130"/>
      <c r="BE364" s="130"/>
      <c r="BF364" s="142">
        <f>BB364+BD364</f>
        <v>77589</v>
      </c>
      <c r="BG364" s="142">
        <f>BC364+BE364</f>
        <v>75968</v>
      </c>
      <c r="BH364" s="130"/>
      <c r="BI364" s="130"/>
      <c r="BJ364" s="142">
        <f>BB364+BH364</f>
        <v>77589</v>
      </c>
      <c r="BK364" s="142">
        <f>BC364+BI364</f>
        <v>75968</v>
      </c>
      <c r="BL364" s="130"/>
      <c r="BM364" s="130"/>
      <c r="BN364" s="142">
        <f>BJ364+BL364</f>
        <v>77589</v>
      </c>
      <c r="BO364" s="142"/>
      <c r="BP364" s="142">
        <f>BK364+BM364</f>
        <v>75968</v>
      </c>
      <c r="BQ364" s="142"/>
      <c r="BR364" s="130"/>
      <c r="BS364" s="142">
        <f>BN364+BQ364</f>
        <v>77589</v>
      </c>
      <c r="BT364" s="142">
        <f>BO364</f>
        <v>0</v>
      </c>
      <c r="BU364" s="142">
        <f>BP364+BR364</f>
        <v>75968</v>
      </c>
      <c r="BV364" s="142"/>
      <c r="BW364" s="130"/>
      <c r="BX364" s="142">
        <f>BS364+BV364</f>
        <v>77589</v>
      </c>
      <c r="BY364" s="142">
        <f>BT364</f>
        <v>0</v>
      </c>
      <c r="BZ364" s="142">
        <f>BU364+BW364</f>
        <v>75968</v>
      </c>
      <c r="CA364" s="142"/>
      <c r="CB364" s="130"/>
      <c r="CC364" s="142">
        <f>BX364+CA364</f>
        <v>77589</v>
      </c>
      <c r="CD364" s="142">
        <f>BY364</f>
        <v>0</v>
      </c>
      <c r="CE364" s="142">
        <f>BZ364+CB364</f>
        <v>75968</v>
      </c>
    </row>
    <row r="365" spans="1:83" s="8" customFormat="1" ht="44.25" customHeight="1">
      <c r="A365" s="153" t="s">
        <v>90</v>
      </c>
      <c r="B365" s="154" t="s">
        <v>150</v>
      </c>
      <c r="C365" s="154" t="s">
        <v>125</v>
      </c>
      <c r="D365" s="155" t="s">
        <v>91</v>
      </c>
      <c r="E365" s="154"/>
      <c r="F365" s="156">
        <f aca="true" t="shared" si="460" ref="F365:O365">F366+F367+F369+F371</f>
        <v>22500</v>
      </c>
      <c r="G365" s="156">
        <f t="shared" si="460"/>
        <v>-5735</v>
      </c>
      <c r="H365" s="156">
        <f t="shared" si="460"/>
        <v>16765</v>
      </c>
      <c r="I365" s="156">
        <f t="shared" si="460"/>
        <v>0</v>
      </c>
      <c r="J365" s="156">
        <f t="shared" si="460"/>
        <v>17951</v>
      </c>
      <c r="K365" s="156">
        <f t="shared" si="460"/>
        <v>0</v>
      </c>
      <c r="L365" s="156">
        <f t="shared" si="460"/>
        <v>0</v>
      </c>
      <c r="M365" s="156">
        <f t="shared" si="460"/>
        <v>17951</v>
      </c>
      <c r="N365" s="156">
        <f t="shared" si="460"/>
        <v>-14875</v>
      </c>
      <c r="O365" s="156">
        <f t="shared" si="460"/>
        <v>3076</v>
      </c>
      <c r="P365" s="156">
        <f aca="true" t="shared" si="461" ref="P365:Z365">P366+P367+P369+P371</f>
        <v>0</v>
      </c>
      <c r="Q365" s="156">
        <f t="shared" si="461"/>
        <v>3076</v>
      </c>
      <c r="R365" s="156">
        <f t="shared" si="461"/>
        <v>0</v>
      </c>
      <c r="S365" s="156">
        <f t="shared" si="461"/>
        <v>0</v>
      </c>
      <c r="T365" s="156">
        <f t="shared" si="461"/>
        <v>3076</v>
      </c>
      <c r="U365" s="156">
        <f t="shared" si="461"/>
        <v>3076</v>
      </c>
      <c r="V365" s="156">
        <f t="shared" si="461"/>
        <v>0</v>
      </c>
      <c r="W365" s="156">
        <f t="shared" si="461"/>
        <v>0</v>
      </c>
      <c r="X365" s="156">
        <f t="shared" si="461"/>
        <v>3076</v>
      </c>
      <c r="Y365" s="156">
        <f t="shared" si="461"/>
        <v>3076</v>
      </c>
      <c r="Z365" s="156">
        <f t="shared" si="461"/>
        <v>0</v>
      </c>
      <c r="AA365" s="157">
        <f>AA366+AA367+AA369+AA371</f>
        <v>3076</v>
      </c>
      <c r="AB365" s="157">
        <f>AB366+AB367+AB369+AB371</f>
        <v>3076</v>
      </c>
      <c r="AC365" s="157">
        <f aca="true" t="shared" si="462" ref="AC365:AU365">AC366+AC367+AC369+AC371+AC375</f>
        <v>830</v>
      </c>
      <c r="AD365" s="157">
        <f t="shared" si="462"/>
        <v>0</v>
      </c>
      <c r="AE365" s="157">
        <f t="shared" si="462"/>
        <v>830</v>
      </c>
      <c r="AF365" s="156">
        <f t="shared" si="462"/>
        <v>3906</v>
      </c>
      <c r="AG365" s="156">
        <f t="shared" si="462"/>
        <v>0</v>
      </c>
      <c r="AH365" s="156">
        <f t="shared" si="462"/>
        <v>3906</v>
      </c>
      <c r="AI365" s="156">
        <f t="shared" si="462"/>
        <v>0</v>
      </c>
      <c r="AJ365" s="156">
        <f t="shared" si="462"/>
        <v>0</v>
      </c>
      <c r="AK365" s="156">
        <f t="shared" si="462"/>
        <v>3906</v>
      </c>
      <c r="AL365" s="156">
        <f t="shared" si="462"/>
        <v>0</v>
      </c>
      <c r="AM365" s="156">
        <f t="shared" si="462"/>
        <v>3906</v>
      </c>
      <c r="AN365" s="156">
        <f t="shared" si="462"/>
        <v>13378</v>
      </c>
      <c r="AO365" s="156">
        <f t="shared" si="462"/>
        <v>17284</v>
      </c>
      <c r="AP365" s="156">
        <f t="shared" si="462"/>
        <v>0</v>
      </c>
      <c r="AQ365" s="156">
        <f t="shared" si="462"/>
        <v>17284</v>
      </c>
      <c r="AR365" s="156">
        <f t="shared" si="462"/>
        <v>0</v>
      </c>
      <c r="AS365" s="156">
        <f t="shared" si="462"/>
        <v>0</v>
      </c>
      <c r="AT365" s="156">
        <f t="shared" si="462"/>
        <v>17284</v>
      </c>
      <c r="AU365" s="156">
        <f t="shared" si="462"/>
        <v>17284</v>
      </c>
      <c r="AV365" s="156">
        <f aca="true" t="shared" si="463" ref="AV365:BC365">AV366+AV367+AV369+AV371+AV375</f>
        <v>0</v>
      </c>
      <c r="AW365" s="156">
        <f t="shared" si="463"/>
        <v>0</v>
      </c>
      <c r="AX365" s="156">
        <f t="shared" si="463"/>
        <v>17284</v>
      </c>
      <c r="AY365" s="156">
        <f t="shared" si="463"/>
        <v>17284</v>
      </c>
      <c r="AZ365" s="156">
        <f t="shared" si="463"/>
        <v>0</v>
      </c>
      <c r="BA365" s="156">
        <f t="shared" si="463"/>
        <v>0</v>
      </c>
      <c r="BB365" s="156">
        <f t="shared" si="463"/>
        <v>17284</v>
      </c>
      <c r="BC365" s="156">
        <f t="shared" si="463"/>
        <v>17284</v>
      </c>
      <c r="BD365" s="130"/>
      <c r="BE365" s="130"/>
      <c r="BF365" s="156">
        <f aca="true" t="shared" si="464" ref="BF365:BZ365">BF366+BF367+BF369+BF371+BF375</f>
        <v>17284</v>
      </c>
      <c r="BG365" s="156">
        <f t="shared" si="464"/>
        <v>17284</v>
      </c>
      <c r="BH365" s="156">
        <f>BH366+BH367+BH369+BH371+BH375</f>
        <v>0</v>
      </c>
      <c r="BI365" s="156">
        <f>BI366+BI367+BI369+BI371+BI375</f>
        <v>0</v>
      </c>
      <c r="BJ365" s="156">
        <f>BJ366+BJ367+BJ369+BJ371+BJ375</f>
        <v>17284</v>
      </c>
      <c r="BK365" s="156">
        <f>BK366+BK367+BK369+BK371+BK375</f>
        <v>17284</v>
      </c>
      <c r="BL365" s="156">
        <f t="shared" si="464"/>
        <v>0</v>
      </c>
      <c r="BM365" s="156">
        <f t="shared" si="464"/>
        <v>0</v>
      </c>
      <c r="BN365" s="156">
        <f t="shared" si="464"/>
        <v>17284</v>
      </c>
      <c r="BO365" s="156"/>
      <c r="BP365" s="156">
        <f t="shared" si="464"/>
        <v>17284</v>
      </c>
      <c r="BQ365" s="156">
        <f t="shared" si="464"/>
        <v>0</v>
      </c>
      <c r="BR365" s="156">
        <f t="shared" si="464"/>
        <v>0</v>
      </c>
      <c r="BS365" s="156">
        <f t="shared" si="464"/>
        <v>17284</v>
      </c>
      <c r="BT365" s="156">
        <f t="shared" si="464"/>
        <v>0</v>
      </c>
      <c r="BU365" s="156">
        <f t="shared" si="464"/>
        <v>17284</v>
      </c>
      <c r="BV365" s="156">
        <f t="shared" si="464"/>
        <v>0</v>
      </c>
      <c r="BW365" s="156">
        <f t="shared" si="464"/>
        <v>0</v>
      </c>
      <c r="BX365" s="156">
        <f t="shared" si="464"/>
        <v>17284</v>
      </c>
      <c r="BY365" s="156">
        <f t="shared" si="464"/>
        <v>0</v>
      </c>
      <c r="BZ365" s="156">
        <f t="shared" si="464"/>
        <v>17284</v>
      </c>
      <c r="CA365" s="156">
        <f>CA366+CA367+CA369+CA371+CA375</f>
        <v>0</v>
      </c>
      <c r="CB365" s="156">
        <f>CB366+CB367+CB369+CB371+CB375</f>
        <v>0</v>
      </c>
      <c r="CC365" s="156">
        <f>CC366+CC367+CC369+CC371+CC375</f>
        <v>17284</v>
      </c>
      <c r="CD365" s="156">
        <f>CD366+CD367+CD369+CD371+CD375</f>
        <v>0</v>
      </c>
      <c r="CE365" s="156">
        <f>CE366+CE367+CE369+CE371+CE375</f>
        <v>17284</v>
      </c>
    </row>
    <row r="366" spans="1:83" s="8" customFormat="1" ht="62.25" customHeight="1">
      <c r="A366" s="153" t="s">
        <v>135</v>
      </c>
      <c r="B366" s="154" t="s">
        <v>150</v>
      </c>
      <c r="C366" s="154" t="s">
        <v>125</v>
      </c>
      <c r="D366" s="155" t="s">
        <v>91</v>
      </c>
      <c r="E366" s="154" t="s">
        <v>136</v>
      </c>
      <c r="F366" s="142">
        <v>20205</v>
      </c>
      <c r="G366" s="142">
        <f>H366-F366</f>
        <v>-3774</v>
      </c>
      <c r="H366" s="164">
        <v>16431</v>
      </c>
      <c r="I366" s="164"/>
      <c r="J366" s="164">
        <v>17593</v>
      </c>
      <c r="K366" s="250"/>
      <c r="L366" s="250"/>
      <c r="M366" s="142">
        <v>17593</v>
      </c>
      <c r="N366" s="142">
        <f>O366-M366</f>
        <v>-14517</v>
      </c>
      <c r="O366" s="142">
        <v>3076</v>
      </c>
      <c r="P366" s="142"/>
      <c r="Q366" s="142">
        <v>3076</v>
      </c>
      <c r="R366" s="130"/>
      <c r="S366" s="130"/>
      <c r="T366" s="142">
        <f>O366+R366</f>
        <v>3076</v>
      </c>
      <c r="U366" s="142">
        <f>Q366+S366</f>
        <v>3076</v>
      </c>
      <c r="V366" s="130"/>
      <c r="W366" s="130"/>
      <c r="X366" s="142">
        <f>T366+V366</f>
        <v>3076</v>
      </c>
      <c r="Y366" s="142">
        <f>U366+W366</f>
        <v>3076</v>
      </c>
      <c r="Z366" s="130"/>
      <c r="AA366" s="143">
        <f>X366+Z366</f>
        <v>3076</v>
      </c>
      <c r="AB366" s="143">
        <f>Y366</f>
        <v>3076</v>
      </c>
      <c r="AC366" s="229"/>
      <c r="AD366" s="229"/>
      <c r="AE366" s="229"/>
      <c r="AF366" s="142">
        <f>AA366+AC366</f>
        <v>3076</v>
      </c>
      <c r="AG366" s="130"/>
      <c r="AH366" s="142">
        <f>AB366</f>
        <v>3076</v>
      </c>
      <c r="AI366" s="130"/>
      <c r="AJ366" s="130"/>
      <c r="AK366" s="142">
        <f>AF366+AI366</f>
        <v>3076</v>
      </c>
      <c r="AL366" s="142">
        <f>AG366</f>
        <v>0</v>
      </c>
      <c r="AM366" s="142">
        <f>AH366+AJ366</f>
        <v>3076</v>
      </c>
      <c r="AN366" s="142">
        <f>AO366-AM366</f>
        <v>3434</v>
      </c>
      <c r="AO366" s="142">
        <v>6510</v>
      </c>
      <c r="AP366" s="142"/>
      <c r="AQ366" s="142">
        <v>6510</v>
      </c>
      <c r="AR366" s="142"/>
      <c r="AS366" s="130"/>
      <c r="AT366" s="142">
        <f>AO366+AR366</f>
        <v>6510</v>
      </c>
      <c r="AU366" s="142">
        <f>AQ366+AS366</f>
        <v>6510</v>
      </c>
      <c r="AV366" s="130"/>
      <c r="AW366" s="130"/>
      <c r="AX366" s="142">
        <f>AT366+AV366</f>
        <v>6510</v>
      </c>
      <c r="AY366" s="142">
        <f>AU366</f>
        <v>6510</v>
      </c>
      <c r="AZ366" s="130"/>
      <c r="BA366" s="130"/>
      <c r="BB366" s="142">
        <f>AX366+AZ366</f>
        <v>6510</v>
      </c>
      <c r="BC366" s="142">
        <f>AY366+BA366</f>
        <v>6510</v>
      </c>
      <c r="BD366" s="130"/>
      <c r="BE366" s="130"/>
      <c r="BF366" s="142">
        <f>BB366+BD366</f>
        <v>6510</v>
      </c>
      <c r="BG366" s="142">
        <f>BC366+BE366</f>
        <v>6510</v>
      </c>
      <c r="BH366" s="130"/>
      <c r="BI366" s="130"/>
      <c r="BJ366" s="142">
        <f>BB366+BH366</f>
        <v>6510</v>
      </c>
      <c r="BK366" s="142">
        <f>BC366+BI366</f>
        <v>6510</v>
      </c>
      <c r="BL366" s="130"/>
      <c r="BM366" s="130"/>
      <c r="BN366" s="142">
        <f>BJ366+BL366</f>
        <v>6510</v>
      </c>
      <c r="BO366" s="142"/>
      <c r="BP366" s="142">
        <f>BK366+BM366</f>
        <v>6510</v>
      </c>
      <c r="BQ366" s="142"/>
      <c r="BR366" s="130"/>
      <c r="BS366" s="142">
        <f>BN366+BQ366</f>
        <v>6510</v>
      </c>
      <c r="BT366" s="142">
        <f>BO366</f>
        <v>0</v>
      </c>
      <c r="BU366" s="142">
        <f>BP366+BR366</f>
        <v>6510</v>
      </c>
      <c r="BV366" s="142"/>
      <c r="BW366" s="130"/>
      <c r="BX366" s="142">
        <f>BS366+BV366</f>
        <v>6510</v>
      </c>
      <c r="BY366" s="142">
        <f>BT366</f>
        <v>0</v>
      </c>
      <c r="BZ366" s="142">
        <f>BU366+BW366</f>
        <v>6510</v>
      </c>
      <c r="CA366" s="142"/>
      <c r="CB366" s="130"/>
      <c r="CC366" s="142">
        <f>BX366+CA366</f>
        <v>6510</v>
      </c>
      <c r="CD366" s="142">
        <f>BY366</f>
        <v>0</v>
      </c>
      <c r="CE366" s="142">
        <f>BZ366+CB366</f>
        <v>6510</v>
      </c>
    </row>
    <row r="367" spans="1:83" s="8" customFormat="1" ht="83.25" customHeight="1" hidden="1">
      <c r="A367" s="153" t="s">
        <v>211</v>
      </c>
      <c r="B367" s="154" t="s">
        <v>150</v>
      </c>
      <c r="C367" s="154" t="s">
        <v>125</v>
      </c>
      <c r="D367" s="155" t="s">
        <v>176</v>
      </c>
      <c r="E367" s="154"/>
      <c r="F367" s="156">
        <f aca="true" t="shared" si="465" ref="F367:Q367">F368</f>
        <v>390</v>
      </c>
      <c r="G367" s="156">
        <f t="shared" si="465"/>
        <v>-390</v>
      </c>
      <c r="H367" s="156">
        <f t="shared" si="465"/>
        <v>0</v>
      </c>
      <c r="I367" s="156">
        <f t="shared" si="465"/>
        <v>0</v>
      </c>
      <c r="J367" s="156">
        <f t="shared" si="465"/>
        <v>0</v>
      </c>
      <c r="K367" s="156">
        <f t="shared" si="465"/>
        <v>0</v>
      </c>
      <c r="L367" s="156">
        <f t="shared" si="465"/>
        <v>0</v>
      </c>
      <c r="M367" s="156">
        <f t="shared" si="465"/>
        <v>0</v>
      </c>
      <c r="N367" s="156">
        <f t="shared" si="465"/>
        <v>0</v>
      </c>
      <c r="O367" s="156">
        <f t="shared" si="465"/>
        <v>0</v>
      </c>
      <c r="P367" s="156">
        <f t="shared" si="465"/>
        <v>0</v>
      </c>
      <c r="Q367" s="156">
        <f t="shared" si="465"/>
        <v>0</v>
      </c>
      <c r="R367" s="130"/>
      <c r="S367" s="130"/>
      <c r="T367" s="130"/>
      <c r="U367" s="130"/>
      <c r="V367" s="130"/>
      <c r="W367" s="130"/>
      <c r="X367" s="130"/>
      <c r="Y367" s="130"/>
      <c r="Z367" s="130"/>
      <c r="AA367" s="229"/>
      <c r="AB367" s="229"/>
      <c r="AC367" s="229"/>
      <c r="AD367" s="229"/>
      <c r="AE367" s="229"/>
      <c r="AF367" s="130"/>
      <c r="AG367" s="130"/>
      <c r="AH367" s="130"/>
      <c r="AI367" s="130"/>
      <c r="AJ367" s="130"/>
      <c r="AK367" s="230"/>
      <c r="AL367" s="230"/>
      <c r="AM367" s="2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</row>
    <row r="368" spans="1:83" s="8" customFormat="1" ht="83.25" customHeight="1" hidden="1">
      <c r="A368" s="153" t="s">
        <v>398</v>
      </c>
      <c r="B368" s="154" t="s">
        <v>150</v>
      </c>
      <c r="C368" s="154" t="s">
        <v>125</v>
      </c>
      <c r="D368" s="155" t="s">
        <v>176</v>
      </c>
      <c r="E368" s="154" t="s">
        <v>141</v>
      </c>
      <c r="F368" s="142">
        <v>390</v>
      </c>
      <c r="G368" s="142">
        <f>H368-F368</f>
        <v>-390</v>
      </c>
      <c r="H368" s="250"/>
      <c r="I368" s="250"/>
      <c r="J368" s="250"/>
      <c r="K368" s="250"/>
      <c r="L368" s="250"/>
      <c r="M368" s="142"/>
      <c r="N368" s="145"/>
      <c r="O368" s="142"/>
      <c r="P368" s="142"/>
      <c r="Q368" s="142"/>
      <c r="R368" s="130"/>
      <c r="S368" s="130"/>
      <c r="T368" s="130"/>
      <c r="U368" s="130"/>
      <c r="V368" s="130"/>
      <c r="W368" s="130"/>
      <c r="X368" s="130"/>
      <c r="Y368" s="130"/>
      <c r="Z368" s="130"/>
      <c r="AA368" s="229"/>
      <c r="AB368" s="229"/>
      <c r="AC368" s="229"/>
      <c r="AD368" s="229"/>
      <c r="AE368" s="229"/>
      <c r="AF368" s="130"/>
      <c r="AG368" s="130"/>
      <c r="AH368" s="130"/>
      <c r="AI368" s="130"/>
      <c r="AJ368" s="130"/>
      <c r="AK368" s="230"/>
      <c r="AL368" s="230"/>
      <c r="AM368" s="2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</row>
    <row r="369" spans="1:83" s="8" customFormat="1" ht="50.25" customHeight="1" hidden="1">
      <c r="A369" s="153" t="s">
        <v>173</v>
      </c>
      <c r="B369" s="154" t="s">
        <v>150</v>
      </c>
      <c r="C369" s="154" t="s">
        <v>125</v>
      </c>
      <c r="D369" s="155" t="s">
        <v>177</v>
      </c>
      <c r="E369" s="154"/>
      <c r="F369" s="156">
        <f aca="true" t="shared" si="466" ref="F369:Q369">F370</f>
        <v>1580</v>
      </c>
      <c r="G369" s="156">
        <f t="shared" si="466"/>
        <v>-1580</v>
      </c>
      <c r="H369" s="156">
        <f t="shared" si="466"/>
        <v>0</v>
      </c>
      <c r="I369" s="156">
        <f t="shared" si="466"/>
        <v>0</v>
      </c>
      <c r="J369" s="156">
        <f t="shared" si="466"/>
        <v>0</v>
      </c>
      <c r="K369" s="156">
        <f t="shared" si="466"/>
        <v>0</v>
      </c>
      <c r="L369" s="156">
        <f t="shared" si="466"/>
        <v>0</v>
      </c>
      <c r="M369" s="156">
        <f t="shared" si="466"/>
        <v>0</v>
      </c>
      <c r="N369" s="156">
        <f t="shared" si="466"/>
        <v>0</v>
      </c>
      <c r="O369" s="156">
        <f t="shared" si="466"/>
        <v>0</v>
      </c>
      <c r="P369" s="156">
        <f t="shared" si="466"/>
        <v>0</v>
      </c>
      <c r="Q369" s="156">
        <f t="shared" si="466"/>
        <v>0</v>
      </c>
      <c r="R369" s="130"/>
      <c r="S369" s="130"/>
      <c r="T369" s="130"/>
      <c r="U369" s="130"/>
      <c r="V369" s="130"/>
      <c r="W369" s="130"/>
      <c r="X369" s="130"/>
      <c r="Y369" s="130"/>
      <c r="Z369" s="130"/>
      <c r="AA369" s="229"/>
      <c r="AB369" s="229"/>
      <c r="AC369" s="229"/>
      <c r="AD369" s="229"/>
      <c r="AE369" s="229"/>
      <c r="AF369" s="130"/>
      <c r="AG369" s="130"/>
      <c r="AH369" s="130"/>
      <c r="AI369" s="130"/>
      <c r="AJ369" s="130"/>
      <c r="AK369" s="230"/>
      <c r="AL369" s="230"/>
      <c r="AM369" s="2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</row>
    <row r="370" spans="1:83" s="8" customFormat="1" ht="83.25" customHeight="1" hidden="1">
      <c r="A370" s="153" t="s">
        <v>398</v>
      </c>
      <c r="B370" s="154" t="s">
        <v>150</v>
      </c>
      <c r="C370" s="154" t="s">
        <v>125</v>
      </c>
      <c r="D370" s="155" t="s">
        <v>177</v>
      </c>
      <c r="E370" s="154" t="s">
        <v>141</v>
      </c>
      <c r="F370" s="142">
        <v>1580</v>
      </c>
      <c r="G370" s="142">
        <f>H370-F370</f>
        <v>-1580</v>
      </c>
      <c r="H370" s="250"/>
      <c r="I370" s="250"/>
      <c r="J370" s="250"/>
      <c r="K370" s="250"/>
      <c r="L370" s="250"/>
      <c r="M370" s="142"/>
      <c r="N370" s="145"/>
      <c r="O370" s="142"/>
      <c r="P370" s="142"/>
      <c r="Q370" s="142"/>
      <c r="R370" s="130"/>
      <c r="S370" s="130"/>
      <c r="T370" s="130"/>
      <c r="U370" s="130"/>
      <c r="V370" s="130"/>
      <c r="W370" s="130"/>
      <c r="X370" s="130"/>
      <c r="Y370" s="130"/>
      <c r="Z370" s="130"/>
      <c r="AA370" s="229"/>
      <c r="AB370" s="229"/>
      <c r="AC370" s="229"/>
      <c r="AD370" s="229"/>
      <c r="AE370" s="229"/>
      <c r="AF370" s="130"/>
      <c r="AG370" s="130"/>
      <c r="AH370" s="130"/>
      <c r="AI370" s="130"/>
      <c r="AJ370" s="130"/>
      <c r="AK370" s="230"/>
      <c r="AL370" s="230"/>
      <c r="AM370" s="2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</row>
    <row r="371" spans="1:83" s="8" customFormat="1" ht="50.25" customHeight="1" hidden="1">
      <c r="A371" s="153" t="s">
        <v>212</v>
      </c>
      <c r="B371" s="154" t="s">
        <v>150</v>
      </c>
      <c r="C371" s="154" t="s">
        <v>125</v>
      </c>
      <c r="D371" s="155" t="s">
        <v>178</v>
      </c>
      <c r="E371" s="154"/>
      <c r="F371" s="156">
        <f aca="true" t="shared" si="467" ref="F371:Q371">F372</f>
        <v>325</v>
      </c>
      <c r="G371" s="156">
        <f t="shared" si="467"/>
        <v>9</v>
      </c>
      <c r="H371" s="156">
        <f t="shared" si="467"/>
        <v>334</v>
      </c>
      <c r="I371" s="156">
        <f t="shared" si="467"/>
        <v>0</v>
      </c>
      <c r="J371" s="156">
        <f t="shared" si="467"/>
        <v>358</v>
      </c>
      <c r="K371" s="156">
        <f t="shared" si="467"/>
        <v>0</v>
      </c>
      <c r="L371" s="156">
        <f t="shared" si="467"/>
        <v>0</v>
      </c>
      <c r="M371" s="156">
        <f t="shared" si="467"/>
        <v>358</v>
      </c>
      <c r="N371" s="156">
        <f t="shared" si="467"/>
        <v>-358</v>
      </c>
      <c r="O371" s="156">
        <f t="shared" si="467"/>
        <v>0</v>
      </c>
      <c r="P371" s="156">
        <f t="shared" si="467"/>
        <v>0</v>
      </c>
      <c r="Q371" s="156">
        <f t="shared" si="467"/>
        <v>0</v>
      </c>
      <c r="R371" s="130"/>
      <c r="S371" s="130"/>
      <c r="T371" s="130"/>
      <c r="U371" s="130"/>
      <c r="V371" s="130"/>
      <c r="W371" s="130"/>
      <c r="X371" s="130"/>
      <c r="Y371" s="130"/>
      <c r="Z371" s="130"/>
      <c r="AA371" s="229"/>
      <c r="AB371" s="229"/>
      <c r="AC371" s="229"/>
      <c r="AD371" s="229"/>
      <c r="AE371" s="229"/>
      <c r="AF371" s="130"/>
      <c r="AG371" s="130"/>
      <c r="AH371" s="130"/>
      <c r="AI371" s="130"/>
      <c r="AJ371" s="130"/>
      <c r="AK371" s="230"/>
      <c r="AL371" s="230"/>
      <c r="AM371" s="2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</row>
    <row r="372" spans="1:83" s="8" customFormat="1" ht="83.25" customHeight="1" hidden="1">
      <c r="A372" s="153" t="s">
        <v>242</v>
      </c>
      <c r="B372" s="154" t="s">
        <v>150</v>
      </c>
      <c r="C372" s="154" t="s">
        <v>125</v>
      </c>
      <c r="D372" s="155" t="s">
        <v>178</v>
      </c>
      <c r="E372" s="154" t="s">
        <v>141</v>
      </c>
      <c r="F372" s="142">
        <v>325</v>
      </c>
      <c r="G372" s="142">
        <f>H372-F372</f>
        <v>9</v>
      </c>
      <c r="H372" s="164">
        <v>334</v>
      </c>
      <c r="I372" s="164"/>
      <c r="J372" s="164">
        <v>358</v>
      </c>
      <c r="K372" s="250"/>
      <c r="L372" s="250"/>
      <c r="M372" s="142">
        <v>358</v>
      </c>
      <c r="N372" s="142">
        <f>O372-M372</f>
        <v>-358</v>
      </c>
      <c r="O372" s="142"/>
      <c r="P372" s="142"/>
      <c r="Q372" s="142"/>
      <c r="R372" s="130"/>
      <c r="S372" s="130"/>
      <c r="T372" s="130"/>
      <c r="U372" s="130"/>
      <c r="V372" s="130"/>
      <c r="W372" s="130"/>
      <c r="X372" s="130"/>
      <c r="Y372" s="130"/>
      <c r="Z372" s="130"/>
      <c r="AA372" s="229"/>
      <c r="AB372" s="229"/>
      <c r="AC372" s="229"/>
      <c r="AD372" s="229"/>
      <c r="AE372" s="229"/>
      <c r="AF372" s="130"/>
      <c r="AG372" s="130"/>
      <c r="AH372" s="130"/>
      <c r="AI372" s="130"/>
      <c r="AJ372" s="130"/>
      <c r="AK372" s="230"/>
      <c r="AL372" s="230"/>
      <c r="AM372" s="2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</row>
    <row r="373" spans="1:83" s="8" customFormat="1" ht="33.75" customHeight="1" hidden="1">
      <c r="A373" s="153" t="s">
        <v>119</v>
      </c>
      <c r="B373" s="154" t="s">
        <v>150</v>
      </c>
      <c r="C373" s="154" t="s">
        <v>125</v>
      </c>
      <c r="D373" s="155" t="s">
        <v>120</v>
      </c>
      <c r="E373" s="154"/>
      <c r="F373" s="142">
        <f aca="true" t="shared" si="468" ref="F373:Q373">F374</f>
        <v>0</v>
      </c>
      <c r="G373" s="142">
        <f t="shared" si="468"/>
        <v>7637</v>
      </c>
      <c r="H373" s="142">
        <f t="shared" si="468"/>
        <v>7637</v>
      </c>
      <c r="I373" s="142">
        <f t="shared" si="468"/>
        <v>0</v>
      </c>
      <c r="J373" s="142">
        <f t="shared" si="468"/>
        <v>7502</v>
      </c>
      <c r="K373" s="142">
        <f t="shared" si="468"/>
        <v>0</v>
      </c>
      <c r="L373" s="142">
        <f t="shared" si="468"/>
        <v>0</v>
      </c>
      <c r="M373" s="142">
        <f t="shared" si="468"/>
        <v>7502</v>
      </c>
      <c r="N373" s="142">
        <f t="shared" si="468"/>
        <v>-7502</v>
      </c>
      <c r="O373" s="142">
        <f t="shared" si="468"/>
        <v>0</v>
      </c>
      <c r="P373" s="142">
        <f t="shared" si="468"/>
        <v>0</v>
      </c>
      <c r="Q373" s="142">
        <f t="shared" si="468"/>
        <v>0</v>
      </c>
      <c r="R373" s="130"/>
      <c r="S373" s="130"/>
      <c r="T373" s="130"/>
      <c r="U373" s="130"/>
      <c r="V373" s="130"/>
      <c r="W373" s="130"/>
      <c r="X373" s="130"/>
      <c r="Y373" s="130"/>
      <c r="Z373" s="130"/>
      <c r="AA373" s="229"/>
      <c r="AB373" s="229"/>
      <c r="AC373" s="229"/>
      <c r="AD373" s="229"/>
      <c r="AE373" s="229"/>
      <c r="AF373" s="130"/>
      <c r="AG373" s="130"/>
      <c r="AH373" s="130"/>
      <c r="AI373" s="130"/>
      <c r="AJ373" s="130"/>
      <c r="AK373" s="230"/>
      <c r="AL373" s="230"/>
      <c r="AM373" s="2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  <c r="BG373" s="130"/>
      <c r="BH373" s="130"/>
      <c r="BI373" s="130"/>
      <c r="BJ373" s="130"/>
      <c r="BK373" s="130"/>
      <c r="BL373" s="130"/>
      <c r="BM373" s="130"/>
      <c r="BN373" s="130"/>
      <c r="BO373" s="130"/>
      <c r="BP373" s="130"/>
      <c r="BQ373" s="130"/>
      <c r="BR373" s="130"/>
      <c r="BS373" s="130"/>
      <c r="BT373" s="130"/>
      <c r="BU373" s="130"/>
      <c r="BV373" s="130"/>
      <c r="BW373" s="130"/>
      <c r="BX373" s="130"/>
      <c r="BY373" s="130"/>
      <c r="BZ373" s="130"/>
      <c r="CA373" s="130"/>
      <c r="CB373" s="130"/>
      <c r="CC373" s="130"/>
      <c r="CD373" s="130"/>
      <c r="CE373" s="130"/>
    </row>
    <row r="374" spans="1:83" s="8" customFormat="1" ht="66.75" customHeight="1" hidden="1">
      <c r="A374" s="153" t="s">
        <v>135</v>
      </c>
      <c r="B374" s="154" t="s">
        <v>150</v>
      </c>
      <c r="C374" s="154" t="s">
        <v>125</v>
      </c>
      <c r="D374" s="155" t="s">
        <v>120</v>
      </c>
      <c r="E374" s="154" t="s">
        <v>136</v>
      </c>
      <c r="F374" s="142"/>
      <c r="G374" s="142">
        <f>H374-F374</f>
        <v>7637</v>
      </c>
      <c r="H374" s="164">
        <v>7637</v>
      </c>
      <c r="I374" s="164"/>
      <c r="J374" s="164">
        <v>7502</v>
      </c>
      <c r="K374" s="250"/>
      <c r="L374" s="250"/>
      <c r="M374" s="142">
        <v>7502</v>
      </c>
      <c r="N374" s="142">
        <f>O374-M374</f>
        <v>-7502</v>
      </c>
      <c r="O374" s="142"/>
      <c r="P374" s="142"/>
      <c r="Q374" s="142"/>
      <c r="R374" s="130"/>
      <c r="S374" s="130"/>
      <c r="T374" s="130"/>
      <c r="U374" s="130"/>
      <c r="V374" s="130"/>
      <c r="W374" s="130"/>
      <c r="X374" s="130"/>
      <c r="Y374" s="130"/>
      <c r="Z374" s="130"/>
      <c r="AA374" s="229"/>
      <c r="AB374" s="229"/>
      <c r="AC374" s="229"/>
      <c r="AD374" s="229"/>
      <c r="AE374" s="229"/>
      <c r="AF374" s="130"/>
      <c r="AG374" s="130"/>
      <c r="AH374" s="130"/>
      <c r="AI374" s="130"/>
      <c r="AJ374" s="130"/>
      <c r="AK374" s="230"/>
      <c r="AL374" s="230"/>
      <c r="AM374" s="230"/>
      <c r="AN374" s="130"/>
      <c r="AO374" s="130"/>
      <c r="AP374" s="130"/>
      <c r="AQ374" s="130"/>
      <c r="AR374" s="130"/>
      <c r="AS374" s="130"/>
      <c r="AT374" s="130"/>
      <c r="AU374" s="130"/>
      <c r="AV374" s="130"/>
      <c r="AW374" s="130"/>
      <c r="AX374" s="130"/>
      <c r="AY374" s="130"/>
      <c r="AZ374" s="130"/>
      <c r="BA374" s="130"/>
      <c r="BB374" s="130"/>
      <c r="BC374" s="130"/>
      <c r="BD374" s="130"/>
      <c r="BE374" s="130"/>
      <c r="BF374" s="130"/>
      <c r="BG374" s="130"/>
      <c r="BH374" s="130"/>
      <c r="BI374" s="130"/>
      <c r="BJ374" s="130"/>
      <c r="BK374" s="130"/>
      <c r="BL374" s="130"/>
      <c r="BM374" s="130"/>
      <c r="BN374" s="130"/>
      <c r="BO374" s="130"/>
      <c r="BP374" s="130"/>
      <c r="BQ374" s="130"/>
      <c r="BR374" s="130"/>
      <c r="BS374" s="130"/>
      <c r="BT374" s="130"/>
      <c r="BU374" s="130"/>
      <c r="BV374" s="130"/>
      <c r="BW374" s="130"/>
      <c r="BX374" s="130"/>
      <c r="BY374" s="130"/>
      <c r="BZ374" s="130"/>
      <c r="CA374" s="130"/>
      <c r="CB374" s="130"/>
      <c r="CC374" s="130"/>
      <c r="CD374" s="130"/>
      <c r="CE374" s="130"/>
    </row>
    <row r="375" spans="1:83" s="12" customFormat="1" ht="97.5" customHeight="1">
      <c r="A375" s="183" t="s">
        <v>308</v>
      </c>
      <c r="B375" s="154" t="s">
        <v>150</v>
      </c>
      <c r="C375" s="154" t="s">
        <v>125</v>
      </c>
      <c r="D375" s="155" t="s">
        <v>176</v>
      </c>
      <c r="E375" s="154"/>
      <c r="F375" s="142"/>
      <c r="G375" s="142"/>
      <c r="H375" s="164"/>
      <c r="I375" s="164"/>
      <c r="J375" s="164"/>
      <c r="K375" s="165"/>
      <c r="L375" s="165"/>
      <c r="M375" s="142"/>
      <c r="N375" s="142"/>
      <c r="O375" s="142"/>
      <c r="P375" s="142"/>
      <c r="Q375" s="142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7"/>
      <c r="AB375" s="147"/>
      <c r="AC375" s="147">
        <f aca="true" t="shared" si="469" ref="AC375:BC375">AC376</f>
        <v>830</v>
      </c>
      <c r="AD375" s="147">
        <f t="shared" si="469"/>
        <v>0</v>
      </c>
      <c r="AE375" s="147">
        <f t="shared" si="469"/>
        <v>830</v>
      </c>
      <c r="AF375" s="145">
        <f t="shared" si="469"/>
        <v>830</v>
      </c>
      <c r="AG375" s="146">
        <f t="shared" si="469"/>
        <v>0</v>
      </c>
      <c r="AH375" s="145">
        <f t="shared" si="469"/>
        <v>830</v>
      </c>
      <c r="AI375" s="145">
        <f t="shared" si="469"/>
        <v>0</v>
      </c>
      <c r="AJ375" s="145">
        <f t="shared" si="469"/>
        <v>0</v>
      </c>
      <c r="AK375" s="142">
        <f t="shared" si="469"/>
        <v>830</v>
      </c>
      <c r="AL375" s="142">
        <f t="shared" si="469"/>
        <v>0</v>
      </c>
      <c r="AM375" s="142">
        <f t="shared" si="469"/>
        <v>830</v>
      </c>
      <c r="AN375" s="142">
        <f t="shared" si="469"/>
        <v>9944</v>
      </c>
      <c r="AO375" s="142">
        <f t="shared" si="469"/>
        <v>10774</v>
      </c>
      <c r="AP375" s="142">
        <f t="shared" si="469"/>
        <v>0</v>
      </c>
      <c r="AQ375" s="142">
        <f t="shared" si="469"/>
        <v>10774</v>
      </c>
      <c r="AR375" s="142">
        <f t="shared" si="469"/>
        <v>0</v>
      </c>
      <c r="AS375" s="142">
        <f t="shared" si="469"/>
        <v>0</v>
      </c>
      <c r="AT375" s="142">
        <f t="shared" si="469"/>
        <v>10774</v>
      </c>
      <c r="AU375" s="142">
        <f t="shared" si="469"/>
        <v>10774</v>
      </c>
      <c r="AV375" s="142">
        <f t="shared" si="469"/>
        <v>0</v>
      </c>
      <c r="AW375" s="142">
        <f t="shared" si="469"/>
        <v>0</v>
      </c>
      <c r="AX375" s="142">
        <f t="shared" si="469"/>
        <v>10774</v>
      </c>
      <c r="AY375" s="142">
        <f t="shared" si="469"/>
        <v>10774</v>
      </c>
      <c r="AZ375" s="142">
        <f t="shared" si="469"/>
        <v>0</v>
      </c>
      <c r="BA375" s="142">
        <f t="shared" si="469"/>
        <v>0</v>
      </c>
      <c r="BB375" s="142">
        <f t="shared" si="469"/>
        <v>10774</v>
      </c>
      <c r="BC375" s="142">
        <f t="shared" si="469"/>
        <v>10774</v>
      </c>
      <c r="BD375" s="146"/>
      <c r="BE375" s="146"/>
      <c r="BF375" s="142">
        <f aca="true" t="shared" si="470" ref="BF375:CB375">BF376</f>
        <v>10774</v>
      </c>
      <c r="BG375" s="142">
        <f t="shared" si="470"/>
        <v>10774</v>
      </c>
      <c r="BH375" s="142">
        <f t="shared" si="470"/>
        <v>0</v>
      </c>
      <c r="BI375" s="142">
        <f t="shared" si="470"/>
        <v>0</v>
      </c>
      <c r="BJ375" s="142">
        <f t="shared" si="470"/>
        <v>10774</v>
      </c>
      <c r="BK375" s="142">
        <f t="shared" si="470"/>
        <v>10774</v>
      </c>
      <c r="BL375" s="142">
        <f t="shared" si="470"/>
        <v>0</v>
      </c>
      <c r="BM375" s="142">
        <f t="shared" si="470"/>
        <v>0</v>
      </c>
      <c r="BN375" s="142">
        <f t="shared" si="470"/>
        <v>10774</v>
      </c>
      <c r="BO375" s="142"/>
      <c r="BP375" s="142">
        <f t="shared" si="470"/>
        <v>10774</v>
      </c>
      <c r="BQ375" s="142">
        <f t="shared" si="470"/>
        <v>0</v>
      </c>
      <c r="BR375" s="142">
        <f t="shared" si="470"/>
        <v>0</v>
      </c>
      <c r="BS375" s="142">
        <f t="shared" si="470"/>
        <v>10774</v>
      </c>
      <c r="BT375" s="142">
        <f t="shared" si="470"/>
        <v>0</v>
      </c>
      <c r="BU375" s="142">
        <f t="shared" si="470"/>
        <v>10774</v>
      </c>
      <c r="BV375" s="142">
        <f t="shared" si="470"/>
        <v>0</v>
      </c>
      <c r="BW375" s="142">
        <f t="shared" si="470"/>
        <v>0</v>
      </c>
      <c r="BX375" s="142">
        <f t="shared" si="470"/>
        <v>10774</v>
      </c>
      <c r="BY375" s="142">
        <f t="shared" si="470"/>
        <v>0</v>
      </c>
      <c r="BZ375" s="142">
        <f t="shared" si="470"/>
        <v>10774</v>
      </c>
      <c r="CA375" s="142">
        <f t="shared" si="470"/>
        <v>0</v>
      </c>
      <c r="CB375" s="142">
        <f t="shared" si="470"/>
        <v>0</v>
      </c>
      <c r="CC375" s="142">
        <f>CC376</f>
        <v>10774</v>
      </c>
      <c r="CD375" s="142">
        <f>CD376</f>
        <v>0</v>
      </c>
      <c r="CE375" s="142">
        <f>CE376</f>
        <v>10774</v>
      </c>
    </row>
    <row r="376" spans="1:83" s="12" customFormat="1" ht="87.75" customHeight="1">
      <c r="A376" s="153" t="s">
        <v>287</v>
      </c>
      <c r="B376" s="154" t="s">
        <v>150</v>
      </c>
      <c r="C376" s="154" t="s">
        <v>125</v>
      </c>
      <c r="D376" s="155" t="s">
        <v>176</v>
      </c>
      <c r="E376" s="154" t="s">
        <v>229</v>
      </c>
      <c r="F376" s="142"/>
      <c r="G376" s="142"/>
      <c r="H376" s="164"/>
      <c r="I376" s="164"/>
      <c r="J376" s="164"/>
      <c r="K376" s="165"/>
      <c r="L376" s="165"/>
      <c r="M376" s="142"/>
      <c r="N376" s="142"/>
      <c r="O376" s="142"/>
      <c r="P376" s="142"/>
      <c r="Q376" s="142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7"/>
      <c r="AB376" s="147"/>
      <c r="AC376" s="147">
        <v>830</v>
      </c>
      <c r="AD376" s="147"/>
      <c r="AE376" s="147">
        <v>830</v>
      </c>
      <c r="AF376" s="142">
        <f>AA376+AC376</f>
        <v>830</v>
      </c>
      <c r="AG376" s="146"/>
      <c r="AH376" s="142">
        <f>AB376+AE376</f>
        <v>830</v>
      </c>
      <c r="AI376" s="146"/>
      <c r="AJ376" s="146"/>
      <c r="AK376" s="142">
        <f>AF376+AI376</f>
        <v>830</v>
      </c>
      <c r="AL376" s="142">
        <f>AG376</f>
        <v>0</v>
      </c>
      <c r="AM376" s="142">
        <f>AH376+AJ376</f>
        <v>830</v>
      </c>
      <c r="AN376" s="142">
        <f>AO376-AM376</f>
        <v>9944</v>
      </c>
      <c r="AO376" s="142">
        <f>9944+830</f>
        <v>10774</v>
      </c>
      <c r="AP376" s="142"/>
      <c r="AQ376" s="142">
        <v>10774</v>
      </c>
      <c r="AR376" s="142"/>
      <c r="AS376" s="146"/>
      <c r="AT376" s="142">
        <f>AO376+AR376</f>
        <v>10774</v>
      </c>
      <c r="AU376" s="142">
        <f>AQ376+AS376</f>
        <v>10774</v>
      </c>
      <c r="AV376" s="146"/>
      <c r="AW376" s="146"/>
      <c r="AX376" s="142">
        <f>AT376+AV376</f>
        <v>10774</v>
      </c>
      <c r="AY376" s="142">
        <f>AU376</f>
        <v>10774</v>
      </c>
      <c r="AZ376" s="146"/>
      <c r="BA376" s="146"/>
      <c r="BB376" s="142">
        <f>AX376+AZ376</f>
        <v>10774</v>
      </c>
      <c r="BC376" s="142">
        <f>AY376+BA376</f>
        <v>10774</v>
      </c>
      <c r="BD376" s="146"/>
      <c r="BE376" s="146"/>
      <c r="BF376" s="142">
        <f>BB376+BD376</f>
        <v>10774</v>
      </c>
      <c r="BG376" s="142">
        <f>BC376+BE376</f>
        <v>10774</v>
      </c>
      <c r="BH376" s="146"/>
      <c r="BI376" s="146"/>
      <c r="BJ376" s="142">
        <f>BB376+BH376</f>
        <v>10774</v>
      </c>
      <c r="BK376" s="142">
        <f>BC376+BI376</f>
        <v>10774</v>
      </c>
      <c r="BL376" s="146"/>
      <c r="BM376" s="146"/>
      <c r="BN376" s="142">
        <f>BJ376+BL376</f>
        <v>10774</v>
      </c>
      <c r="BO376" s="142"/>
      <c r="BP376" s="142">
        <f>BK376+BM376</f>
        <v>10774</v>
      </c>
      <c r="BQ376" s="142"/>
      <c r="BR376" s="146"/>
      <c r="BS376" s="142">
        <f>BN376+BQ376</f>
        <v>10774</v>
      </c>
      <c r="BT376" s="142">
        <f>BO376</f>
        <v>0</v>
      </c>
      <c r="BU376" s="142">
        <f>BP376+BR376</f>
        <v>10774</v>
      </c>
      <c r="BV376" s="142"/>
      <c r="BW376" s="146"/>
      <c r="BX376" s="142">
        <f>BS376+BV376</f>
        <v>10774</v>
      </c>
      <c r="BY376" s="142">
        <f>BT376</f>
        <v>0</v>
      </c>
      <c r="BZ376" s="142">
        <f>BU376+BW376</f>
        <v>10774</v>
      </c>
      <c r="CA376" s="142"/>
      <c r="CB376" s="146"/>
      <c r="CC376" s="142">
        <f>BX376+CA376</f>
        <v>10774</v>
      </c>
      <c r="CD376" s="142">
        <f>BY376</f>
        <v>0</v>
      </c>
      <c r="CE376" s="142">
        <f>BZ376+CB376</f>
        <v>10774</v>
      </c>
    </row>
    <row r="377" spans="1:83" s="12" customFormat="1" ht="29.25" customHeight="1">
      <c r="A377" s="153" t="s">
        <v>119</v>
      </c>
      <c r="B377" s="154" t="s">
        <v>150</v>
      </c>
      <c r="C377" s="154" t="s">
        <v>125</v>
      </c>
      <c r="D377" s="155" t="s">
        <v>120</v>
      </c>
      <c r="E377" s="154"/>
      <c r="F377" s="142"/>
      <c r="G377" s="142"/>
      <c r="H377" s="164"/>
      <c r="I377" s="164"/>
      <c r="J377" s="164"/>
      <c r="K377" s="165"/>
      <c r="L377" s="165"/>
      <c r="M377" s="142"/>
      <c r="N377" s="142"/>
      <c r="O377" s="142"/>
      <c r="P377" s="142"/>
      <c r="Q377" s="142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7"/>
      <c r="AB377" s="147"/>
      <c r="AC377" s="147"/>
      <c r="AD377" s="147"/>
      <c r="AE377" s="147"/>
      <c r="AF377" s="142"/>
      <c r="AG377" s="146"/>
      <c r="AH377" s="142"/>
      <c r="AI377" s="146"/>
      <c r="AJ377" s="146"/>
      <c r="AK377" s="142"/>
      <c r="AL377" s="142"/>
      <c r="AM377" s="142"/>
      <c r="AN377" s="142"/>
      <c r="AO377" s="142"/>
      <c r="AP377" s="142"/>
      <c r="AQ377" s="142"/>
      <c r="AR377" s="142"/>
      <c r="AS377" s="146"/>
      <c r="AT377" s="142"/>
      <c r="AU377" s="142"/>
      <c r="AV377" s="146"/>
      <c r="AW377" s="146"/>
      <c r="AX377" s="142"/>
      <c r="AY377" s="142"/>
      <c r="AZ377" s="142">
        <f>AZ378</f>
        <v>6370</v>
      </c>
      <c r="BA377" s="142">
        <f aca="true" t="shared" si="471" ref="BA377:BC378">BA378</f>
        <v>5500</v>
      </c>
      <c r="BB377" s="142">
        <f t="shared" si="471"/>
        <v>6370</v>
      </c>
      <c r="BC377" s="142">
        <f t="shared" si="471"/>
        <v>5500</v>
      </c>
      <c r="BD377" s="146"/>
      <c r="BE377" s="146"/>
      <c r="BF377" s="142">
        <f aca="true" t="shared" si="472" ref="BF377:BV378">BF378</f>
        <v>6370</v>
      </c>
      <c r="BG377" s="142">
        <f t="shared" si="472"/>
        <v>5500</v>
      </c>
      <c r="BH377" s="142">
        <f t="shared" si="472"/>
        <v>0</v>
      </c>
      <c r="BI377" s="142">
        <f t="shared" si="472"/>
        <v>0</v>
      </c>
      <c r="BJ377" s="142">
        <f t="shared" si="472"/>
        <v>6370</v>
      </c>
      <c r="BK377" s="142">
        <f t="shared" si="472"/>
        <v>5500</v>
      </c>
      <c r="BL377" s="142">
        <f t="shared" si="472"/>
        <v>0</v>
      </c>
      <c r="BM377" s="142">
        <f t="shared" si="472"/>
        <v>0</v>
      </c>
      <c r="BN377" s="142">
        <f t="shared" si="472"/>
        <v>6370</v>
      </c>
      <c r="BO377" s="142"/>
      <c r="BP377" s="142">
        <f t="shared" si="472"/>
        <v>5500</v>
      </c>
      <c r="BQ377" s="142">
        <f t="shared" si="472"/>
        <v>0</v>
      </c>
      <c r="BR377" s="142">
        <f t="shared" si="472"/>
        <v>0</v>
      </c>
      <c r="BS377" s="142">
        <f t="shared" si="472"/>
        <v>6370</v>
      </c>
      <c r="BT377" s="142">
        <f t="shared" si="472"/>
        <v>0</v>
      </c>
      <c r="BU377" s="142">
        <f t="shared" si="472"/>
        <v>5500</v>
      </c>
      <c r="BV377" s="142">
        <f t="shared" si="472"/>
        <v>0</v>
      </c>
      <c r="BW377" s="142">
        <f aca="true" t="shared" si="473" ref="BV377:CB378">BW378</f>
        <v>0</v>
      </c>
      <c r="BX377" s="142">
        <f t="shared" si="473"/>
        <v>6370</v>
      </c>
      <c r="BY377" s="142">
        <f t="shared" si="473"/>
        <v>0</v>
      </c>
      <c r="BZ377" s="142">
        <f t="shared" si="473"/>
        <v>5500</v>
      </c>
      <c r="CA377" s="142">
        <f t="shared" si="473"/>
        <v>0</v>
      </c>
      <c r="CB377" s="142">
        <f t="shared" si="473"/>
        <v>0</v>
      </c>
      <c r="CC377" s="142">
        <f aca="true" t="shared" si="474" ref="CC377:CE378">CC378</f>
        <v>6370</v>
      </c>
      <c r="CD377" s="142">
        <f t="shared" si="474"/>
        <v>0</v>
      </c>
      <c r="CE377" s="142">
        <f t="shared" si="474"/>
        <v>5500</v>
      </c>
    </row>
    <row r="378" spans="1:83" s="12" customFormat="1" ht="51" customHeight="1">
      <c r="A378" s="153" t="s">
        <v>402</v>
      </c>
      <c r="B378" s="154" t="s">
        <v>150</v>
      </c>
      <c r="C378" s="154" t="s">
        <v>125</v>
      </c>
      <c r="D378" s="155" t="s">
        <v>364</v>
      </c>
      <c r="E378" s="154"/>
      <c r="F378" s="142"/>
      <c r="G378" s="142"/>
      <c r="H378" s="164"/>
      <c r="I378" s="164"/>
      <c r="J378" s="164"/>
      <c r="K378" s="165"/>
      <c r="L378" s="165"/>
      <c r="M378" s="142"/>
      <c r="N378" s="142"/>
      <c r="O378" s="142"/>
      <c r="P378" s="142"/>
      <c r="Q378" s="142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7"/>
      <c r="AB378" s="147"/>
      <c r="AC378" s="147"/>
      <c r="AD378" s="147"/>
      <c r="AE378" s="147"/>
      <c r="AF378" s="142"/>
      <c r="AG378" s="146"/>
      <c r="AH378" s="142"/>
      <c r="AI378" s="146"/>
      <c r="AJ378" s="146"/>
      <c r="AK378" s="142"/>
      <c r="AL378" s="142"/>
      <c r="AM378" s="142"/>
      <c r="AN378" s="142"/>
      <c r="AO378" s="142"/>
      <c r="AP378" s="142"/>
      <c r="AQ378" s="142"/>
      <c r="AR378" s="142"/>
      <c r="AS378" s="146"/>
      <c r="AT378" s="142"/>
      <c r="AU378" s="142"/>
      <c r="AV378" s="146"/>
      <c r="AW378" s="146"/>
      <c r="AX378" s="142"/>
      <c r="AY378" s="142"/>
      <c r="AZ378" s="142">
        <f>AZ379</f>
        <v>6370</v>
      </c>
      <c r="BA378" s="142">
        <f t="shared" si="471"/>
        <v>5500</v>
      </c>
      <c r="BB378" s="142">
        <f t="shared" si="471"/>
        <v>6370</v>
      </c>
      <c r="BC378" s="142">
        <f t="shared" si="471"/>
        <v>5500</v>
      </c>
      <c r="BD378" s="146"/>
      <c r="BE378" s="146"/>
      <c r="BF378" s="142">
        <f t="shared" si="472"/>
        <v>6370</v>
      </c>
      <c r="BG378" s="142">
        <f t="shared" si="472"/>
        <v>5500</v>
      </c>
      <c r="BH378" s="142">
        <f t="shared" si="472"/>
        <v>0</v>
      </c>
      <c r="BI378" s="142">
        <f t="shared" si="472"/>
        <v>0</v>
      </c>
      <c r="BJ378" s="142">
        <f t="shared" si="472"/>
        <v>6370</v>
      </c>
      <c r="BK378" s="142">
        <f t="shared" si="472"/>
        <v>5500</v>
      </c>
      <c r="BL378" s="142">
        <f t="shared" si="472"/>
        <v>0</v>
      </c>
      <c r="BM378" s="142">
        <f t="shared" si="472"/>
        <v>0</v>
      </c>
      <c r="BN378" s="142">
        <f t="shared" si="472"/>
        <v>6370</v>
      </c>
      <c r="BO378" s="142"/>
      <c r="BP378" s="142">
        <f t="shared" si="472"/>
        <v>5500</v>
      </c>
      <c r="BQ378" s="142">
        <f t="shared" si="472"/>
        <v>0</v>
      </c>
      <c r="BR378" s="142">
        <f t="shared" si="472"/>
        <v>0</v>
      </c>
      <c r="BS378" s="142">
        <f t="shared" si="472"/>
        <v>6370</v>
      </c>
      <c r="BT378" s="142">
        <f t="shared" si="472"/>
        <v>0</v>
      </c>
      <c r="BU378" s="142">
        <f t="shared" si="472"/>
        <v>5500</v>
      </c>
      <c r="BV378" s="142">
        <f t="shared" si="473"/>
        <v>0</v>
      </c>
      <c r="BW378" s="142">
        <f t="shared" si="473"/>
        <v>0</v>
      </c>
      <c r="BX378" s="142">
        <f t="shared" si="473"/>
        <v>6370</v>
      </c>
      <c r="BY378" s="142">
        <f t="shared" si="473"/>
        <v>0</v>
      </c>
      <c r="BZ378" s="142">
        <f t="shared" si="473"/>
        <v>5500</v>
      </c>
      <c r="CA378" s="142">
        <f t="shared" si="473"/>
        <v>0</v>
      </c>
      <c r="CB378" s="142">
        <f t="shared" si="473"/>
        <v>0</v>
      </c>
      <c r="CC378" s="142">
        <f t="shared" si="474"/>
        <v>6370</v>
      </c>
      <c r="CD378" s="142">
        <f t="shared" si="474"/>
        <v>0</v>
      </c>
      <c r="CE378" s="142">
        <f t="shared" si="474"/>
        <v>5500</v>
      </c>
    </row>
    <row r="379" spans="1:83" s="12" customFormat="1" ht="87.75" customHeight="1">
      <c r="A379" s="153" t="s">
        <v>241</v>
      </c>
      <c r="B379" s="154" t="s">
        <v>150</v>
      </c>
      <c r="C379" s="154" t="s">
        <v>125</v>
      </c>
      <c r="D379" s="155" t="s">
        <v>364</v>
      </c>
      <c r="E379" s="154" t="s">
        <v>149</v>
      </c>
      <c r="F379" s="142"/>
      <c r="G379" s="142"/>
      <c r="H379" s="164"/>
      <c r="I379" s="164"/>
      <c r="J379" s="164"/>
      <c r="K379" s="165"/>
      <c r="L379" s="165"/>
      <c r="M379" s="142"/>
      <c r="N379" s="142"/>
      <c r="O379" s="142"/>
      <c r="P379" s="142"/>
      <c r="Q379" s="142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7"/>
      <c r="AB379" s="147"/>
      <c r="AC379" s="147"/>
      <c r="AD379" s="147"/>
      <c r="AE379" s="147"/>
      <c r="AF379" s="142"/>
      <c r="AG379" s="146"/>
      <c r="AH379" s="142"/>
      <c r="AI379" s="146"/>
      <c r="AJ379" s="146"/>
      <c r="AK379" s="142"/>
      <c r="AL379" s="142"/>
      <c r="AM379" s="142"/>
      <c r="AN379" s="142"/>
      <c r="AO379" s="142"/>
      <c r="AP379" s="142"/>
      <c r="AQ379" s="142"/>
      <c r="AR379" s="142"/>
      <c r="AS379" s="146"/>
      <c r="AT379" s="142"/>
      <c r="AU379" s="142"/>
      <c r="AV379" s="146"/>
      <c r="AW379" s="146"/>
      <c r="AX379" s="142"/>
      <c r="AY379" s="142"/>
      <c r="AZ379" s="142">
        <v>6370</v>
      </c>
      <c r="BA379" s="142">
        <v>5500</v>
      </c>
      <c r="BB379" s="142">
        <f>AX379+AZ379</f>
        <v>6370</v>
      </c>
      <c r="BC379" s="142">
        <f>AY379+BA379</f>
        <v>5500</v>
      </c>
      <c r="BD379" s="146"/>
      <c r="BE379" s="146"/>
      <c r="BF379" s="142">
        <f>BB379+BD379</f>
        <v>6370</v>
      </c>
      <c r="BG379" s="142">
        <f>BC379+BE379</f>
        <v>5500</v>
      </c>
      <c r="BH379" s="146"/>
      <c r="BI379" s="146"/>
      <c r="BJ379" s="142">
        <f>BB379+BH379</f>
        <v>6370</v>
      </c>
      <c r="BK379" s="142">
        <f>BC379+BI379</f>
        <v>5500</v>
      </c>
      <c r="BL379" s="146"/>
      <c r="BM379" s="146"/>
      <c r="BN379" s="142">
        <f>BJ379+BL379</f>
        <v>6370</v>
      </c>
      <c r="BO379" s="142"/>
      <c r="BP379" s="142">
        <f>BK379+BM379</f>
        <v>5500</v>
      </c>
      <c r="BQ379" s="142"/>
      <c r="BR379" s="146"/>
      <c r="BS379" s="142">
        <f>BN379+BQ379</f>
        <v>6370</v>
      </c>
      <c r="BT379" s="142">
        <f>BO379</f>
        <v>0</v>
      </c>
      <c r="BU379" s="142">
        <f>BP379+BR379</f>
        <v>5500</v>
      </c>
      <c r="BV379" s="142"/>
      <c r="BW379" s="146"/>
      <c r="BX379" s="142">
        <f>BS379+BV379</f>
        <v>6370</v>
      </c>
      <c r="BY379" s="142">
        <f>BT379</f>
        <v>0</v>
      </c>
      <c r="BZ379" s="142">
        <f>BU379+BW379</f>
        <v>5500</v>
      </c>
      <c r="CA379" s="142"/>
      <c r="CB379" s="146"/>
      <c r="CC379" s="142">
        <f>BX379+CA379</f>
        <v>6370</v>
      </c>
      <c r="CD379" s="142">
        <f>BY379</f>
        <v>0</v>
      </c>
      <c r="CE379" s="142">
        <f>BZ379+CB379</f>
        <v>5500</v>
      </c>
    </row>
    <row r="380" spans="1:83" s="8" customFormat="1" ht="18.75" customHeight="1">
      <c r="A380" s="153"/>
      <c r="B380" s="154"/>
      <c r="C380" s="154"/>
      <c r="D380" s="155"/>
      <c r="E380" s="154"/>
      <c r="F380" s="142"/>
      <c r="G380" s="250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130"/>
      <c r="S380" s="130"/>
      <c r="T380" s="130"/>
      <c r="U380" s="130"/>
      <c r="V380" s="130"/>
      <c r="W380" s="130"/>
      <c r="X380" s="130"/>
      <c r="Y380" s="130"/>
      <c r="Z380" s="130"/>
      <c r="AA380" s="229"/>
      <c r="AB380" s="229"/>
      <c r="AC380" s="229"/>
      <c r="AD380" s="229"/>
      <c r="AE380" s="229"/>
      <c r="AF380" s="130"/>
      <c r="AG380" s="130"/>
      <c r="AH380" s="130"/>
      <c r="AI380" s="130"/>
      <c r="AJ380" s="130"/>
      <c r="AK380" s="230"/>
      <c r="AL380" s="230"/>
      <c r="AM380" s="230"/>
      <c r="AN380" s="130"/>
      <c r="AO380" s="130"/>
      <c r="AP380" s="130"/>
      <c r="AQ380" s="130"/>
      <c r="AR380" s="130"/>
      <c r="AS380" s="130"/>
      <c r="AT380" s="130"/>
      <c r="AU380" s="130"/>
      <c r="AV380" s="130"/>
      <c r="AW380" s="130"/>
      <c r="AX380" s="130"/>
      <c r="AY380" s="130"/>
      <c r="AZ380" s="130"/>
      <c r="BA380" s="130"/>
      <c r="BB380" s="130"/>
      <c r="BC380" s="130"/>
      <c r="BD380" s="130"/>
      <c r="BE380" s="130"/>
      <c r="BF380" s="130"/>
      <c r="BG380" s="130"/>
      <c r="BH380" s="130"/>
      <c r="BI380" s="130"/>
      <c r="BJ380" s="130"/>
      <c r="BK380" s="130"/>
      <c r="BL380" s="130"/>
      <c r="BM380" s="130"/>
      <c r="BN380" s="130"/>
      <c r="BO380" s="130"/>
      <c r="BP380" s="130"/>
      <c r="BQ380" s="130"/>
      <c r="BR380" s="130"/>
      <c r="BS380" s="130"/>
      <c r="BT380" s="130"/>
      <c r="BU380" s="130"/>
      <c r="BV380" s="130"/>
      <c r="BW380" s="130"/>
      <c r="BX380" s="130"/>
      <c r="BY380" s="130"/>
      <c r="BZ380" s="130"/>
      <c r="CA380" s="130"/>
      <c r="CB380" s="130"/>
      <c r="CC380" s="130"/>
      <c r="CD380" s="130"/>
      <c r="CE380" s="130"/>
    </row>
    <row r="381" spans="1:83" s="12" customFormat="1" ht="37.5">
      <c r="A381" s="134" t="s">
        <v>365</v>
      </c>
      <c r="B381" s="135" t="s">
        <v>150</v>
      </c>
      <c r="C381" s="135" t="s">
        <v>133</v>
      </c>
      <c r="D381" s="150"/>
      <c r="E381" s="135"/>
      <c r="F381" s="137">
        <f aca="true" t="shared" si="475" ref="F381:AD381">F383</f>
        <v>4856</v>
      </c>
      <c r="G381" s="137">
        <f t="shared" si="475"/>
        <v>309</v>
      </c>
      <c r="H381" s="137">
        <f t="shared" si="475"/>
        <v>5165</v>
      </c>
      <c r="I381" s="137">
        <f t="shared" si="475"/>
        <v>0</v>
      </c>
      <c r="J381" s="137">
        <f t="shared" si="475"/>
        <v>5552</v>
      </c>
      <c r="K381" s="137">
        <f t="shared" si="475"/>
        <v>0</v>
      </c>
      <c r="L381" s="137">
        <f t="shared" si="475"/>
        <v>0</v>
      </c>
      <c r="M381" s="137">
        <f t="shared" si="475"/>
        <v>5552</v>
      </c>
      <c r="N381" s="137">
        <f t="shared" si="475"/>
        <v>-1461</v>
      </c>
      <c r="O381" s="137">
        <f t="shared" si="475"/>
        <v>4091</v>
      </c>
      <c r="P381" s="137">
        <f t="shared" si="475"/>
        <v>0</v>
      </c>
      <c r="Q381" s="137">
        <f t="shared" si="475"/>
        <v>4091</v>
      </c>
      <c r="R381" s="137">
        <f t="shared" si="475"/>
        <v>0</v>
      </c>
      <c r="S381" s="137">
        <f t="shared" si="475"/>
        <v>0</v>
      </c>
      <c r="T381" s="137">
        <f t="shared" si="475"/>
        <v>4091</v>
      </c>
      <c r="U381" s="137">
        <f t="shared" si="475"/>
        <v>4091</v>
      </c>
      <c r="V381" s="137">
        <f t="shared" si="475"/>
        <v>0</v>
      </c>
      <c r="W381" s="137">
        <f t="shared" si="475"/>
        <v>0</v>
      </c>
      <c r="X381" s="137">
        <f t="shared" si="475"/>
        <v>4091</v>
      </c>
      <c r="Y381" s="137">
        <f t="shared" si="475"/>
        <v>4091</v>
      </c>
      <c r="Z381" s="137">
        <f t="shared" si="475"/>
        <v>0</v>
      </c>
      <c r="AA381" s="138">
        <f t="shared" si="475"/>
        <v>4091</v>
      </c>
      <c r="AB381" s="138">
        <f t="shared" si="475"/>
        <v>4091</v>
      </c>
      <c r="AC381" s="138">
        <f t="shared" si="475"/>
        <v>0</v>
      </c>
      <c r="AD381" s="138">
        <f t="shared" si="475"/>
        <v>0</v>
      </c>
      <c r="AE381" s="138"/>
      <c r="AF381" s="137">
        <f aca="true" t="shared" si="476" ref="AF381:AU381">AF383</f>
        <v>4091</v>
      </c>
      <c r="AG381" s="137">
        <f t="shared" si="476"/>
        <v>0</v>
      </c>
      <c r="AH381" s="137">
        <f t="shared" si="476"/>
        <v>4091</v>
      </c>
      <c r="AI381" s="137">
        <f t="shared" si="476"/>
        <v>0</v>
      </c>
      <c r="AJ381" s="137">
        <f t="shared" si="476"/>
        <v>0</v>
      </c>
      <c r="AK381" s="137">
        <f t="shared" si="476"/>
        <v>4091</v>
      </c>
      <c r="AL381" s="137">
        <f t="shared" si="476"/>
        <v>0</v>
      </c>
      <c r="AM381" s="137">
        <f t="shared" si="476"/>
        <v>4091</v>
      </c>
      <c r="AN381" s="137">
        <f t="shared" si="476"/>
        <v>-4091</v>
      </c>
      <c r="AO381" s="137">
        <f t="shared" si="476"/>
        <v>0</v>
      </c>
      <c r="AP381" s="137">
        <f t="shared" si="476"/>
        <v>0</v>
      </c>
      <c r="AQ381" s="137">
        <f t="shared" si="476"/>
        <v>0</v>
      </c>
      <c r="AR381" s="137">
        <f t="shared" si="476"/>
        <v>0</v>
      </c>
      <c r="AS381" s="137">
        <f t="shared" si="476"/>
        <v>0</v>
      </c>
      <c r="AT381" s="137">
        <f t="shared" si="476"/>
        <v>0</v>
      </c>
      <c r="AU381" s="137">
        <f t="shared" si="476"/>
        <v>0</v>
      </c>
      <c r="AV381" s="146"/>
      <c r="AW381" s="146"/>
      <c r="AX381" s="137">
        <f>AX383</f>
        <v>0</v>
      </c>
      <c r="AY381" s="137">
        <f>AY383</f>
        <v>0</v>
      </c>
      <c r="AZ381" s="251">
        <f>AZ382</f>
        <v>561</v>
      </c>
      <c r="BA381" s="137">
        <f aca="true" t="shared" si="477" ref="BA381:BC383">BA382</f>
        <v>2182</v>
      </c>
      <c r="BB381" s="137">
        <f t="shared" si="477"/>
        <v>561</v>
      </c>
      <c r="BC381" s="137">
        <f t="shared" si="477"/>
        <v>2182</v>
      </c>
      <c r="BD381" s="146"/>
      <c r="BE381" s="146"/>
      <c r="BF381" s="137">
        <f aca="true" t="shared" si="478" ref="BF381:BM383">BF382</f>
        <v>561</v>
      </c>
      <c r="BG381" s="137">
        <f t="shared" si="478"/>
        <v>2182</v>
      </c>
      <c r="BH381" s="137">
        <f t="shared" si="478"/>
        <v>0</v>
      </c>
      <c r="BI381" s="137">
        <f t="shared" si="478"/>
        <v>0</v>
      </c>
      <c r="BJ381" s="137">
        <f t="shared" si="478"/>
        <v>561</v>
      </c>
      <c r="BK381" s="137">
        <f t="shared" si="478"/>
        <v>2182</v>
      </c>
      <c r="BL381" s="137">
        <f t="shared" si="478"/>
        <v>0</v>
      </c>
      <c r="BM381" s="137">
        <f t="shared" si="478"/>
        <v>0</v>
      </c>
      <c r="BN381" s="137">
        <f aca="true" t="shared" si="479" ref="BN381:CB383">BN382</f>
        <v>561</v>
      </c>
      <c r="BO381" s="137"/>
      <c r="BP381" s="137">
        <f t="shared" si="479"/>
        <v>2182</v>
      </c>
      <c r="BQ381" s="137">
        <f t="shared" si="479"/>
        <v>0</v>
      </c>
      <c r="BR381" s="137">
        <f t="shared" si="479"/>
        <v>0</v>
      </c>
      <c r="BS381" s="137">
        <f t="shared" si="479"/>
        <v>561</v>
      </c>
      <c r="BT381" s="137">
        <f t="shared" si="479"/>
        <v>0</v>
      </c>
      <c r="BU381" s="137">
        <f t="shared" si="479"/>
        <v>2182</v>
      </c>
      <c r="BV381" s="137">
        <f t="shared" si="479"/>
        <v>0</v>
      </c>
      <c r="BW381" s="137">
        <f t="shared" si="479"/>
        <v>0</v>
      </c>
      <c r="BX381" s="137">
        <f t="shared" si="479"/>
        <v>561</v>
      </c>
      <c r="BY381" s="137">
        <f t="shared" si="479"/>
        <v>0</v>
      </c>
      <c r="BZ381" s="137">
        <f t="shared" si="479"/>
        <v>2182</v>
      </c>
      <c r="CA381" s="137">
        <f t="shared" si="479"/>
        <v>0</v>
      </c>
      <c r="CB381" s="137">
        <f t="shared" si="479"/>
        <v>0</v>
      </c>
      <c r="CC381" s="137">
        <f aca="true" t="shared" si="480" ref="CC381:CD383">CC382</f>
        <v>561</v>
      </c>
      <c r="CD381" s="137">
        <f t="shared" si="480"/>
        <v>0</v>
      </c>
      <c r="CE381" s="137">
        <f>CE382</f>
        <v>2182</v>
      </c>
    </row>
    <row r="382" spans="1:83" s="12" customFormat="1" ht="33.75">
      <c r="A382" s="153" t="s">
        <v>119</v>
      </c>
      <c r="B382" s="154" t="s">
        <v>150</v>
      </c>
      <c r="C382" s="154" t="s">
        <v>133</v>
      </c>
      <c r="D382" s="155" t="s">
        <v>120</v>
      </c>
      <c r="E382" s="135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8"/>
      <c r="AB382" s="138"/>
      <c r="AC382" s="138"/>
      <c r="AD382" s="138"/>
      <c r="AE382" s="138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46"/>
      <c r="AW382" s="146"/>
      <c r="AX382" s="137"/>
      <c r="AY382" s="137"/>
      <c r="AZ382" s="145">
        <f>AZ383</f>
        <v>561</v>
      </c>
      <c r="BA382" s="142">
        <f t="shared" si="477"/>
        <v>2182</v>
      </c>
      <c r="BB382" s="142">
        <f t="shared" si="477"/>
        <v>561</v>
      </c>
      <c r="BC382" s="142">
        <f t="shared" si="477"/>
        <v>2182</v>
      </c>
      <c r="BD382" s="146"/>
      <c r="BE382" s="146"/>
      <c r="BF382" s="142">
        <f t="shared" si="478"/>
        <v>561</v>
      </c>
      <c r="BG382" s="142">
        <f t="shared" si="478"/>
        <v>2182</v>
      </c>
      <c r="BH382" s="142">
        <f t="shared" si="478"/>
        <v>0</v>
      </c>
      <c r="BI382" s="142">
        <f t="shared" si="478"/>
        <v>0</v>
      </c>
      <c r="BJ382" s="142">
        <f t="shared" si="478"/>
        <v>561</v>
      </c>
      <c r="BK382" s="142">
        <f t="shared" si="478"/>
        <v>2182</v>
      </c>
      <c r="BL382" s="142">
        <f t="shared" si="478"/>
        <v>0</v>
      </c>
      <c r="BM382" s="142">
        <f t="shared" si="478"/>
        <v>0</v>
      </c>
      <c r="BN382" s="142">
        <f t="shared" si="479"/>
        <v>561</v>
      </c>
      <c r="BO382" s="142"/>
      <c r="BP382" s="142">
        <f t="shared" si="479"/>
        <v>2182</v>
      </c>
      <c r="BQ382" s="142">
        <f t="shared" si="479"/>
        <v>0</v>
      </c>
      <c r="BR382" s="142">
        <f t="shared" si="479"/>
        <v>0</v>
      </c>
      <c r="BS382" s="142">
        <f t="shared" si="479"/>
        <v>561</v>
      </c>
      <c r="BT382" s="142">
        <f t="shared" si="479"/>
        <v>0</v>
      </c>
      <c r="BU382" s="142">
        <f t="shared" si="479"/>
        <v>2182</v>
      </c>
      <c r="BV382" s="142">
        <f t="shared" si="479"/>
        <v>0</v>
      </c>
      <c r="BW382" s="142">
        <f t="shared" si="479"/>
        <v>0</v>
      </c>
      <c r="BX382" s="142">
        <f t="shared" si="479"/>
        <v>561</v>
      </c>
      <c r="BY382" s="142">
        <f t="shared" si="479"/>
        <v>0</v>
      </c>
      <c r="BZ382" s="142">
        <f t="shared" si="479"/>
        <v>2182</v>
      </c>
      <c r="CA382" s="142">
        <f t="shared" si="479"/>
        <v>0</v>
      </c>
      <c r="CB382" s="142">
        <f t="shared" si="479"/>
        <v>0</v>
      </c>
      <c r="CC382" s="142">
        <f t="shared" si="480"/>
        <v>561</v>
      </c>
      <c r="CD382" s="142">
        <f t="shared" si="480"/>
        <v>0</v>
      </c>
      <c r="CE382" s="142">
        <f>CE383</f>
        <v>2182</v>
      </c>
    </row>
    <row r="383" spans="1:83" s="12" customFormat="1" ht="48" customHeight="1">
      <c r="A383" s="153" t="s">
        <v>402</v>
      </c>
      <c r="B383" s="154" t="s">
        <v>150</v>
      </c>
      <c r="C383" s="154" t="s">
        <v>133</v>
      </c>
      <c r="D383" s="155" t="s">
        <v>364</v>
      </c>
      <c r="E383" s="154"/>
      <c r="F383" s="142">
        <f aca="true" t="shared" si="481" ref="F383:U383">F384</f>
        <v>4856</v>
      </c>
      <c r="G383" s="142">
        <f t="shared" si="481"/>
        <v>309</v>
      </c>
      <c r="H383" s="142">
        <f t="shared" si="481"/>
        <v>5165</v>
      </c>
      <c r="I383" s="142">
        <f t="shared" si="481"/>
        <v>0</v>
      </c>
      <c r="J383" s="142">
        <f t="shared" si="481"/>
        <v>5552</v>
      </c>
      <c r="K383" s="142">
        <f t="shared" si="481"/>
        <v>0</v>
      </c>
      <c r="L383" s="142">
        <f t="shared" si="481"/>
        <v>0</v>
      </c>
      <c r="M383" s="142">
        <f t="shared" si="481"/>
        <v>5552</v>
      </c>
      <c r="N383" s="142">
        <f t="shared" si="481"/>
        <v>-1461</v>
      </c>
      <c r="O383" s="142">
        <f t="shared" si="481"/>
        <v>4091</v>
      </c>
      <c r="P383" s="142">
        <f t="shared" si="481"/>
        <v>0</v>
      </c>
      <c r="Q383" s="142">
        <f t="shared" si="481"/>
        <v>4091</v>
      </c>
      <c r="R383" s="142">
        <f t="shared" si="481"/>
        <v>0</v>
      </c>
      <c r="S383" s="142">
        <f t="shared" si="481"/>
        <v>0</v>
      </c>
      <c r="T383" s="142">
        <f t="shared" si="481"/>
        <v>4091</v>
      </c>
      <c r="U383" s="142">
        <f t="shared" si="481"/>
        <v>4091</v>
      </c>
      <c r="V383" s="142">
        <f aca="true" t="shared" si="482" ref="V383:AH383">V384</f>
        <v>0</v>
      </c>
      <c r="W383" s="142">
        <f t="shared" si="482"/>
        <v>0</v>
      </c>
      <c r="X383" s="142">
        <f t="shared" si="482"/>
        <v>4091</v>
      </c>
      <c r="Y383" s="142">
        <f t="shared" si="482"/>
        <v>4091</v>
      </c>
      <c r="Z383" s="142">
        <f t="shared" si="482"/>
        <v>0</v>
      </c>
      <c r="AA383" s="143">
        <f t="shared" si="482"/>
        <v>4091</v>
      </c>
      <c r="AB383" s="143">
        <f t="shared" si="482"/>
        <v>4091</v>
      </c>
      <c r="AC383" s="143">
        <f t="shared" si="482"/>
        <v>0</v>
      </c>
      <c r="AD383" s="143">
        <f t="shared" si="482"/>
        <v>0</v>
      </c>
      <c r="AE383" s="143"/>
      <c r="AF383" s="142">
        <f t="shared" si="482"/>
        <v>4091</v>
      </c>
      <c r="AG383" s="142">
        <f t="shared" si="482"/>
        <v>0</v>
      </c>
      <c r="AH383" s="142">
        <f t="shared" si="482"/>
        <v>4091</v>
      </c>
      <c r="AI383" s="142">
        <f aca="true" t="shared" si="483" ref="AI383:AY383">AI384</f>
        <v>0</v>
      </c>
      <c r="AJ383" s="142">
        <f t="shared" si="483"/>
        <v>0</v>
      </c>
      <c r="AK383" s="142">
        <f t="shared" si="483"/>
        <v>4091</v>
      </c>
      <c r="AL383" s="142">
        <f t="shared" si="483"/>
        <v>0</v>
      </c>
      <c r="AM383" s="142">
        <f t="shared" si="483"/>
        <v>4091</v>
      </c>
      <c r="AN383" s="142">
        <f t="shared" si="483"/>
        <v>-4091</v>
      </c>
      <c r="AO383" s="142">
        <f t="shared" si="483"/>
        <v>0</v>
      </c>
      <c r="AP383" s="142">
        <f t="shared" si="483"/>
        <v>0</v>
      </c>
      <c r="AQ383" s="142">
        <f t="shared" si="483"/>
        <v>0</v>
      </c>
      <c r="AR383" s="142">
        <f t="shared" si="483"/>
        <v>0</v>
      </c>
      <c r="AS383" s="142">
        <f t="shared" si="483"/>
        <v>0</v>
      </c>
      <c r="AT383" s="142">
        <f t="shared" si="483"/>
        <v>0</v>
      </c>
      <c r="AU383" s="142">
        <f t="shared" si="483"/>
        <v>0</v>
      </c>
      <c r="AV383" s="146"/>
      <c r="AW383" s="146"/>
      <c r="AX383" s="142">
        <f t="shared" si="483"/>
        <v>0</v>
      </c>
      <c r="AY383" s="142">
        <f t="shared" si="483"/>
        <v>0</v>
      </c>
      <c r="AZ383" s="145">
        <f>AZ384</f>
        <v>561</v>
      </c>
      <c r="BA383" s="142">
        <f t="shared" si="477"/>
        <v>2182</v>
      </c>
      <c r="BB383" s="142">
        <f t="shared" si="477"/>
        <v>561</v>
      </c>
      <c r="BC383" s="142">
        <f t="shared" si="477"/>
        <v>2182</v>
      </c>
      <c r="BD383" s="146"/>
      <c r="BE383" s="146"/>
      <c r="BF383" s="142">
        <f t="shared" si="478"/>
        <v>561</v>
      </c>
      <c r="BG383" s="142">
        <f t="shared" si="478"/>
        <v>2182</v>
      </c>
      <c r="BH383" s="142">
        <f t="shared" si="478"/>
        <v>0</v>
      </c>
      <c r="BI383" s="142">
        <f t="shared" si="478"/>
        <v>0</v>
      </c>
      <c r="BJ383" s="142">
        <f t="shared" si="478"/>
        <v>561</v>
      </c>
      <c r="BK383" s="142">
        <f t="shared" si="478"/>
        <v>2182</v>
      </c>
      <c r="BL383" s="142">
        <f t="shared" si="478"/>
        <v>0</v>
      </c>
      <c r="BM383" s="142">
        <f t="shared" si="478"/>
        <v>0</v>
      </c>
      <c r="BN383" s="142">
        <f t="shared" si="479"/>
        <v>561</v>
      </c>
      <c r="BO383" s="142"/>
      <c r="BP383" s="142">
        <f t="shared" si="479"/>
        <v>2182</v>
      </c>
      <c r="BQ383" s="142">
        <f t="shared" si="479"/>
        <v>0</v>
      </c>
      <c r="BR383" s="142">
        <f t="shared" si="479"/>
        <v>0</v>
      </c>
      <c r="BS383" s="142">
        <f t="shared" si="479"/>
        <v>561</v>
      </c>
      <c r="BT383" s="142">
        <f t="shared" si="479"/>
        <v>0</v>
      </c>
      <c r="BU383" s="142">
        <f t="shared" si="479"/>
        <v>2182</v>
      </c>
      <c r="BV383" s="142">
        <f t="shared" si="479"/>
        <v>0</v>
      </c>
      <c r="BW383" s="142">
        <f t="shared" si="479"/>
        <v>0</v>
      </c>
      <c r="BX383" s="142">
        <f t="shared" si="479"/>
        <v>561</v>
      </c>
      <c r="BY383" s="142">
        <f t="shared" si="479"/>
        <v>0</v>
      </c>
      <c r="BZ383" s="142">
        <f t="shared" si="479"/>
        <v>2182</v>
      </c>
      <c r="CA383" s="142">
        <f t="shared" si="479"/>
        <v>0</v>
      </c>
      <c r="CB383" s="142">
        <f t="shared" si="479"/>
        <v>0</v>
      </c>
      <c r="CC383" s="142">
        <f t="shared" si="480"/>
        <v>561</v>
      </c>
      <c r="CD383" s="142">
        <f t="shared" si="480"/>
        <v>0</v>
      </c>
      <c r="CE383" s="142">
        <f>CE384</f>
        <v>2182</v>
      </c>
    </row>
    <row r="384" spans="1:83" s="12" customFormat="1" ht="66">
      <c r="A384" s="153" t="s">
        <v>135</v>
      </c>
      <c r="B384" s="154" t="s">
        <v>150</v>
      </c>
      <c r="C384" s="154" t="s">
        <v>133</v>
      </c>
      <c r="D384" s="155" t="s">
        <v>364</v>
      </c>
      <c r="E384" s="154" t="s">
        <v>136</v>
      </c>
      <c r="F384" s="142">
        <v>4856</v>
      </c>
      <c r="G384" s="142">
        <f>H384-F384</f>
        <v>309</v>
      </c>
      <c r="H384" s="158">
        <v>5165</v>
      </c>
      <c r="I384" s="158"/>
      <c r="J384" s="158">
        <v>5552</v>
      </c>
      <c r="K384" s="159"/>
      <c r="L384" s="159"/>
      <c r="M384" s="142">
        <v>5552</v>
      </c>
      <c r="N384" s="142">
        <f>O384-M384</f>
        <v>-1461</v>
      </c>
      <c r="O384" s="142">
        <v>4091</v>
      </c>
      <c r="P384" s="142"/>
      <c r="Q384" s="142">
        <v>4091</v>
      </c>
      <c r="R384" s="146"/>
      <c r="S384" s="146"/>
      <c r="T384" s="142">
        <f>O384+R384</f>
        <v>4091</v>
      </c>
      <c r="U384" s="142">
        <f>Q384+S384</f>
        <v>4091</v>
      </c>
      <c r="V384" s="146"/>
      <c r="W384" s="146"/>
      <c r="X384" s="142">
        <f>T384+V384</f>
        <v>4091</v>
      </c>
      <c r="Y384" s="142">
        <f>U384+W384</f>
        <v>4091</v>
      </c>
      <c r="Z384" s="146"/>
      <c r="AA384" s="143">
        <f>X384+Z384</f>
        <v>4091</v>
      </c>
      <c r="AB384" s="143">
        <f>Y384</f>
        <v>4091</v>
      </c>
      <c r="AC384" s="147"/>
      <c r="AD384" s="147"/>
      <c r="AE384" s="147"/>
      <c r="AF384" s="142">
        <f>AA384+AC384</f>
        <v>4091</v>
      </c>
      <c r="AG384" s="146"/>
      <c r="AH384" s="142">
        <f>AB384</f>
        <v>4091</v>
      </c>
      <c r="AI384" s="146"/>
      <c r="AJ384" s="146"/>
      <c r="AK384" s="142">
        <f>AF384+AI384</f>
        <v>4091</v>
      </c>
      <c r="AL384" s="142">
        <f>AG384</f>
        <v>0</v>
      </c>
      <c r="AM384" s="142">
        <f>AH384+AJ384</f>
        <v>4091</v>
      </c>
      <c r="AN384" s="142">
        <f>AO384-AM384</f>
        <v>-4091</v>
      </c>
      <c r="AO384" s="142"/>
      <c r="AP384" s="142"/>
      <c r="AQ384" s="142"/>
      <c r="AR384" s="142"/>
      <c r="AS384" s="146"/>
      <c r="AT384" s="142">
        <f>AO384+AR384</f>
        <v>0</v>
      </c>
      <c r="AU384" s="142">
        <f>AQ384+AS384</f>
        <v>0</v>
      </c>
      <c r="AV384" s="146"/>
      <c r="AW384" s="146"/>
      <c r="AX384" s="142">
        <f>AR384+AU384</f>
        <v>0</v>
      </c>
      <c r="AY384" s="142">
        <f>AT384+AV384</f>
        <v>0</v>
      </c>
      <c r="AZ384" s="145">
        <v>561</v>
      </c>
      <c r="BA384" s="142">
        <f>682+1500</f>
        <v>2182</v>
      </c>
      <c r="BB384" s="142">
        <f>AX384+AZ384</f>
        <v>561</v>
      </c>
      <c r="BC384" s="142">
        <f>AY384+BA384</f>
        <v>2182</v>
      </c>
      <c r="BD384" s="146"/>
      <c r="BE384" s="146"/>
      <c r="BF384" s="142">
        <f>BB384+BD384</f>
        <v>561</v>
      </c>
      <c r="BG384" s="142">
        <f>BC384+BE384</f>
        <v>2182</v>
      </c>
      <c r="BH384" s="146"/>
      <c r="BI384" s="146"/>
      <c r="BJ384" s="142">
        <f>BB384+BH384</f>
        <v>561</v>
      </c>
      <c r="BK384" s="142">
        <f>BC384+BI384</f>
        <v>2182</v>
      </c>
      <c r="BL384" s="146"/>
      <c r="BM384" s="146"/>
      <c r="BN384" s="142">
        <f>BJ384+BL384</f>
        <v>561</v>
      </c>
      <c r="BO384" s="142"/>
      <c r="BP384" s="142">
        <f>BK384+BM384</f>
        <v>2182</v>
      </c>
      <c r="BQ384" s="142"/>
      <c r="BR384" s="146"/>
      <c r="BS384" s="142">
        <f>BN384+BQ384</f>
        <v>561</v>
      </c>
      <c r="BT384" s="142">
        <f>BO384</f>
        <v>0</v>
      </c>
      <c r="BU384" s="142">
        <f>BP384+BR384</f>
        <v>2182</v>
      </c>
      <c r="BV384" s="142"/>
      <c r="BW384" s="146"/>
      <c r="BX384" s="142">
        <f>BS384+BV384</f>
        <v>561</v>
      </c>
      <c r="BY384" s="142">
        <f>BT384</f>
        <v>0</v>
      </c>
      <c r="BZ384" s="142">
        <f>BU384+BW384</f>
        <v>2182</v>
      </c>
      <c r="CA384" s="142"/>
      <c r="CB384" s="146"/>
      <c r="CC384" s="142">
        <f>BX384+CA384</f>
        <v>561</v>
      </c>
      <c r="CD384" s="142">
        <f>BY384</f>
        <v>0</v>
      </c>
      <c r="CE384" s="142">
        <f>BZ384+CB384</f>
        <v>2182</v>
      </c>
    </row>
    <row r="385" spans="1:83" s="12" customFormat="1" ht="16.5">
      <c r="A385" s="153"/>
      <c r="B385" s="154"/>
      <c r="C385" s="154"/>
      <c r="D385" s="155"/>
      <c r="E385" s="154"/>
      <c r="F385" s="252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7"/>
      <c r="AB385" s="147"/>
      <c r="AC385" s="147"/>
      <c r="AD385" s="147"/>
      <c r="AE385" s="147"/>
      <c r="AF385" s="146"/>
      <c r="AG385" s="146"/>
      <c r="AH385" s="146"/>
      <c r="AI385" s="146"/>
      <c r="AJ385" s="146"/>
      <c r="AK385" s="142"/>
      <c r="AL385" s="142"/>
      <c r="AM385" s="142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  <c r="BU385" s="146"/>
      <c r="BV385" s="146"/>
      <c r="BW385" s="146"/>
      <c r="BX385" s="146"/>
      <c r="BY385" s="146"/>
      <c r="BZ385" s="146"/>
      <c r="CA385" s="146"/>
      <c r="CB385" s="146"/>
      <c r="CC385" s="146"/>
      <c r="CD385" s="146"/>
      <c r="CE385" s="146"/>
    </row>
    <row r="386" spans="1:83" s="12" customFormat="1" ht="56.25" customHeight="1" hidden="1">
      <c r="A386" s="134" t="s">
        <v>172</v>
      </c>
      <c r="B386" s="135" t="s">
        <v>150</v>
      </c>
      <c r="C386" s="135" t="s">
        <v>147</v>
      </c>
      <c r="D386" s="150"/>
      <c r="E386" s="135"/>
      <c r="F386" s="137">
        <f aca="true" t="shared" si="484" ref="F386:V387">F387</f>
        <v>780</v>
      </c>
      <c r="G386" s="137">
        <f t="shared" si="484"/>
        <v>-113</v>
      </c>
      <c r="H386" s="137">
        <f t="shared" si="484"/>
        <v>667</v>
      </c>
      <c r="I386" s="137">
        <f t="shared" si="484"/>
        <v>0</v>
      </c>
      <c r="J386" s="137">
        <f t="shared" si="484"/>
        <v>715</v>
      </c>
      <c r="K386" s="137">
        <f t="shared" si="484"/>
        <v>0</v>
      </c>
      <c r="L386" s="137">
        <f t="shared" si="484"/>
        <v>0</v>
      </c>
      <c r="M386" s="137">
        <f t="shared" si="484"/>
        <v>715</v>
      </c>
      <c r="N386" s="137">
        <f t="shared" si="484"/>
        <v>-319</v>
      </c>
      <c r="O386" s="137">
        <f t="shared" si="484"/>
        <v>396</v>
      </c>
      <c r="P386" s="137">
        <f t="shared" si="484"/>
        <v>0</v>
      </c>
      <c r="Q386" s="137">
        <f t="shared" si="484"/>
        <v>396</v>
      </c>
      <c r="R386" s="137">
        <f t="shared" si="484"/>
        <v>0</v>
      </c>
      <c r="S386" s="137">
        <f t="shared" si="484"/>
        <v>0</v>
      </c>
      <c r="T386" s="137">
        <f t="shared" si="484"/>
        <v>396</v>
      </c>
      <c r="U386" s="137">
        <f t="shared" si="484"/>
        <v>396</v>
      </c>
      <c r="V386" s="137">
        <f t="shared" si="484"/>
        <v>0</v>
      </c>
      <c r="W386" s="137">
        <f aca="true" t="shared" si="485" ref="V386:AK387">W387</f>
        <v>0</v>
      </c>
      <c r="X386" s="137">
        <f t="shared" si="485"/>
        <v>396</v>
      </c>
      <c r="Y386" s="137">
        <f t="shared" si="485"/>
        <v>396</v>
      </c>
      <c r="Z386" s="137">
        <f t="shared" si="485"/>
        <v>0</v>
      </c>
      <c r="AA386" s="138">
        <f t="shared" si="485"/>
        <v>396</v>
      </c>
      <c r="AB386" s="138">
        <f t="shared" si="485"/>
        <v>396</v>
      </c>
      <c r="AC386" s="138">
        <f t="shared" si="485"/>
        <v>0</v>
      </c>
      <c r="AD386" s="138">
        <f t="shared" si="485"/>
        <v>0</v>
      </c>
      <c r="AE386" s="138"/>
      <c r="AF386" s="137">
        <f t="shared" si="485"/>
        <v>396</v>
      </c>
      <c r="AG386" s="137">
        <f t="shared" si="485"/>
        <v>0</v>
      </c>
      <c r="AH386" s="137">
        <f t="shared" si="485"/>
        <v>396</v>
      </c>
      <c r="AI386" s="137">
        <f t="shared" si="485"/>
        <v>0</v>
      </c>
      <c r="AJ386" s="137">
        <f t="shared" si="485"/>
        <v>0</v>
      </c>
      <c r="AK386" s="137">
        <f t="shared" si="485"/>
        <v>396</v>
      </c>
      <c r="AL386" s="137">
        <f aca="true" t="shared" si="486" ref="AI386:AY387">AL387</f>
        <v>0</v>
      </c>
      <c r="AM386" s="137">
        <f t="shared" si="486"/>
        <v>396</v>
      </c>
      <c r="AN386" s="137">
        <f t="shared" si="486"/>
        <v>-396</v>
      </c>
      <c r="AO386" s="137">
        <f t="shared" si="486"/>
        <v>0</v>
      </c>
      <c r="AP386" s="137">
        <f t="shared" si="486"/>
        <v>0</v>
      </c>
      <c r="AQ386" s="137">
        <f t="shared" si="486"/>
        <v>0</v>
      </c>
      <c r="AR386" s="137">
        <f t="shared" si="486"/>
        <v>0</v>
      </c>
      <c r="AS386" s="137">
        <f t="shared" si="486"/>
        <v>0</v>
      </c>
      <c r="AT386" s="137">
        <f t="shared" si="486"/>
        <v>0</v>
      </c>
      <c r="AU386" s="137">
        <f t="shared" si="486"/>
        <v>0</v>
      </c>
      <c r="AV386" s="146"/>
      <c r="AW386" s="146"/>
      <c r="AX386" s="137">
        <f t="shared" si="486"/>
        <v>0</v>
      </c>
      <c r="AY386" s="137">
        <f t="shared" si="486"/>
        <v>0</v>
      </c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  <c r="BU386" s="146"/>
      <c r="BV386" s="146"/>
      <c r="BW386" s="146"/>
      <c r="BX386" s="146"/>
      <c r="BY386" s="146"/>
      <c r="BZ386" s="146"/>
      <c r="CA386" s="146"/>
      <c r="CB386" s="146"/>
      <c r="CC386" s="146"/>
      <c r="CD386" s="146"/>
      <c r="CE386" s="146"/>
    </row>
    <row r="387" spans="1:83" s="11" customFormat="1" ht="33" customHeight="1" hidden="1">
      <c r="A387" s="153" t="s">
        <v>90</v>
      </c>
      <c r="B387" s="154" t="s">
        <v>150</v>
      </c>
      <c r="C387" s="154" t="s">
        <v>147</v>
      </c>
      <c r="D387" s="155" t="s">
        <v>91</v>
      </c>
      <c r="E387" s="154"/>
      <c r="F387" s="142">
        <f t="shared" si="484"/>
        <v>780</v>
      </c>
      <c r="G387" s="142">
        <f t="shared" si="484"/>
        <v>-113</v>
      </c>
      <c r="H387" s="142">
        <f t="shared" si="484"/>
        <v>667</v>
      </c>
      <c r="I387" s="142">
        <f t="shared" si="484"/>
        <v>0</v>
      </c>
      <c r="J387" s="142">
        <f t="shared" si="484"/>
        <v>715</v>
      </c>
      <c r="K387" s="142">
        <f t="shared" si="484"/>
        <v>0</v>
      </c>
      <c r="L387" s="142">
        <f t="shared" si="484"/>
        <v>0</v>
      </c>
      <c r="M387" s="142">
        <f t="shared" si="484"/>
        <v>715</v>
      </c>
      <c r="N387" s="142">
        <f t="shared" si="484"/>
        <v>-319</v>
      </c>
      <c r="O387" s="142">
        <f t="shared" si="484"/>
        <v>396</v>
      </c>
      <c r="P387" s="142">
        <f t="shared" si="484"/>
        <v>0</v>
      </c>
      <c r="Q387" s="142">
        <f t="shared" si="484"/>
        <v>396</v>
      </c>
      <c r="R387" s="142">
        <f t="shared" si="484"/>
        <v>0</v>
      </c>
      <c r="S387" s="142">
        <f t="shared" si="484"/>
        <v>0</v>
      </c>
      <c r="T387" s="142">
        <f t="shared" si="484"/>
        <v>396</v>
      </c>
      <c r="U387" s="142">
        <f t="shared" si="484"/>
        <v>396</v>
      </c>
      <c r="V387" s="142">
        <f t="shared" si="485"/>
        <v>0</v>
      </c>
      <c r="W387" s="142">
        <f t="shared" si="485"/>
        <v>0</v>
      </c>
      <c r="X387" s="142">
        <f t="shared" si="485"/>
        <v>396</v>
      </c>
      <c r="Y387" s="142">
        <f t="shared" si="485"/>
        <v>396</v>
      </c>
      <c r="Z387" s="142">
        <f t="shared" si="485"/>
        <v>0</v>
      </c>
      <c r="AA387" s="143">
        <f t="shared" si="485"/>
        <v>396</v>
      </c>
      <c r="AB387" s="143">
        <f t="shared" si="485"/>
        <v>396</v>
      </c>
      <c r="AC387" s="143">
        <f t="shared" si="485"/>
        <v>0</v>
      </c>
      <c r="AD387" s="143">
        <f t="shared" si="485"/>
        <v>0</v>
      </c>
      <c r="AE387" s="143"/>
      <c r="AF387" s="142">
        <f t="shared" si="485"/>
        <v>396</v>
      </c>
      <c r="AG387" s="142">
        <f t="shared" si="485"/>
        <v>0</v>
      </c>
      <c r="AH387" s="142">
        <f t="shared" si="485"/>
        <v>396</v>
      </c>
      <c r="AI387" s="142">
        <f t="shared" si="486"/>
        <v>0</v>
      </c>
      <c r="AJ387" s="142">
        <f t="shared" si="486"/>
        <v>0</v>
      </c>
      <c r="AK387" s="142">
        <f t="shared" si="486"/>
        <v>396</v>
      </c>
      <c r="AL387" s="142">
        <f t="shared" si="486"/>
        <v>0</v>
      </c>
      <c r="AM387" s="142">
        <f t="shared" si="486"/>
        <v>396</v>
      </c>
      <c r="AN387" s="142">
        <f t="shared" si="486"/>
        <v>-396</v>
      </c>
      <c r="AO387" s="142">
        <f t="shared" si="486"/>
        <v>0</v>
      </c>
      <c r="AP387" s="142">
        <f t="shared" si="486"/>
        <v>0</v>
      </c>
      <c r="AQ387" s="142">
        <f t="shared" si="486"/>
        <v>0</v>
      </c>
      <c r="AR387" s="142">
        <f t="shared" si="486"/>
        <v>0</v>
      </c>
      <c r="AS387" s="142">
        <f t="shared" si="486"/>
        <v>0</v>
      </c>
      <c r="AT387" s="142">
        <f t="shared" si="486"/>
        <v>0</v>
      </c>
      <c r="AU387" s="142">
        <f t="shared" si="486"/>
        <v>0</v>
      </c>
      <c r="AV387" s="144"/>
      <c r="AW387" s="144"/>
      <c r="AX387" s="142">
        <f t="shared" si="486"/>
        <v>0</v>
      </c>
      <c r="AY387" s="142">
        <f t="shared" si="486"/>
        <v>0</v>
      </c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4"/>
      <c r="BJ387" s="144"/>
      <c r="BK387" s="144"/>
      <c r="BL387" s="144"/>
      <c r="BM387" s="144"/>
      <c r="BN387" s="144"/>
      <c r="BO387" s="144"/>
      <c r="BP387" s="144"/>
      <c r="BQ387" s="144"/>
      <c r="BR387" s="144"/>
      <c r="BS387" s="144"/>
      <c r="BT387" s="144"/>
      <c r="BU387" s="144"/>
      <c r="BV387" s="144"/>
      <c r="BW387" s="144"/>
      <c r="BX387" s="144"/>
      <c r="BY387" s="144"/>
      <c r="BZ387" s="144"/>
      <c r="CA387" s="144"/>
      <c r="CB387" s="144"/>
      <c r="CC387" s="144"/>
      <c r="CD387" s="144"/>
      <c r="CE387" s="144"/>
    </row>
    <row r="388" spans="1:83" s="12" customFormat="1" ht="66" customHeight="1" hidden="1">
      <c r="A388" s="153" t="s">
        <v>135</v>
      </c>
      <c r="B388" s="154" t="s">
        <v>150</v>
      </c>
      <c r="C388" s="154" t="s">
        <v>147</v>
      </c>
      <c r="D388" s="155" t="s">
        <v>91</v>
      </c>
      <c r="E388" s="154" t="s">
        <v>136</v>
      </c>
      <c r="F388" s="142">
        <v>780</v>
      </c>
      <c r="G388" s="142">
        <f>H388-F388</f>
        <v>-113</v>
      </c>
      <c r="H388" s="158">
        <v>667</v>
      </c>
      <c r="I388" s="158"/>
      <c r="J388" s="158">
        <v>715</v>
      </c>
      <c r="K388" s="159"/>
      <c r="L388" s="159"/>
      <c r="M388" s="142">
        <v>715</v>
      </c>
      <c r="N388" s="142">
        <f>O388-M388</f>
        <v>-319</v>
      </c>
      <c r="O388" s="142">
        <v>396</v>
      </c>
      <c r="P388" s="142"/>
      <c r="Q388" s="142">
        <v>396</v>
      </c>
      <c r="R388" s="146"/>
      <c r="S388" s="146"/>
      <c r="T388" s="142">
        <f>O388+R388</f>
        <v>396</v>
      </c>
      <c r="U388" s="142">
        <f>Q388+S388</f>
        <v>396</v>
      </c>
      <c r="V388" s="146"/>
      <c r="W388" s="146"/>
      <c r="X388" s="142">
        <f>T388+V388</f>
        <v>396</v>
      </c>
      <c r="Y388" s="142">
        <f>U388+W388</f>
        <v>396</v>
      </c>
      <c r="Z388" s="146"/>
      <c r="AA388" s="143">
        <f>X388+Z388</f>
        <v>396</v>
      </c>
      <c r="AB388" s="143">
        <f>Y388</f>
        <v>396</v>
      </c>
      <c r="AC388" s="147"/>
      <c r="AD388" s="147"/>
      <c r="AE388" s="147"/>
      <c r="AF388" s="142">
        <f>AA388+AC388</f>
        <v>396</v>
      </c>
      <c r="AG388" s="146"/>
      <c r="AH388" s="142">
        <f>AB388</f>
        <v>396</v>
      </c>
      <c r="AI388" s="146"/>
      <c r="AJ388" s="146"/>
      <c r="AK388" s="142">
        <f>AF388+AI388</f>
        <v>396</v>
      </c>
      <c r="AL388" s="142">
        <f>AG388</f>
        <v>0</v>
      </c>
      <c r="AM388" s="142">
        <f>AH388+AJ388</f>
        <v>396</v>
      </c>
      <c r="AN388" s="142">
        <f>AO388-AM388</f>
        <v>-396</v>
      </c>
      <c r="AO388" s="145"/>
      <c r="AP388" s="145"/>
      <c r="AQ388" s="145"/>
      <c r="AR388" s="145"/>
      <c r="AS388" s="146"/>
      <c r="AT388" s="142">
        <f>AO388+AR388</f>
        <v>0</v>
      </c>
      <c r="AU388" s="142">
        <f>AQ388+AS388</f>
        <v>0</v>
      </c>
      <c r="AV388" s="146"/>
      <c r="AW388" s="146"/>
      <c r="AX388" s="142">
        <f>AR388+AU388</f>
        <v>0</v>
      </c>
      <c r="AY388" s="142">
        <f>AT388+AV388</f>
        <v>0</v>
      </c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6"/>
      <c r="CA388" s="146"/>
      <c r="CB388" s="146"/>
      <c r="CC388" s="146"/>
      <c r="CD388" s="146"/>
      <c r="CE388" s="146"/>
    </row>
    <row r="389" spans="1:83" ht="15" hidden="1">
      <c r="A389" s="171"/>
      <c r="B389" s="172"/>
      <c r="C389" s="172"/>
      <c r="D389" s="173"/>
      <c r="E389" s="172"/>
      <c r="F389" s="120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3"/>
      <c r="AB389" s="123"/>
      <c r="AC389" s="123"/>
      <c r="AD389" s="123"/>
      <c r="AE389" s="123"/>
      <c r="AF389" s="122"/>
      <c r="AG389" s="122"/>
      <c r="AH389" s="122"/>
      <c r="AI389" s="122"/>
      <c r="AJ389" s="122"/>
      <c r="AK389" s="124"/>
      <c r="AL389" s="124"/>
      <c r="AM389" s="124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2"/>
      <c r="AX389" s="122"/>
      <c r="AY389" s="122"/>
      <c r="AZ389" s="122"/>
      <c r="BA389" s="122"/>
      <c r="BB389" s="122"/>
      <c r="BC389" s="122"/>
      <c r="BD389" s="122"/>
      <c r="BE389" s="122"/>
      <c r="BF389" s="122"/>
      <c r="BG389" s="122"/>
      <c r="BH389" s="122"/>
      <c r="BI389" s="122"/>
      <c r="BJ389" s="122"/>
      <c r="BK389" s="122"/>
      <c r="BL389" s="122"/>
      <c r="BM389" s="122"/>
      <c r="BN389" s="122"/>
      <c r="BO389" s="122"/>
      <c r="BP389" s="122"/>
      <c r="BQ389" s="122"/>
      <c r="BR389" s="122"/>
      <c r="BS389" s="122"/>
      <c r="BT389" s="122"/>
      <c r="BU389" s="122"/>
      <c r="BV389" s="122"/>
      <c r="BW389" s="122"/>
      <c r="BX389" s="122"/>
      <c r="BY389" s="122"/>
      <c r="BZ389" s="122"/>
      <c r="CA389" s="122"/>
      <c r="CB389" s="122"/>
      <c r="CC389" s="122"/>
      <c r="CD389" s="122"/>
      <c r="CE389" s="122"/>
    </row>
    <row r="390" spans="1:83" s="8" customFormat="1" ht="26.25" customHeight="1">
      <c r="A390" s="125" t="s">
        <v>354</v>
      </c>
      <c r="B390" s="126" t="s">
        <v>94</v>
      </c>
      <c r="C390" s="126"/>
      <c r="D390" s="127"/>
      <c r="E390" s="126"/>
      <c r="F390" s="231" t="e">
        <f aca="true" t="shared" si="487" ref="F390:AD390">F392+F398+F407+F411+F415+F442</f>
        <v>#REF!</v>
      </c>
      <c r="G390" s="231" t="e">
        <f t="shared" si="487"/>
        <v>#REF!</v>
      </c>
      <c r="H390" s="231" t="e">
        <f t="shared" si="487"/>
        <v>#REF!</v>
      </c>
      <c r="I390" s="231" t="e">
        <f t="shared" si="487"/>
        <v>#REF!</v>
      </c>
      <c r="J390" s="231" t="e">
        <f t="shared" si="487"/>
        <v>#REF!</v>
      </c>
      <c r="K390" s="231" t="e">
        <f t="shared" si="487"/>
        <v>#REF!</v>
      </c>
      <c r="L390" s="231" t="e">
        <f t="shared" si="487"/>
        <v>#REF!</v>
      </c>
      <c r="M390" s="231" t="e">
        <f t="shared" si="487"/>
        <v>#REF!</v>
      </c>
      <c r="N390" s="231" t="e">
        <f t="shared" si="487"/>
        <v>#REF!</v>
      </c>
      <c r="O390" s="231" t="e">
        <f t="shared" si="487"/>
        <v>#REF!</v>
      </c>
      <c r="P390" s="231" t="e">
        <f t="shared" si="487"/>
        <v>#REF!</v>
      </c>
      <c r="Q390" s="231" t="e">
        <f t="shared" si="487"/>
        <v>#REF!</v>
      </c>
      <c r="R390" s="231" t="e">
        <f t="shared" si="487"/>
        <v>#REF!</v>
      </c>
      <c r="S390" s="231" t="e">
        <f t="shared" si="487"/>
        <v>#REF!</v>
      </c>
      <c r="T390" s="231" t="e">
        <f t="shared" si="487"/>
        <v>#REF!</v>
      </c>
      <c r="U390" s="231" t="e">
        <f t="shared" si="487"/>
        <v>#REF!</v>
      </c>
      <c r="V390" s="231" t="e">
        <f t="shared" si="487"/>
        <v>#REF!</v>
      </c>
      <c r="W390" s="231" t="e">
        <f t="shared" si="487"/>
        <v>#REF!</v>
      </c>
      <c r="X390" s="231" t="e">
        <f t="shared" si="487"/>
        <v>#REF!</v>
      </c>
      <c r="Y390" s="231" t="e">
        <f t="shared" si="487"/>
        <v>#REF!</v>
      </c>
      <c r="Z390" s="231" t="e">
        <f t="shared" si="487"/>
        <v>#REF!</v>
      </c>
      <c r="AA390" s="232" t="e">
        <f t="shared" si="487"/>
        <v>#REF!</v>
      </c>
      <c r="AB390" s="232" t="e">
        <f t="shared" si="487"/>
        <v>#REF!</v>
      </c>
      <c r="AC390" s="232" t="e">
        <f t="shared" si="487"/>
        <v>#REF!</v>
      </c>
      <c r="AD390" s="232" t="e">
        <f t="shared" si="487"/>
        <v>#REF!</v>
      </c>
      <c r="AE390" s="232"/>
      <c r="AF390" s="231" t="e">
        <f aca="true" t="shared" si="488" ref="AF390:AM390">AF392+AF398+AF407+AF411+AF415+AF442</f>
        <v>#REF!</v>
      </c>
      <c r="AG390" s="231" t="e">
        <f t="shared" si="488"/>
        <v>#REF!</v>
      </c>
      <c r="AH390" s="231" t="e">
        <f t="shared" si="488"/>
        <v>#REF!</v>
      </c>
      <c r="AI390" s="231" t="e">
        <f t="shared" si="488"/>
        <v>#REF!</v>
      </c>
      <c r="AJ390" s="231" t="e">
        <f t="shared" si="488"/>
        <v>#REF!</v>
      </c>
      <c r="AK390" s="231" t="e">
        <f t="shared" si="488"/>
        <v>#REF!</v>
      </c>
      <c r="AL390" s="231" t="e">
        <f t="shared" si="488"/>
        <v>#REF!</v>
      </c>
      <c r="AM390" s="231" t="e">
        <f t="shared" si="488"/>
        <v>#REF!</v>
      </c>
      <c r="AN390" s="231">
        <f aca="true" t="shared" si="489" ref="AN390:AV390">AN392+AN398+AN407+AN411+AN415+AN442+AN429</f>
        <v>73235</v>
      </c>
      <c r="AO390" s="231">
        <f t="shared" si="489"/>
        <v>976028</v>
      </c>
      <c r="AP390" s="231">
        <f t="shared" si="489"/>
        <v>0</v>
      </c>
      <c r="AQ390" s="231">
        <f t="shared" si="489"/>
        <v>974131</v>
      </c>
      <c r="AR390" s="231">
        <f t="shared" si="489"/>
        <v>0</v>
      </c>
      <c r="AS390" s="231">
        <f t="shared" si="489"/>
        <v>0</v>
      </c>
      <c r="AT390" s="231">
        <f t="shared" si="489"/>
        <v>976028</v>
      </c>
      <c r="AU390" s="231">
        <f t="shared" si="489"/>
        <v>974131</v>
      </c>
      <c r="AV390" s="231">
        <f t="shared" si="489"/>
        <v>-9490</v>
      </c>
      <c r="AW390" s="231">
        <f aca="true" t="shared" si="490" ref="AW390:BC390">AW392+AW398+AW407+AW411+AW415+AW442+AW429</f>
        <v>-2421</v>
      </c>
      <c r="AX390" s="231">
        <f t="shared" si="490"/>
        <v>966538</v>
      </c>
      <c r="AY390" s="231">
        <f t="shared" si="490"/>
        <v>971710</v>
      </c>
      <c r="AZ390" s="231">
        <f t="shared" si="490"/>
        <v>0</v>
      </c>
      <c r="BA390" s="231">
        <f t="shared" si="490"/>
        <v>0</v>
      </c>
      <c r="BB390" s="231">
        <f t="shared" si="490"/>
        <v>966538</v>
      </c>
      <c r="BC390" s="231">
        <f t="shared" si="490"/>
        <v>971710</v>
      </c>
      <c r="BD390" s="130"/>
      <c r="BE390" s="130"/>
      <c r="BF390" s="231">
        <f aca="true" t="shared" si="491" ref="BF390:BP390">BF392+BF398+BF407+BF411+BF415+BF442+BF429</f>
        <v>966538</v>
      </c>
      <c r="BG390" s="231">
        <f t="shared" si="491"/>
        <v>971710</v>
      </c>
      <c r="BH390" s="231">
        <f>BH392+BH398+BH407+BH411+BH415+BH442+BH429</f>
        <v>6500</v>
      </c>
      <c r="BI390" s="231">
        <f>BI392+BI398+BI407+BI411+BI415+BI442+BI429</f>
        <v>2400</v>
      </c>
      <c r="BJ390" s="231">
        <f>BJ392+BJ398+BJ407+BJ411+BJ415+BJ442+BJ429</f>
        <v>973038</v>
      </c>
      <c r="BK390" s="231">
        <f>BK392+BK398+BK407+BK411+BK415+BK442+BK429</f>
        <v>974110</v>
      </c>
      <c r="BL390" s="231">
        <f t="shared" si="491"/>
        <v>0</v>
      </c>
      <c r="BM390" s="231">
        <f t="shared" si="491"/>
        <v>0</v>
      </c>
      <c r="BN390" s="231">
        <f t="shared" si="491"/>
        <v>973038</v>
      </c>
      <c r="BO390" s="231"/>
      <c r="BP390" s="231">
        <f t="shared" si="491"/>
        <v>974110</v>
      </c>
      <c r="BQ390" s="231">
        <f aca="true" t="shared" si="492" ref="BQ390:BZ390">BQ392+BQ398+BQ407+BQ411+BQ415+BQ442+BQ429</f>
        <v>25293</v>
      </c>
      <c r="BR390" s="231">
        <f t="shared" si="492"/>
        <v>0</v>
      </c>
      <c r="BS390" s="231">
        <f t="shared" si="492"/>
        <v>998331</v>
      </c>
      <c r="BT390" s="231">
        <f t="shared" si="492"/>
        <v>0</v>
      </c>
      <c r="BU390" s="231">
        <f t="shared" si="492"/>
        <v>974110</v>
      </c>
      <c r="BV390" s="231">
        <f t="shared" si="492"/>
        <v>0</v>
      </c>
      <c r="BW390" s="231">
        <f t="shared" si="492"/>
        <v>2071</v>
      </c>
      <c r="BX390" s="231">
        <f t="shared" si="492"/>
        <v>998331</v>
      </c>
      <c r="BY390" s="231">
        <f t="shared" si="492"/>
        <v>0</v>
      </c>
      <c r="BZ390" s="231">
        <f t="shared" si="492"/>
        <v>976181</v>
      </c>
      <c r="CA390" s="231">
        <f>CA392+CA398+CA407+CA411+CA415+CA442+CA429</f>
        <v>0</v>
      </c>
      <c r="CB390" s="231">
        <f>CB392+CB398+CB407+CB411+CB415+CB442+CB429</f>
        <v>0</v>
      </c>
      <c r="CC390" s="231">
        <f>CC392+CC398+CC407+CC411+CC415+CC442+CC429</f>
        <v>998331</v>
      </c>
      <c r="CD390" s="231">
        <f>CD392+CD398+CD407+CD411+CD415+CD442+CD429</f>
        <v>0</v>
      </c>
      <c r="CE390" s="231">
        <f>CE392+CE398+CE407+CE411+CE415+CE442+CE429</f>
        <v>976181</v>
      </c>
    </row>
    <row r="391" spans="1:83" ht="19.5" customHeight="1">
      <c r="A391" s="171"/>
      <c r="B391" s="172"/>
      <c r="C391" s="172"/>
      <c r="D391" s="173"/>
      <c r="E391" s="17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3"/>
      <c r="AB391" s="143"/>
      <c r="AC391" s="143"/>
      <c r="AD391" s="143"/>
      <c r="AE391" s="143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22"/>
      <c r="BA391" s="122"/>
      <c r="BB391" s="122"/>
      <c r="BC391" s="122"/>
      <c r="BD391" s="122"/>
      <c r="BE391" s="122"/>
      <c r="BF391" s="122"/>
      <c r="BG391" s="122"/>
      <c r="BH391" s="122"/>
      <c r="BI391" s="122"/>
      <c r="BJ391" s="122"/>
      <c r="BK391" s="122"/>
      <c r="BL391" s="122"/>
      <c r="BM391" s="122"/>
      <c r="BN391" s="122"/>
      <c r="BO391" s="122"/>
      <c r="BP391" s="122"/>
      <c r="BQ391" s="122"/>
      <c r="BR391" s="122"/>
      <c r="BS391" s="122"/>
      <c r="BT391" s="122"/>
      <c r="BU391" s="122"/>
      <c r="BV391" s="122"/>
      <c r="BW391" s="122"/>
      <c r="BX391" s="122"/>
      <c r="BY391" s="122"/>
      <c r="BZ391" s="122"/>
      <c r="CA391" s="122"/>
      <c r="CB391" s="122"/>
      <c r="CC391" s="122"/>
      <c r="CD391" s="122"/>
      <c r="CE391" s="122"/>
    </row>
    <row r="392" spans="1:83" s="10" customFormat="1" ht="21" customHeight="1">
      <c r="A392" s="134" t="s">
        <v>166</v>
      </c>
      <c r="B392" s="135" t="s">
        <v>144</v>
      </c>
      <c r="C392" s="135" t="s">
        <v>125</v>
      </c>
      <c r="D392" s="150"/>
      <c r="E392" s="135"/>
      <c r="F392" s="151">
        <f aca="true" t="shared" si="493" ref="F392:O392">F393+F395</f>
        <v>456040</v>
      </c>
      <c r="G392" s="151">
        <f t="shared" si="493"/>
        <v>183629</v>
      </c>
      <c r="H392" s="151">
        <f t="shared" si="493"/>
        <v>639669</v>
      </c>
      <c r="I392" s="151">
        <f t="shared" si="493"/>
        <v>0</v>
      </c>
      <c r="J392" s="151">
        <f t="shared" si="493"/>
        <v>710554</v>
      </c>
      <c r="K392" s="151">
        <f t="shared" si="493"/>
        <v>0</v>
      </c>
      <c r="L392" s="151">
        <f t="shared" si="493"/>
        <v>0</v>
      </c>
      <c r="M392" s="151">
        <f t="shared" si="493"/>
        <v>710554</v>
      </c>
      <c r="N392" s="151">
        <f t="shared" si="493"/>
        <v>-352038</v>
      </c>
      <c r="O392" s="151">
        <f t="shared" si="493"/>
        <v>358516</v>
      </c>
      <c r="P392" s="151">
        <f aca="true" t="shared" si="494" ref="P392:U392">P393+P395</f>
        <v>0</v>
      </c>
      <c r="Q392" s="151">
        <f t="shared" si="494"/>
        <v>383048</v>
      </c>
      <c r="R392" s="151">
        <f t="shared" si="494"/>
        <v>0</v>
      </c>
      <c r="S392" s="151">
        <f t="shared" si="494"/>
        <v>0</v>
      </c>
      <c r="T392" s="151">
        <f t="shared" si="494"/>
        <v>358516</v>
      </c>
      <c r="U392" s="151">
        <f t="shared" si="494"/>
        <v>383048</v>
      </c>
      <c r="V392" s="151">
        <f aca="true" t="shared" si="495" ref="V392:AB392">V393+V395</f>
        <v>0</v>
      </c>
      <c r="W392" s="151">
        <f t="shared" si="495"/>
        <v>0</v>
      </c>
      <c r="X392" s="151">
        <f t="shared" si="495"/>
        <v>358516</v>
      </c>
      <c r="Y392" s="151">
        <f t="shared" si="495"/>
        <v>383048</v>
      </c>
      <c r="Z392" s="151">
        <f t="shared" si="495"/>
        <v>0</v>
      </c>
      <c r="AA392" s="152">
        <f t="shared" si="495"/>
        <v>358516</v>
      </c>
      <c r="AB392" s="152">
        <f t="shared" si="495"/>
        <v>383048</v>
      </c>
      <c r="AC392" s="152">
        <f>AC393+AC395</f>
        <v>0</v>
      </c>
      <c r="AD392" s="152">
        <f>AD393+AD395</f>
        <v>0</v>
      </c>
      <c r="AE392" s="152"/>
      <c r="AF392" s="151">
        <f aca="true" t="shared" si="496" ref="AF392:AM392">AF393+AF395</f>
        <v>358516</v>
      </c>
      <c r="AG392" s="151">
        <f t="shared" si="496"/>
        <v>0</v>
      </c>
      <c r="AH392" s="151">
        <f t="shared" si="496"/>
        <v>383048</v>
      </c>
      <c r="AI392" s="151">
        <f t="shared" si="496"/>
        <v>0</v>
      </c>
      <c r="AJ392" s="151">
        <f t="shared" si="496"/>
        <v>0</v>
      </c>
      <c r="AK392" s="151">
        <f t="shared" si="496"/>
        <v>358516</v>
      </c>
      <c r="AL392" s="151">
        <f t="shared" si="496"/>
        <v>0</v>
      </c>
      <c r="AM392" s="151">
        <f t="shared" si="496"/>
        <v>383048</v>
      </c>
      <c r="AN392" s="151">
        <f aca="true" t="shared" si="497" ref="AN392:AV392">AN393+AN395</f>
        <v>19424</v>
      </c>
      <c r="AO392" s="151">
        <f t="shared" si="497"/>
        <v>402472</v>
      </c>
      <c r="AP392" s="151">
        <f t="shared" si="497"/>
        <v>0</v>
      </c>
      <c r="AQ392" s="151">
        <f t="shared" si="497"/>
        <v>405778</v>
      </c>
      <c r="AR392" s="151">
        <f t="shared" si="497"/>
        <v>0</v>
      </c>
      <c r="AS392" s="151">
        <f t="shared" si="497"/>
        <v>0</v>
      </c>
      <c r="AT392" s="151">
        <f t="shared" si="497"/>
        <v>402472</v>
      </c>
      <c r="AU392" s="151">
        <f t="shared" si="497"/>
        <v>405778</v>
      </c>
      <c r="AV392" s="151">
        <f t="shared" si="497"/>
        <v>-6199</v>
      </c>
      <c r="AW392" s="151">
        <f aca="true" t="shared" si="498" ref="AW392:BC392">AW393+AW395</f>
        <v>-6706</v>
      </c>
      <c r="AX392" s="151">
        <f t="shared" si="498"/>
        <v>396273</v>
      </c>
      <c r="AY392" s="151">
        <f t="shared" si="498"/>
        <v>399072</v>
      </c>
      <c r="AZ392" s="151">
        <f t="shared" si="498"/>
        <v>0</v>
      </c>
      <c r="BA392" s="151">
        <f t="shared" si="498"/>
        <v>0</v>
      </c>
      <c r="BB392" s="151">
        <f t="shared" si="498"/>
        <v>396273</v>
      </c>
      <c r="BC392" s="151">
        <f t="shared" si="498"/>
        <v>399072</v>
      </c>
      <c r="BD392" s="139"/>
      <c r="BE392" s="139"/>
      <c r="BF392" s="151">
        <f aca="true" t="shared" si="499" ref="BF392:BP392">BF393+BF395</f>
        <v>396273</v>
      </c>
      <c r="BG392" s="151">
        <f t="shared" si="499"/>
        <v>399072</v>
      </c>
      <c r="BH392" s="151">
        <f>BH393+BH395</f>
        <v>0</v>
      </c>
      <c r="BI392" s="151">
        <f>BI393+BI395</f>
        <v>0</v>
      </c>
      <c r="BJ392" s="151">
        <f>BJ393+BJ395</f>
        <v>396273</v>
      </c>
      <c r="BK392" s="151">
        <f>BK393+BK395</f>
        <v>399072</v>
      </c>
      <c r="BL392" s="151">
        <f t="shared" si="499"/>
        <v>0</v>
      </c>
      <c r="BM392" s="151">
        <f t="shared" si="499"/>
        <v>0</v>
      </c>
      <c r="BN392" s="151">
        <f t="shared" si="499"/>
        <v>396273</v>
      </c>
      <c r="BO392" s="151"/>
      <c r="BP392" s="151">
        <f t="shared" si="499"/>
        <v>399072</v>
      </c>
      <c r="BQ392" s="151">
        <f aca="true" t="shared" si="500" ref="BQ392:BZ392">BQ393+BQ395</f>
        <v>0</v>
      </c>
      <c r="BR392" s="151">
        <f t="shared" si="500"/>
        <v>0</v>
      </c>
      <c r="BS392" s="151">
        <f t="shared" si="500"/>
        <v>396273</v>
      </c>
      <c r="BT392" s="151">
        <f t="shared" si="500"/>
        <v>0</v>
      </c>
      <c r="BU392" s="151">
        <f t="shared" si="500"/>
        <v>399072</v>
      </c>
      <c r="BV392" s="151">
        <f t="shared" si="500"/>
        <v>0</v>
      </c>
      <c r="BW392" s="151">
        <f t="shared" si="500"/>
        <v>0</v>
      </c>
      <c r="BX392" s="151">
        <f t="shared" si="500"/>
        <v>396273</v>
      </c>
      <c r="BY392" s="151">
        <f t="shared" si="500"/>
        <v>0</v>
      </c>
      <c r="BZ392" s="151">
        <f t="shared" si="500"/>
        <v>399072</v>
      </c>
      <c r="CA392" s="151">
        <f>CA393+CA395</f>
        <v>0</v>
      </c>
      <c r="CB392" s="151">
        <f>CB393+CB395</f>
        <v>0</v>
      </c>
      <c r="CC392" s="151">
        <f>CC393+CC395</f>
        <v>396273</v>
      </c>
      <c r="CD392" s="151">
        <f>CD393+CD395</f>
        <v>0</v>
      </c>
      <c r="CE392" s="151">
        <f>CE393+CE395</f>
        <v>399072</v>
      </c>
    </row>
    <row r="393" spans="1:83" s="38" customFormat="1" ht="50.25" hidden="1">
      <c r="A393" s="181" t="s">
        <v>148</v>
      </c>
      <c r="B393" s="175" t="s">
        <v>144</v>
      </c>
      <c r="C393" s="175" t="s">
        <v>125</v>
      </c>
      <c r="D393" s="182" t="s">
        <v>38</v>
      </c>
      <c r="E393" s="175"/>
      <c r="F393" s="197">
        <f aca="true" t="shared" si="501" ref="F393:AH393">F394</f>
        <v>10425</v>
      </c>
      <c r="G393" s="197">
        <f t="shared" si="501"/>
        <v>5711</v>
      </c>
      <c r="H393" s="197">
        <f t="shared" si="501"/>
        <v>16136</v>
      </c>
      <c r="I393" s="197">
        <f t="shared" si="501"/>
        <v>0</v>
      </c>
      <c r="J393" s="197">
        <f t="shared" si="501"/>
        <v>14288</v>
      </c>
      <c r="K393" s="197">
        <f t="shared" si="501"/>
        <v>0</v>
      </c>
      <c r="L393" s="197">
        <f t="shared" si="501"/>
        <v>0</v>
      </c>
      <c r="M393" s="197">
        <f t="shared" si="501"/>
        <v>14288</v>
      </c>
      <c r="N393" s="197">
        <f t="shared" si="501"/>
        <v>-14288</v>
      </c>
      <c r="O393" s="197">
        <f t="shared" si="501"/>
        <v>0</v>
      </c>
      <c r="P393" s="197">
        <f t="shared" si="501"/>
        <v>0</v>
      </c>
      <c r="Q393" s="197">
        <f t="shared" si="501"/>
        <v>0</v>
      </c>
      <c r="R393" s="197">
        <f t="shared" si="501"/>
        <v>0</v>
      </c>
      <c r="S393" s="197">
        <f t="shared" si="501"/>
        <v>0</v>
      </c>
      <c r="T393" s="197">
        <f t="shared" si="501"/>
        <v>0</v>
      </c>
      <c r="U393" s="197">
        <f t="shared" si="501"/>
        <v>0</v>
      </c>
      <c r="V393" s="197">
        <f t="shared" si="501"/>
        <v>0</v>
      </c>
      <c r="W393" s="197">
        <f t="shared" si="501"/>
        <v>0</v>
      </c>
      <c r="X393" s="197">
        <f t="shared" si="501"/>
        <v>0</v>
      </c>
      <c r="Y393" s="197">
        <f t="shared" si="501"/>
        <v>0</v>
      </c>
      <c r="Z393" s="197">
        <f t="shared" si="501"/>
        <v>0</v>
      </c>
      <c r="AA393" s="197">
        <f t="shared" si="501"/>
        <v>0</v>
      </c>
      <c r="AB393" s="197">
        <f t="shared" si="501"/>
        <v>0</v>
      </c>
      <c r="AC393" s="197">
        <f t="shared" si="501"/>
        <v>0</v>
      </c>
      <c r="AD393" s="197">
        <f t="shared" si="501"/>
        <v>0</v>
      </c>
      <c r="AE393" s="197"/>
      <c r="AF393" s="197">
        <f t="shared" si="501"/>
        <v>0</v>
      </c>
      <c r="AG393" s="197">
        <f t="shared" si="501"/>
        <v>0</v>
      </c>
      <c r="AH393" s="197">
        <f t="shared" si="501"/>
        <v>0</v>
      </c>
      <c r="AI393" s="199"/>
      <c r="AJ393" s="199"/>
      <c r="AK393" s="200"/>
      <c r="AL393" s="200"/>
      <c r="AM393" s="200"/>
      <c r="AN393" s="177">
        <f aca="true" t="shared" si="502" ref="AN393:AY393">AN394</f>
        <v>3400</v>
      </c>
      <c r="AO393" s="177">
        <f t="shared" si="502"/>
        <v>3400</v>
      </c>
      <c r="AP393" s="199">
        <f t="shared" si="502"/>
        <v>0</v>
      </c>
      <c r="AQ393" s="177">
        <f t="shared" si="502"/>
        <v>6706</v>
      </c>
      <c r="AR393" s="177">
        <f t="shared" si="502"/>
        <v>0</v>
      </c>
      <c r="AS393" s="177">
        <f t="shared" si="502"/>
        <v>0</v>
      </c>
      <c r="AT393" s="177">
        <f t="shared" si="502"/>
        <v>3400</v>
      </c>
      <c r="AU393" s="177">
        <f t="shared" si="502"/>
        <v>6706</v>
      </c>
      <c r="AV393" s="177">
        <f t="shared" si="502"/>
        <v>-3400</v>
      </c>
      <c r="AW393" s="177">
        <f t="shared" si="502"/>
        <v>-6706</v>
      </c>
      <c r="AX393" s="177">
        <f t="shared" si="502"/>
        <v>0</v>
      </c>
      <c r="AY393" s="177">
        <f t="shared" si="502"/>
        <v>0</v>
      </c>
      <c r="AZ393" s="199"/>
      <c r="BA393" s="199"/>
      <c r="BB393" s="199"/>
      <c r="BC393" s="199"/>
      <c r="BD393" s="199"/>
      <c r="BE393" s="199"/>
      <c r="BF393" s="199"/>
      <c r="BG393" s="199"/>
      <c r="BH393" s="199"/>
      <c r="BI393" s="199"/>
      <c r="BJ393" s="199"/>
      <c r="BK393" s="199"/>
      <c r="BL393" s="139"/>
      <c r="BM393" s="139"/>
      <c r="BN393" s="199"/>
      <c r="BO393" s="199"/>
      <c r="BP393" s="199"/>
      <c r="BQ393" s="199"/>
      <c r="BR393" s="199"/>
      <c r="BS393" s="199"/>
      <c r="BT393" s="199"/>
      <c r="BU393" s="199"/>
      <c r="BV393" s="199"/>
      <c r="BW393" s="199"/>
      <c r="BX393" s="199"/>
      <c r="BY393" s="199"/>
      <c r="BZ393" s="199"/>
      <c r="CA393" s="199"/>
      <c r="CB393" s="199"/>
      <c r="CC393" s="199"/>
      <c r="CD393" s="199"/>
      <c r="CE393" s="199"/>
    </row>
    <row r="394" spans="1:83" s="38" customFormat="1" ht="83.25" hidden="1">
      <c r="A394" s="181" t="s">
        <v>241</v>
      </c>
      <c r="B394" s="175" t="s">
        <v>144</v>
      </c>
      <c r="C394" s="175" t="s">
        <v>125</v>
      </c>
      <c r="D394" s="182" t="s">
        <v>38</v>
      </c>
      <c r="E394" s="175" t="s">
        <v>149</v>
      </c>
      <c r="F394" s="177">
        <v>10425</v>
      </c>
      <c r="G394" s="177">
        <f>H394-F394</f>
        <v>5711</v>
      </c>
      <c r="H394" s="177">
        <v>16136</v>
      </c>
      <c r="I394" s="177"/>
      <c r="J394" s="177">
        <v>14288</v>
      </c>
      <c r="K394" s="253"/>
      <c r="L394" s="253"/>
      <c r="M394" s="177">
        <v>14288</v>
      </c>
      <c r="N394" s="177">
        <f>O394-M394</f>
        <v>-14288</v>
      </c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99"/>
      <c r="AJ394" s="199"/>
      <c r="AK394" s="200"/>
      <c r="AL394" s="200"/>
      <c r="AM394" s="200"/>
      <c r="AN394" s="177">
        <f>AO394-AM394</f>
        <v>3400</v>
      </c>
      <c r="AO394" s="177">
        <v>3400</v>
      </c>
      <c r="AP394" s="199"/>
      <c r="AQ394" s="177">
        <v>6706</v>
      </c>
      <c r="AR394" s="177"/>
      <c r="AS394" s="199"/>
      <c r="AT394" s="177">
        <f>AO394+AR394</f>
        <v>3400</v>
      </c>
      <c r="AU394" s="177">
        <f>AQ394+AS394</f>
        <v>6706</v>
      </c>
      <c r="AV394" s="177">
        <v>-3400</v>
      </c>
      <c r="AW394" s="177">
        <v>-6706</v>
      </c>
      <c r="AX394" s="177">
        <f>AT394+AV394</f>
        <v>0</v>
      </c>
      <c r="AY394" s="177">
        <f>AU394+AW394</f>
        <v>0</v>
      </c>
      <c r="AZ394" s="199"/>
      <c r="BA394" s="199"/>
      <c r="BB394" s="199"/>
      <c r="BC394" s="199"/>
      <c r="BD394" s="199"/>
      <c r="BE394" s="199"/>
      <c r="BF394" s="199"/>
      <c r="BG394" s="199"/>
      <c r="BH394" s="199"/>
      <c r="BI394" s="199"/>
      <c r="BJ394" s="199"/>
      <c r="BK394" s="199"/>
      <c r="BL394" s="139"/>
      <c r="BM394" s="139"/>
      <c r="BN394" s="199"/>
      <c r="BO394" s="199"/>
      <c r="BP394" s="199"/>
      <c r="BQ394" s="199"/>
      <c r="BR394" s="199"/>
      <c r="BS394" s="199"/>
      <c r="BT394" s="199"/>
      <c r="BU394" s="199"/>
      <c r="BV394" s="199"/>
      <c r="BW394" s="199"/>
      <c r="BX394" s="199"/>
      <c r="BY394" s="199"/>
      <c r="BZ394" s="199"/>
      <c r="CA394" s="199"/>
      <c r="CB394" s="199"/>
      <c r="CC394" s="199"/>
      <c r="CD394" s="199"/>
      <c r="CE394" s="199"/>
    </row>
    <row r="395" spans="1:83" s="11" customFormat="1" ht="33.75" customHeight="1">
      <c r="A395" s="153" t="s">
        <v>368</v>
      </c>
      <c r="B395" s="154" t="s">
        <v>144</v>
      </c>
      <c r="C395" s="154" t="s">
        <v>125</v>
      </c>
      <c r="D395" s="155" t="s">
        <v>97</v>
      </c>
      <c r="E395" s="154"/>
      <c r="F395" s="156">
        <f aca="true" t="shared" si="503" ref="F395:BC395">F396</f>
        <v>445615</v>
      </c>
      <c r="G395" s="156">
        <f t="shared" si="503"/>
        <v>177918</v>
      </c>
      <c r="H395" s="156">
        <f t="shared" si="503"/>
        <v>623533</v>
      </c>
      <c r="I395" s="156">
        <f t="shared" si="503"/>
        <v>0</v>
      </c>
      <c r="J395" s="156">
        <f t="shared" si="503"/>
        <v>696266</v>
      </c>
      <c r="K395" s="156">
        <f t="shared" si="503"/>
        <v>0</v>
      </c>
      <c r="L395" s="156">
        <f t="shared" si="503"/>
        <v>0</v>
      </c>
      <c r="M395" s="156">
        <f t="shared" si="503"/>
        <v>696266</v>
      </c>
      <c r="N395" s="156">
        <f t="shared" si="503"/>
        <v>-337750</v>
      </c>
      <c r="O395" s="156">
        <f t="shared" si="503"/>
        <v>358516</v>
      </c>
      <c r="P395" s="156">
        <f t="shared" si="503"/>
        <v>0</v>
      </c>
      <c r="Q395" s="156">
        <f t="shared" si="503"/>
        <v>383048</v>
      </c>
      <c r="R395" s="156">
        <f t="shared" si="503"/>
        <v>0</v>
      </c>
      <c r="S395" s="156">
        <f t="shared" si="503"/>
        <v>0</v>
      </c>
      <c r="T395" s="156">
        <f t="shared" si="503"/>
        <v>358516</v>
      </c>
      <c r="U395" s="156">
        <f t="shared" si="503"/>
        <v>383048</v>
      </c>
      <c r="V395" s="156">
        <f t="shared" si="503"/>
        <v>0</v>
      </c>
      <c r="W395" s="156">
        <f t="shared" si="503"/>
        <v>0</v>
      </c>
      <c r="X395" s="156">
        <f t="shared" si="503"/>
        <v>358516</v>
      </c>
      <c r="Y395" s="156">
        <f t="shared" si="503"/>
        <v>383048</v>
      </c>
      <c r="Z395" s="156">
        <f t="shared" si="503"/>
        <v>0</v>
      </c>
      <c r="AA395" s="157">
        <f t="shared" si="503"/>
        <v>358516</v>
      </c>
      <c r="AB395" s="157">
        <f t="shared" si="503"/>
        <v>383048</v>
      </c>
      <c r="AC395" s="157">
        <f t="shared" si="503"/>
        <v>0</v>
      </c>
      <c r="AD395" s="157">
        <f t="shared" si="503"/>
        <v>0</v>
      </c>
      <c r="AE395" s="157"/>
      <c r="AF395" s="156">
        <f t="shared" si="503"/>
        <v>358516</v>
      </c>
      <c r="AG395" s="156">
        <f t="shared" si="503"/>
        <v>0</v>
      </c>
      <c r="AH395" s="156">
        <f t="shared" si="503"/>
        <v>383048</v>
      </c>
      <c r="AI395" s="156">
        <f t="shared" si="503"/>
        <v>0</v>
      </c>
      <c r="AJ395" s="156">
        <f t="shared" si="503"/>
        <v>0</v>
      </c>
      <c r="AK395" s="156">
        <f t="shared" si="503"/>
        <v>358516</v>
      </c>
      <c r="AL395" s="156">
        <f t="shared" si="503"/>
        <v>0</v>
      </c>
      <c r="AM395" s="156">
        <f t="shared" si="503"/>
        <v>383048</v>
      </c>
      <c r="AN395" s="156">
        <f t="shared" si="503"/>
        <v>16024</v>
      </c>
      <c r="AO395" s="156">
        <f t="shared" si="503"/>
        <v>399072</v>
      </c>
      <c r="AP395" s="156">
        <f t="shared" si="503"/>
        <v>0</v>
      </c>
      <c r="AQ395" s="156">
        <f t="shared" si="503"/>
        <v>399072</v>
      </c>
      <c r="AR395" s="156">
        <f t="shared" si="503"/>
        <v>0</v>
      </c>
      <c r="AS395" s="156">
        <f t="shared" si="503"/>
        <v>0</v>
      </c>
      <c r="AT395" s="156">
        <f t="shared" si="503"/>
        <v>399072</v>
      </c>
      <c r="AU395" s="156">
        <f t="shared" si="503"/>
        <v>399072</v>
      </c>
      <c r="AV395" s="156">
        <f t="shared" si="503"/>
        <v>-2799</v>
      </c>
      <c r="AW395" s="156">
        <f t="shared" si="503"/>
        <v>0</v>
      </c>
      <c r="AX395" s="156">
        <f t="shared" si="503"/>
        <v>396273</v>
      </c>
      <c r="AY395" s="156">
        <f t="shared" si="503"/>
        <v>399072</v>
      </c>
      <c r="AZ395" s="156">
        <f t="shared" si="503"/>
        <v>0</v>
      </c>
      <c r="BA395" s="156">
        <f t="shared" si="503"/>
        <v>0</v>
      </c>
      <c r="BB395" s="156">
        <f t="shared" si="503"/>
        <v>396273</v>
      </c>
      <c r="BC395" s="156">
        <f t="shared" si="503"/>
        <v>399072</v>
      </c>
      <c r="BD395" s="144"/>
      <c r="BE395" s="144"/>
      <c r="BF395" s="156">
        <f aca="true" t="shared" si="504" ref="BF395:CB395">BF396</f>
        <v>396273</v>
      </c>
      <c r="BG395" s="156">
        <f t="shared" si="504"/>
        <v>399072</v>
      </c>
      <c r="BH395" s="156">
        <f t="shared" si="504"/>
        <v>0</v>
      </c>
      <c r="BI395" s="156">
        <f t="shared" si="504"/>
        <v>0</v>
      </c>
      <c r="BJ395" s="156">
        <f t="shared" si="504"/>
        <v>396273</v>
      </c>
      <c r="BK395" s="156">
        <f t="shared" si="504"/>
        <v>399072</v>
      </c>
      <c r="BL395" s="156">
        <f t="shared" si="504"/>
        <v>0</v>
      </c>
      <c r="BM395" s="156">
        <f t="shared" si="504"/>
        <v>0</v>
      </c>
      <c r="BN395" s="156">
        <f t="shared" si="504"/>
        <v>396273</v>
      </c>
      <c r="BO395" s="156"/>
      <c r="BP395" s="156">
        <f t="shared" si="504"/>
        <v>399072</v>
      </c>
      <c r="BQ395" s="156">
        <f t="shared" si="504"/>
        <v>0</v>
      </c>
      <c r="BR395" s="156">
        <f t="shared" si="504"/>
        <v>0</v>
      </c>
      <c r="BS395" s="156">
        <f t="shared" si="504"/>
        <v>396273</v>
      </c>
      <c r="BT395" s="156">
        <f t="shared" si="504"/>
        <v>0</v>
      </c>
      <c r="BU395" s="156">
        <f t="shared" si="504"/>
        <v>399072</v>
      </c>
      <c r="BV395" s="156">
        <f t="shared" si="504"/>
        <v>0</v>
      </c>
      <c r="BW395" s="156">
        <f t="shared" si="504"/>
        <v>0</v>
      </c>
      <c r="BX395" s="156">
        <f t="shared" si="504"/>
        <v>396273</v>
      </c>
      <c r="BY395" s="156">
        <f t="shared" si="504"/>
        <v>0</v>
      </c>
      <c r="BZ395" s="156">
        <f t="shared" si="504"/>
        <v>399072</v>
      </c>
      <c r="CA395" s="156">
        <f t="shared" si="504"/>
        <v>0</v>
      </c>
      <c r="CB395" s="156">
        <f t="shared" si="504"/>
        <v>0</v>
      </c>
      <c r="CC395" s="156">
        <f>CC396</f>
        <v>396273</v>
      </c>
      <c r="CD395" s="156">
        <f>CD396</f>
        <v>0</v>
      </c>
      <c r="CE395" s="156">
        <f>CE396</f>
        <v>399072</v>
      </c>
    </row>
    <row r="396" spans="1:83" s="12" customFormat="1" ht="31.5" customHeight="1">
      <c r="A396" s="153" t="s">
        <v>127</v>
      </c>
      <c r="B396" s="154" t="s">
        <v>144</v>
      </c>
      <c r="C396" s="154" t="s">
        <v>125</v>
      </c>
      <c r="D396" s="155" t="s">
        <v>97</v>
      </c>
      <c r="E396" s="154" t="s">
        <v>128</v>
      </c>
      <c r="F396" s="142">
        <v>445615</v>
      </c>
      <c r="G396" s="142">
        <f>H396-F396</f>
        <v>177918</v>
      </c>
      <c r="H396" s="142">
        <v>623533</v>
      </c>
      <c r="I396" s="145"/>
      <c r="J396" s="142">
        <v>696266</v>
      </c>
      <c r="K396" s="145"/>
      <c r="L396" s="145"/>
      <c r="M396" s="142">
        <v>696266</v>
      </c>
      <c r="N396" s="142">
        <f>O396-M396</f>
        <v>-337750</v>
      </c>
      <c r="O396" s="142">
        <v>358516</v>
      </c>
      <c r="P396" s="142"/>
      <c r="Q396" s="142">
        <v>383048</v>
      </c>
      <c r="R396" s="146"/>
      <c r="S396" s="146"/>
      <c r="T396" s="142">
        <f>O396+R396</f>
        <v>358516</v>
      </c>
      <c r="U396" s="142">
        <f>Q396+S396</f>
        <v>383048</v>
      </c>
      <c r="V396" s="146"/>
      <c r="W396" s="146"/>
      <c r="X396" s="142">
        <f>T396+V396</f>
        <v>358516</v>
      </c>
      <c r="Y396" s="142">
        <f>U396+W396</f>
        <v>383048</v>
      </c>
      <c r="Z396" s="146"/>
      <c r="AA396" s="143">
        <f>X396+Z396</f>
        <v>358516</v>
      </c>
      <c r="AB396" s="143">
        <f>Y396</f>
        <v>383048</v>
      </c>
      <c r="AC396" s="147"/>
      <c r="AD396" s="147"/>
      <c r="AE396" s="147"/>
      <c r="AF396" s="142">
        <f>AA396+AC396</f>
        <v>358516</v>
      </c>
      <c r="AG396" s="146"/>
      <c r="AH396" s="142">
        <f>AB396</f>
        <v>383048</v>
      </c>
      <c r="AI396" s="146"/>
      <c r="AJ396" s="146"/>
      <c r="AK396" s="142">
        <f>AF396+AI396</f>
        <v>358516</v>
      </c>
      <c r="AL396" s="142">
        <f>AG396</f>
        <v>0</v>
      </c>
      <c r="AM396" s="142">
        <f>AH396+AJ396</f>
        <v>383048</v>
      </c>
      <c r="AN396" s="142">
        <f>AO396-AM396</f>
        <v>16024</v>
      </c>
      <c r="AO396" s="142">
        <v>399072</v>
      </c>
      <c r="AP396" s="142"/>
      <c r="AQ396" s="142">
        <v>399072</v>
      </c>
      <c r="AR396" s="142"/>
      <c r="AS396" s="146"/>
      <c r="AT396" s="142">
        <f>AO396+AR396</f>
        <v>399072</v>
      </c>
      <c r="AU396" s="142">
        <f>AQ396+AS396</f>
        <v>399072</v>
      </c>
      <c r="AV396" s="142">
        <v>-2799</v>
      </c>
      <c r="AW396" s="142"/>
      <c r="AX396" s="142">
        <f>AT396+AV396</f>
        <v>396273</v>
      </c>
      <c r="AY396" s="142">
        <f>AU396</f>
        <v>399072</v>
      </c>
      <c r="AZ396" s="146"/>
      <c r="BA396" s="146"/>
      <c r="BB396" s="142">
        <f>AX396+AZ396</f>
        <v>396273</v>
      </c>
      <c r="BC396" s="142">
        <f>AY396+BA396</f>
        <v>399072</v>
      </c>
      <c r="BD396" s="146"/>
      <c r="BE396" s="146"/>
      <c r="BF396" s="142">
        <f>BB396+BD396</f>
        <v>396273</v>
      </c>
      <c r="BG396" s="142">
        <f>BC396+BE396</f>
        <v>399072</v>
      </c>
      <c r="BH396" s="146"/>
      <c r="BI396" s="146"/>
      <c r="BJ396" s="142">
        <f>BB396+BH396</f>
        <v>396273</v>
      </c>
      <c r="BK396" s="142">
        <f>BC396+BI396</f>
        <v>399072</v>
      </c>
      <c r="BL396" s="146"/>
      <c r="BM396" s="146"/>
      <c r="BN396" s="142">
        <f>BJ396+BL396</f>
        <v>396273</v>
      </c>
      <c r="BO396" s="142"/>
      <c r="BP396" s="142">
        <f>BK396+BM396</f>
        <v>399072</v>
      </c>
      <c r="BQ396" s="142"/>
      <c r="BR396" s="146"/>
      <c r="BS396" s="142">
        <f>BN396+BQ396</f>
        <v>396273</v>
      </c>
      <c r="BT396" s="142">
        <f>BO396</f>
        <v>0</v>
      </c>
      <c r="BU396" s="142">
        <f>BP396+BR396</f>
        <v>399072</v>
      </c>
      <c r="BV396" s="142"/>
      <c r="BW396" s="146"/>
      <c r="BX396" s="142">
        <f>BS396+BV396</f>
        <v>396273</v>
      </c>
      <c r="BY396" s="142">
        <f>BT396</f>
        <v>0</v>
      </c>
      <c r="BZ396" s="142">
        <f>BU396+BW396</f>
        <v>399072</v>
      </c>
      <c r="CA396" s="142"/>
      <c r="CB396" s="146"/>
      <c r="CC396" s="142">
        <f>BX396+CA396</f>
        <v>396273</v>
      </c>
      <c r="CD396" s="142">
        <f>BY396</f>
        <v>0</v>
      </c>
      <c r="CE396" s="142">
        <f>BZ396+CB396</f>
        <v>399072</v>
      </c>
    </row>
    <row r="397" spans="1:83" s="12" customFormat="1" ht="21.75" customHeight="1">
      <c r="A397" s="153"/>
      <c r="B397" s="154"/>
      <c r="C397" s="154"/>
      <c r="D397" s="155"/>
      <c r="E397" s="154"/>
      <c r="F397" s="142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7"/>
      <c r="AB397" s="147"/>
      <c r="AC397" s="147"/>
      <c r="AD397" s="147"/>
      <c r="AE397" s="147"/>
      <c r="AF397" s="146"/>
      <c r="AG397" s="146"/>
      <c r="AH397" s="146"/>
      <c r="AI397" s="146"/>
      <c r="AJ397" s="146"/>
      <c r="AK397" s="142"/>
      <c r="AL397" s="142"/>
      <c r="AM397" s="142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  <c r="BU397" s="146"/>
      <c r="BV397" s="146"/>
      <c r="BW397" s="146"/>
      <c r="BX397" s="146"/>
      <c r="BY397" s="146"/>
      <c r="BZ397" s="146"/>
      <c r="CA397" s="146"/>
      <c r="CB397" s="146"/>
      <c r="CC397" s="146"/>
      <c r="CD397" s="146"/>
      <c r="CE397" s="146"/>
    </row>
    <row r="398" spans="1:83" s="9" customFormat="1" ht="18.75">
      <c r="A398" s="134" t="s">
        <v>167</v>
      </c>
      <c r="B398" s="135" t="s">
        <v>144</v>
      </c>
      <c r="C398" s="135" t="s">
        <v>126</v>
      </c>
      <c r="D398" s="150"/>
      <c r="E398" s="135"/>
      <c r="F398" s="151">
        <f aca="true" t="shared" si="505" ref="F398:O398">F401+F399</f>
        <v>176479</v>
      </c>
      <c r="G398" s="151">
        <f t="shared" si="505"/>
        <v>81172</v>
      </c>
      <c r="H398" s="151">
        <f t="shared" si="505"/>
        <v>257651</v>
      </c>
      <c r="I398" s="151">
        <f t="shared" si="505"/>
        <v>0</v>
      </c>
      <c r="J398" s="151">
        <f t="shared" si="505"/>
        <v>275294</v>
      </c>
      <c r="K398" s="151">
        <f t="shared" si="505"/>
        <v>0</v>
      </c>
      <c r="L398" s="151">
        <f t="shared" si="505"/>
        <v>0</v>
      </c>
      <c r="M398" s="151">
        <f t="shared" si="505"/>
        <v>275294</v>
      </c>
      <c r="N398" s="151">
        <f t="shared" si="505"/>
        <v>-151829</v>
      </c>
      <c r="O398" s="151">
        <f t="shared" si="505"/>
        <v>123465</v>
      </c>
      <c r="P398" s="151">
        <f aca="true" t="shared" si="506" ref="P398:U398">P401+P399</f>
        <v>0</v>
      </c>
      <c r="Q398" s="151">
        <f t="shared" si="506"/>
        <v>121078</v>
      </c>
      <c r="R398" s="151">
        <f t="shared" si="506"/>
        <v>-669</v>
      </c>
      <c r="S398" s="151">
        <f t="shared" si="506"/>
        <v>0</v>
      </c>
      <c r="T398" s="151">
        <f t="shared" si="506"/>
        <v>122796</v>
      </c>
      <c r="U398" s="151">
        <f t="shared" si="506"/>
        <v>121078</v>
      </c>
      <c r="V398" s="151">
        <f aca="true" t="shared" si="507" ref="V398:AB398">V401+V399</f>
        <v>0</v>
      </c>
      <c r="W398" s="151">
        <f t="shared" si="507"/>
        <v>0</v>
      </c>
      <c r="X398" s="151">
        <f t="shared" si="507"/>
        <v>122796</v>
      </c>
      <c r="Y398" s="151">
        <f t="shared" si="507"/>
        <v>121078</v>
      </c>
      <c r="Z398" s="151">
        <f t="shared" si="507"/>
        <v>0</v>
      </c>
      <c r="AA398" s="152">
        <f t="shared" si="507"/>
        <v>122796</v>
      </c>
      <c r="AB398" s="152">
        <f t="shared" si="507"/>
        <v>121078</v>
      </c>
      <c r="AC398" s="152">
        <f>AC401+AC399</f>
        <v>0</v>
      </c>
      <c r="AD398" s="152">
        <f>AD401+AD399</f>
        <v>0</v>
      </c>
      <c r="AE398" s="152"/>
      <c r="AF398" s="151">
        <f aca="true" t="shared" si="508" ref="AF398:AM398">AF401+AF399</f>
        <v>122796</v>
      </c>
      <c r="AG398" s="151">
        <f t="shared" si="508"/>
        <v>0</v>
      </c>
      <c r="AH398" s="151">
        <f t="shared" si="508"/>
        <v>121078</v>
      </c>
      <c r="AI398" s="151">
        <f t="shared" si="508"/>
        <v>0</v>
      </c>
      <c r="AJ398" s="151">
        <f t="shared" si="508"/>
        <v>0</v>
      </c>
      <c r="AK398" s="151">
        <f t="shared" si="508"/>
        <v>122796</v>
      </c>
      <c r="AL398" s="151">
        <f t="shared" si="508"/>
        <v>0</v>
      </c>
      <c r="AM398" s="151">
        <f t="shared" si="508"/>
        <v>121078</v>
      </c>
      <c r="AN398" s="151">
        <f aca="true" t="shared" si="509" ref="AN398:AV398">AN401+AN399</f>
        <v>35211</v>
      </c>
      <c r="AO398" s="151">
        <f t="shared" si="509"/>
        <v>156289</v>
      </c>
      <c r="AP398" s="151">
        <f t="shared" si="509"/>
        <v>0</v>
      </c>
      <c r="AQ398" s="151">
        <f t="shared" si="509"/>
        <v>151086</v>
      </c>
      <c r="AR398" s="151">
        <f t="shared" si="509"/>
        <v>0</v>
      </c>
      <c r="AS398" s="151">
        <f t="shared" si="509"/>
        <v>0</v>
      </c>
      <c r="AT398" s="151">
        <f t="shared" si="509"/>
        <v>156289</v>
      </c>
      <c r="AU398" s="151">
        <f t="shared" si="509"/>
        <v>151086</v>
      </c>
      <c r="AV398" s="151">
        <f t="shared" si="509"/>
        <v>-6090</v>
      </c>
      <c r="AW398" s="151">
        <f>AW401+AW399</f>
        <v>4285</v>
      </c>
      <c r="AX398" s="151">
        <f>AX401+AX399</f>
        <v>150199</v>
      </c>
      <c r="AY398" s="151">
        <f>AY401+AY399</f>
        <v>155371</v>
      </c>
      <c r="AZ398" s="151">
        <f>AZ401+AZ399</f>
        <v>0</v>
      </c>
      <c r="BA398" s="151">
        <f>BA401+BA399</f>
        <v>0</v>
      </c>
      <c r="BB398" s="151">
        <f aca="true" t="shared" si="510" ref="BB398:BG398">BB401+BB399+BB403</f>
        <v>150199</v>
      </c>
      <c r="BC398" s="151">
        <f t="shared" si="510"/>
        <v>155371</v>
      </c>
      <c r="BD398" s="151">
        <f t="shared" si="510"/>
        <v>0</v>
      </c>
      <c r="BE398" s="151">
        <f t="shared" si="510"/>
        <v>0</v>
      </c>
      <c r="BF398" s="151">
        <f t="shared" si="510"/>
        <v>150199</v>
      </c>
      <c r="BG398" s="151">
        <f t="shared" si="510"/>
        <v>155371</v>
      </c>
      <c r="BH398" s="151">
        <f aca="true" t="shared" si="511" ref="BH398:BP398">BH401+BH399+BH403</f>
        <v>6500</v>
      </c>
      <c r="BI398" s="151">
        <f t="shared" si="511"/>
        <v>2400</v>
      </c>
      <c r="BJ398" s="151">
        <f t="shared" si="511"/>
        <v>156699</v>
      </c>
      <c r="BK398" s="151">
        <f t="shared" si="511"/>
        <v>157771</v>
      </c>
      <c r="BL398" s="151">
        <f t="shared" si="511"/>
        <v>0</v>
      </c>
      <c r="BM398" s="151">
        <f t="shared" si="511"/>
        <v>0</v>
      </c>
      <c r="BN398" s="151">
        <f t="shared" si="511"/>
        <v>156699</v>
      </c>
      <c r="BO398" s="151"/>
      <c r="BP398" s="151">
        <f t="shared" si="511"/>
        <v>157771</v>
      </c>
      <c r="BQ398" s="151">
        <f aca="true" t="shared" si="512" ref="BQ398:BZ398">BQ401+BQ399+BQ403</f>
        <v>0</v>
      </c>
      <c r="BR398" s="151">
        <f t="shared" si="512"/>
        <v>0</v>
      </c>
      <c r="BS398" s="151">
        <f t="shared" si="512"/>
        <v>156699</v>
      </c>
      <c r="BT398" s="151">
        <f t="shared" si="512"/>
        <v>0</v>
      </c>
      <c r="BU398" s="151">
        <f t="shared" si="512"/>
        <v>157771</v>
      </c>
      <c r="BV398" s="151">
        <f t="shared" si="512"/>
        <v>0</v>
      </c>
      <c r="BW398" s="151">
        <f t="shared" si="512"/>
        <v>2071</v>
      </c>
      <c r="BX398" s="151">
        <f t="shared" si="512"/>
        <v>156699</v>
      </c>
      <c r="BY398" s="151">
        <f t="shared" si="512"/>
        <v>0</v>
      </c>
      <c r="BZ398" s="151">
        <f t="shared" si="512"/>
        <v>159842</v>
      </c>
      <c r="CA398" s="151">
        <f>CA401+CA399+CA403</f>
        <v>0</v>
      </c>
      <c r="CB398" s="151">
        <f>CB401+CB399+CB403</f>
        <v>0</v>
      </c>
      <c r="CC398" s="151">
        <f>CC401+CC399+CC403</f>
        <v>156699</v>
      </c>
      <c r="CD398" s="151">
        <f>CD401+CD399+CD403</f>
        <v>0</v>
      </c>
      <c r="CE398" s="151">
        <f>CE401+CE399+CE403</f>
        <v>159842</v>
      </c>
    </row>
    <row r="399" spans="1:83" s="9" customFormat="1" ht="49.5">
      <c r="A399" s="153" t="s">
        <v>148</v>
      </c>
      <c r="B399" s="154" t="s">
        <v>144</v>
      </c>
      <c r="C399" s="154" t="s">
        <v>126</v>
      </c>
      <c r="D399" s="155" t="s">
        <v>38</v>
      </c>
      <c r="E399" s="154"/>
      <c r="F399" s="156">
        <f aca="true" t="shared" si="513" ref="F399:BC399">F400</f>
        <v>0</v>
      </c>
      <c r="G399" s="156">
        <f t="shared" si="513"/>
        <v>7008</v>
      </c>
      <c r="H399" s="156">
        <f t="shared" si="513"/>
        <v>7008</v>
      </c>
      <c r="I399" s="156">
        <f t="shared" si="513"/>
        <v>0</v>
      </c>
      <c r="J399" s="156">
        <f t="shared" si="513"/>
        <v>0</v>
      </c>
      <c r="K399" s="156">
        <f t="shared" si="513"/>
        <v>0</v>
      </c>
      <c r="L399" s="156">
        <f t="shared" si="513"/>
        <v>0</v>
      </c>
      <c r="M399" s="156">
        <f t="shared" si="513"/>
        <v>0</v>
      </c>
      <c r="N399" s="156">
        <f t="shared" si="513"/>
        <v>3000</v>
      </c>
      <c r="O399" s="156">
        <f t="shared" si="513"/>
        <v>3000</v>
      </c>
      <c r="P399" s="156">
        <f t="shared" si="513"/>
        <v>0</v>
      </c>
      <c r="Q399" s="156">
        <f t="shared" si="513"/>
        <v>2500</v>
      </c>
      <c r="R399" s="156">
        <f t="shared" si="513"/>
        <v>-669</v>
      </c>
      <c r="S399" s="156">
        <f t="shared" si="513"/>
        <v>0</v>
      </c>
      <c r="T399" s="156">
        <f t="shared" si="513"/>
        <v>2331</v>
      </c>
      <c r="U399" s="156">
        <f t="shared" si="513"/>
        <v>2500</v>
      </c>
      <c r="V399" s="156">
        <f t="shared" si="513"/>
        <v>0</v>
      </c>
      <c r="W399" s="156">
        <f t="shared" si="513"/>
        <v>0</v>
      </c>
      <c r="X399" s="156">
        <f t="shared" si="513"/>
        <v>2331</v>
      </c>
      <c r="Y399" s="156">
        <f t="shared" si="513"/>
        <v>2500</v>
      </c>
      <c r="Z399" s="156">
        <f t="shared" si="513"/>
        <v>0</v>
      </c>
      <c r="AA399" s="156">
        <f t="shared" si="513"/>
        <v>2331</v>
      </c>
      <c r="AB399" s="156">
        <f t="shared" si="513"/>
        <v>2500</v>
      </c>
      <c r="AC399" s="156">
        <f t="shared" si="513"/>
        <v>0</v>
      </c>
      <c r="AD399" s="156">
        <f t="shared" si="513"/>
        <v>0</v>
      </c>
      <c r="AE399" s="156"/>
      <c r="AF399" s="156">
        <f t="shared" si="513"/>
        <v>2331</v>
      </c>
      <c r="AG399" s="156">
        <f t="shared" si="513"/>
        <v>0</v>
      </c>
      <c r="AH399" s="156">
        <f t="shared" si="513"/>
        <v>2500</v>
      </c>
      <c r="AI399" s="156">
        <f t="shared" si="513"/>
        <v>0</v>
      </c>
      <c r="AJ399" s="156">
        <f t="shared" si="513"/>
        <v>0</v>
      </c>
      <c r="AK399" s="156">
        <f t="shared" si="513"/>
        <v>2331</v>
      </c>
      <c r="AL399" s="156">
        <f t="shared" si="513"/>
        <v>0</v>
      </c>
      <c r="AM399" s="156">
        <f t="shared" si="513"/>
        <v>2500</v>
      </c>
      <c r="AN399" s="156">
        <f t="shared" si="513"/>
        <v>10284</v>
      </c>
      <c r="AO399" s="156">
        <f t="shared" si="513"/>
        <v>12784</v>
      </c>
      <c r="AP399" s="156">
        <f t="shared" si="513"/>
        <v>0</v>
      </c>
      <c r="AQ399" s="156">
        <f t="shared" si="513"/>
        <v>7581</v>
      </c>
      <c r="AR399" s="156">
        <f t="shared" si="513"/>
        <v>0</v>
      </c>
      <c r="AS399" s="156">
        <f t="shared" si="513"/>
        <v>0</v>
      </c>
      <c r="AT399" s="156">
        <f t="shared" si="513"/>
        <v>12784</v>
      </c>
      <c r="AU399" s="156">
        <f t="shared" si="513"/>
        <v>7581</v>
      </c>
      <c r="AV399" s="156">
        <f t="shared" si="513"/>
        <v>-6090</v>
      </c>
      <c r="AW399" s="156">
        <f t="shared" si="513"/>
        <v>4285</v>
      </c>
      <c r="AX399" s="156">
        <f t="shared" si="513"/>
        <v>6694</v>
      </c>
      <c r="AY399" s="156">
        <f t="shared" si="513"/>
        <v>11866</v>
      </c>
      <c r="AZ399" s="156">
        <f t="shared" si="513"/>
        <v>0</v>
      </c>
      <c r="BA399" s="156">
        <f t="shared" si="513"/>
        <v>0</v>
      </c>
      <c r="BB399" s="156">
        <f t="shared" si="513"/>
        <v>6694</v>
      </c>
      <c r="BC399" s="156">
        <f t="shared" si="513"/>
        <v>11866</v>
      </c>
      <c r="BD399" s="142">
        <f aca="true" t="shared" si="514" ref="BD399:CB399">BD400</f>
        <v>-6694</v>
      </c>
      <c r="BE399" s="142">
        <f t="shared" si="514"/>
        <v>-11866</v>
      </c>
      <c r="BF399" s="156">
        <f t="shared" si="514"/>
        <v>0</v>
      </c>
      <c r="BG399" s="156">
        <f t="shared" si="514"/>
        <v>0</v>
      </c>
      <c r="BH399" s="142">
        <f t="shared" si="514"/>
        <v>6500</v>
      </c>
      <c r="BI399" s="142">
        <f t="shared" si="514"/>
        <v>2400</v>
      </c>
      <c r="BJ399" s="156">
        <f t="shared" si="514"/>
        <v>6500</v>
      </c>
      <c r="BK399" s="156">
        <f t="shared" si="514"/>
        <v>2400</v>
      </c>
      <c r="BL399" s="142">
        <f t="shared" si="514"/>
        <v>0</v>
      </c>
      <c r="BM399" s="142">
        <f t="shared" si="514"/>
        <v>0</v>
      </c>
      <c r="BN399" s="156">
        <f t="shared" si="514"/>
        <v>6500</v>
      </c>
      <c r="BO399" s="156"/>
      <c r="BP399" s="156">
        <f t="shared" si="514"/>
        <v>2400</v>
      </c>
      <c r="BQ399" s="156">
        <f t="shared" si="514"/>
        <v>0</v>
      </c>
      <c r="BR399" s="156">
        <f t="shared" si="514"/>
        <v>0</v>
      </c>
      <c r="BS399" s="156">
        <f t="shared" si="514"/>
        <v>6500</v>
      </c>
      <c r="BT399" s="156">
        <f t="shared" si="514"/>
        <v>0</v>
      </c>
      <c r="BU399" s="156">
        <f t="shared" si="514"/>
        <v>2400</v>
      </c>
      <c r="BV399" s="156">
        <f t="shared" si="514"/>
        <v>0</v>
      </c>
      <c r="BW399" s="156">
        <f t="shared" si="514"/>
        <v>2071</v>
      </c>
      <c r="BX399" s="156">
        <f t="shared" si="514"/>
        <v>6500</v>
      </c>
      <c r="BY399" s="156">
        <f t="shared" si="514"/>
        <v>0</v>
      </c>
      <c r="BZ399" s="156">
        <f t="shared" si="514"/>
        <v>4471</v>
      </c>
      <c r="CA399" s="156">
        <f t="shared" si="514"/>
        <v>0</v>
      </c>
      <c r="CB399" s="156">
        <f t="shared" si="514"/>
        <v>0</v>
      </c>
      <c r="CC399" s="156">
        <f>CC400</f>
        <v>6500</v>
      </c>
      <c r="CD399" s="156">
        <f>CD400</f>
        <v>0</v>
      </c>
      <c r="CE399" s="156">
        <f>CE400</f>
        <v>4471</v>
      </c>
    </row>
    <row r="400" spans="1:83" s="9" customFormat="1" ht="82.5">
      <c r="A400" s="153" t="s">
        <v>241</v>
      </c>
      <c r="B400" s="154" t="s">
        <v>144</v>
      </c>
      <c r="C400" s="154" t="s">
        <v>126</v>
      </c>
      <c r="D400" s="155" t="s">
        <v>38</v>
      </c>
      <c r="E400" s="154" t="s">
        <v>149</v>
      </c>
      <c r="F400" s="142"/>
      <c r="G400" s="142">
        <f>H400-F400</f>
        <v>7008</v>
      </c>
      <c r="H400" s="142">
        <v>7008</v>
      </c>
      <c r="I400" s="149"/>
      <c r="J400" s="149"/>
      <c r="K400" s="149"/>
      <c r="L400" s="149"/>
      <c r="M400" s="142"/>
      <c r="N400" s="142">
        <f>O400-M400</f>
        <v>3000</v>
      </c>
      <c r="O400" s="142">
        <v>3000</v>
      </c>
      <c r="P400" s="142"/>
      <c r="Q400" s="142">
        <v>2500</v>
      </c>
      <c r="R400" s="145">
        <v>-669</v>
      </c>
      <c r="S400" s="132"/>
      <c r="T400" s="142">
        <f>O400+R400</f>
        <v>2331</v>
      </c>
      <c r="U400" s="142">
        <f>Q400+S400</f>
        <v>2500</v>
      </c>
      <c r="V400" s="132"/>
      <c r="W400" s="132"/>
      <c r="X400" s="142">
        <f>T400+V400</f>
        <v>2331</v>
      </c>
      <c r="Y400" s="142">
        <f>U400+W400</f>
        <v>2500</v>
      </c>
      <c r="Z400" s="132"/>
      <c r="AA400" s="142">
        <f>X400+Z400</f>
        <v>2331</v>
      </c>
      <c r="AB400" s="142">
        <f>Y400</f>
        <v>2500</v>
      </c>
      <c r="AC400" s="132"/>
      <c r="AD400" s="132"/>
      <c r="AE400" s="132"/>
      <c r="AF400" s="142">
        <f>AA400+AC400</f>
        <v>2331</v>
      </c>
      <c r="AG400" s="132"/>
      <c r="AH400" s="142">
        <f>AB400</f>
        <v>2500</v>
      </c>
      <c r="AI400" s="132"/>
      <c r="AJ400" s="132"/>
      <c r="AK400" s="142">
        <f>AF400+AI400</f>
        <v>2331</v>
      </c>
      <c r="AL400" s="142">
        <f>AG400</f>
        <v>0</v>
      </c>
      <c r="AM400" s="142">
        <f>AH400+AJ400</f>
        <v>2500</v>
      </c>
      <c r="AN400" s="142">
        <f>AO400-AM400</f>
        <v>10284</v>
      </c>
      <c r="AO400" s="142">
        <v>12784</v>
      </c>
      <c r="AP400" s="142"/>
      <c r="AQ400" s="142">
        <v>7581</v>
      </c>
      <c r="AR400" s="142"/>
      <c r="AS400" s="132"/>
      <c r="AT400" s="142">
        <f>AO400+AR400</f>
        <v>12784</v>
      </c>
      <c r="AU400" s="142">
        <f>AQ400+AS400</f>
        <v>7581</v>
      </c>
      <c r="AV400" s="142">
        <v>-6090</v>
      </c>
      <c r="AW400" s="142">
        <v>4285</v>
      </c>
      <c r="AX400" s="142">
        <f>AT400+AV400</f>
        <v>6694</v>
      </c>
      <c r="AY400" s="142">
        <f>AU400+AW400</f>
        <v>11866</v>
      </c>
      <c r="AZ400" s="132"/>
      <c r="BA400" s="132"/>
      <c r="BB400" s="142">
        <f>AX400+AZ400</f>
        <v>6694</v>
      </c>
      <c r="BC400" s="142">
        <f>AY400+BA400</f>
        <v>11866</v>
      </c>
      <c r="BD400" s="142">
        <v>-6694</v>
      </c>
      <c r="BE400" s="142">
        <v>-11866</v>
      </c>
      <c r="BF400" s="142">
        <f>BB400+BD400</f>
        <v>0</v>
      </c>
      <c r="BG400" s="142">
        <f>BC400+BE400</f>
        <v>0</v>
      </c>
      <c r="BH400" s="142">
        <v>6500</v>
      </c>
      <c r="BI400" s="142">
        <v>2400</v>
      </c>
      <c r="BJ400" s="142">
        <f>BF400+BH400</f>
        <v>6500</v>
      </c>
      <c r="BK400" s="142">
        <f>BG400+BI400</f>
        <v>2400</v>
      </c>
      <c r="BL400" s="142"/>
      <c r="BM400" s="142"/>
      <c r="BN400" s="142">
        <f>BJ400+BL400</f>
        <v>6500</v>
      </c>
      <c r="BO400" s="142"/>
      <c r="BP400" s="142">
        <f>BK400+BM400</f>
        <v>2400</v>
      </c>
      <c r="BQ400" s="142"/>
      <c r="BR400" s="132"/>
      <c r="BS400" s="142">
        <f>BN400+BQ400</f>
        <v>6500</v>
      </c>
      <c r="BT400" s="142">
        <f>BO400</f>
        <v>0</v>
      </c>
      <c r="BU400" s="142">
        <f>BP400+BR400</f>
        <v>2400</v>
      </c>
      <c r="BV400" s="142"/>
      <c r="BW400" s="142">
        <v>2071</v>
      </c>
      <c r="BX400" s="142">
        <f>BS400+BV400</f>
        <v>6500</v>
      </c>
      <c r="BY400" s="142">
        <f>BT400</f>
        <v>0</v>
      </c>
      <c r="BZ400" s="142">
        <f>BU400+BW400</f>
        <v>4471</v>
      </c>
      <c r="CA400" s="142"/>
      <c r="CB400" s="142"/>
      <c r="CC400" s="142">
        <f>BX400+CA400</f>
        <v>6500</v>
      </c>
      <c r="CD400" s="142">
        <f>BY400</f>
        <v>0</v>
      </c>
      <c r="CE400" s="142">
        <f>BZ400+CB400</f>
        <v>4471</v>
      </c>
    </row>
    <row r="401" spans="1:83" s="11" customFormat="1" ht="32.25" customHeight="1">
      <c r="A401" s="153" t="s">
        <v>98</v>
      </c>
      <c r="B401" s="154" t="s">
        <v>144</v>
      </c>
      <c r="C401" s="154" t="s">
        <v>126</v>
      </c>
      <c r="D401" s="155" t="s">
        <v>99</v>
      </c>
      <c r="E401" s="154"/>
      <c r="F401" s="156">
        <f aca="true" t="shared" si="515" ref="F401:BC401">F402</f>
        <v>176479</v>
      </c>
      <c r="G401" s="156">
        <f t="shared" si="515"/>
        <v>74164</v>
      </c>
      <c r="H401" s="156">
        <f t="shared" si="515"/>
        <v>250643</v>
      </c>
      <c r="I401" s="156">
        <f t="shared" si="515"/>
        <v>0</v>
      </c>
      <c r="J401" s="156">
        <f t="shared" si="515"/>
        <v>275294</v>
      </c>
      <c r="K401" s="156">
        <f t="shared" si="515"/>
        <v>0</v>
      </c>
      <c r="L401" s="156">
        <f t="shared" si="515"/>
        <v>0</v>
      </c>
      <c r="M401" s="156">
        <f t="shared" si="515"/>
        <v>275294</v>
      </c>
      <c r="N401" s="156">
        <f t="shared" si="515"/>
        <v>-154829</v>
      </c>
      <c r="O401" s="156">
        <f t="shared" si="515"/>
        <v>120465</v>
      </c>
      <c r="P401" s="156">
        <f t="shared" si="515"/>
        <v>0</v>
      </c>
      <c r="Q401" s="156">
        <f t="shared" si="515"/>
        <v>118578</v>
      </c>
      <c r="R401" s="156">
        <f t="shared" si="515"/>
        <v>0</v>
      </c>
      <c r="S401" s="156">
        <f t="shared" si="515"/>
        <v>0</v>
      </c>
      <c r="T401" s="156">
        <f t="shared" si="515"/>
        <v>120465</v>
      </c>
      <c r="U401" s="156">
        <f t="shared" si="515"/>
        <v>118578</v>
      </c>
      <c r="V401" s="156">
        <f t="shared" si="515"/>
        <v>0</v>
      </c>
      <c r="W401" s="156">
        <f t="shared" si="515"/>
        <v>0</v>
      </c>
      <c r="X401" s="156">
        <f t="shared" si="515"/>
        <v>120465</v>
      </c>
      <c r="Y401" s="156">
        <f t="shared" si="515"/>
        <v>118578</v>
      </c>
      <c r="Z401" s="156">
        <f t="shared" si="515"/>
        <v>0</v>
      </c>
      <c r="AA401" s="157">
        <f t="shared" si="515"/>
        <v>120465</v>
      </c>
      <c r="AB401" s="157">
        <f t="shared" si="515"/>
        <v>118578</v>
      </c>
      <c r="AC401" s="157">
        <f t="shared" si="515"/>
        <v>0</v>
      </c>
      <c r="AD401" s="157">
        <f t="shared" si="515"/>
        <v>0</v>
      </c>
      <c r="AE401" s="157"/>
      <c r="AF401" s="156">
        <f t="shared" si="515"/>
        <v>120465</v>
      </c>
      <c r="AG401" s="156">
        <f t="shared" si="515"/>
        <v>0</v>
      </c>
      <c r="AH401" s="156">
        <f t="shared" si="515"/>
        <v>118578</v>
      </c>
      <c r="AI401" s="156">
        <f t="shared" si="515"/>
        <v>0</v>
      </c>
      <c r="AJ401" s="156">
        <f t="shared" si="515"/>
        <v>0</v>
      </c>
      <c r="AK401" s="156">
        <f t="shared" si="515"/>
        <v>120465</v>
      </c>
      <c r="AL401" s="156">
        <f t="shared" si="515"/>
        <v>0</v>
      </c>
      <c r="AM401" s="156">
        <f t="shared" si="515"/>
        <v>118578</v>
      </c>
      <c r="AN401" s="156">
        <f t="shared" si="515"/>
        <v>24927</v>
      </c>
      <c r="AO401" s="156">
        <f t="shared" si="515"/>
        <v>143505</v>
      </c>
      <c r="AP401" s="156">
        <f t="shared" si="515"/>
        <v>0</v>
      </c>
      <c r="AQ401" s="156">
        <f t="shared" si="515"/>
        <v>143505</v>
      </c>
      <c r="AR401" s="156">
        <f t="shared" si="515"/>
        <v>0</v>
      </c>
      <c r="AS401" s="156">
        <f t="shared" si="515"/>
        <v>0</v>
      </c>
      <c r="AT401" s="156">
        <f t="shared" si="515"/>
        <v>143505</v>
      </c>
      <c r="AU401" s="156">
        <f t="shared" si="515"/>
        <v>143505</v>
      </c>
      <c r="AV401" s="156">
        <f t="shared" si="515"/>
        <v>0</v>
      </c>
      <c r="AW401" s="156">
        <f t="shared" si="515"/>
        <v>0</v>
      </c>
      <c r="AX401" s="156">
        <f t="shared" si="515"/>
        <v>143505</v>
      </c>
      <c r="AY401" s="156">
        <f t="shared" si="515"/>
        <v>143505</v>
      </c>
      <c r="AZ401" s="156">
        <f t="shared" si="515"/>
        <v>0</v>
      </c>
      <c r="BA401" s="156">
        <f t="shared" si="515"/>
        <v>0</v>
      </c>
      <c r="BB401" s="156">
        <f t="shared" si="515"/>
        <v>143505</v>
      </c>
      <c r="BC401" s="156">
        <f t="shared" si="515"/>
        <v>143505</v>
      </c>
      <c r="BD401" s="144"/>
      <c r="BE401" s="144"/>
      <c r="BF401" s="156">
        <f aca="true" t="shared" si="516" ref="BF401:CB401">BF402</f>
        <v>143505</v>
      </c>
      <c r="BG401" s="156">
        <f t="shared" si="516"/>
        <v>143505</v>
      </c>
      <c r="BH401" s="156">
        <f t="shared" si="516"/>
        <v>0</v>
      </c>
      <c r="BI401" s="156">
        <f t="shared" si="516"/>
        <v>0</v>
      </c>
      <c r="BJ401" s="156">
        <f t="shared" si="516"/>
        <v>143505</v>
      </c>
      <c r="BK401" s="156">
        <f t="shared" si="516"/>
        <v>143505</v>
      </c>
      <c r="BL401" s="156">
        <f t="shared" si="516"/>
        <v>0</v>
      </c>
      <c r="BM401" s="156">
        <f t="shared" si="516"/>
        <v>0</v>
      </c>
      <c r="BN401" s="156">
        <f t="shared" si="516"/>
        <v>143505</v>
      </c>
      <c r="BO401" s="156"/>
      <c r="BP401" s="156">
        <f t="shared" si="516"/>
        <v>143505</v>
      </c>
      <c r="BQ401" s="156">
        <f t="shared" si="516"/>
        <v>0</v>
      </c>
      <c r="BR401" s="156">
        <f t="shared" si="516"/>
        <v>0</v>
      </c>
      <c r="BS401" s="156">
        <f t="shared" si="516"/>
        <v>143505</v>
      </c>
      <c r="BT401" s="156">
        <f t="shared" si="516"/>
        <v>0</v>
      </c>
      <c r="BU401" s="156">
        <f t="shared" si="516"/>
        <v>143505</v>
      </c>
      <c r="BV401" s="156">
        <f t="shared" si="516"/>
        <v>0</v>
      </c>
      <c r="BW401" s="156">
        <f t="shared" si="516"/>
        <v>0</v>
      </c>
      <c r="BX401" s="156">
        <f t="shared" si="516"/>
        <v>143505</v>
      </c>
      <c r="BY401" s="156">
        <f t="shared" si="516"/>
        <v>0</v>
      </c>
      <c r="BZ401" s="156">
        <f t="shared" si="516"/>
        <v>143505</v>
      </c>
      <c r="CA401" s="156">
        <f t="shared" si="516"/>
        <v>0</v>
      </c>
      <c r="CB401" s="156">
        <f t="shared" si="516"/>
        <v>0</v>
      </c>
      <c r="CC401" s="156">
        <f>CC402</f>
        <v>143505</v>
      </c>
      <c r="CD401" s="156">
        <f>CD402</f>
        <v>0</v>
      </c>
      <c r="CE401" s="156">
        <f>CE402</f>
        <v>143505</v>
      </c>
    </row>
    <row r="402" spans="1:83" s="12" customFormat="1" ht="33">
      <c r="A402" s="153" t="s">
        <v>127</v>
      </c>
      <c r="B402" s="154" t="s">
        <v>144</v>
      </c>
      <c r="C402" s="154" t="s">
        <v>126</v>
      </c>
      <c r="D402" s="155" t="s">
        <v>99</v>
      </c>
      <c r="E402" s="154" t="s">
        <v>128</v>
      </c>
      <c r="F402" s="142">
        <v>176479</v>
      </c>
      <c r="G402" s="142">
        <f>H402-F402</f>
        <v>74164</v>
      </c>
      <c r="H402" s="142">
        <v>250643</v>
      </c>
      <c r="I402" s="142"/>
      <c r="J402" s="142">
        <v>275294</v>
      </c>
      <c r="K402" s="145"/>
      <c r="L402" s="145"/>
      <c r="M402" s="142">
        <v>275294</v>
      </c>
      <c r="N402" s="142">
        <f>O402-M402</f>
        <v>-154829</v>
      </c>
      <c r="O402" s="142">
        <v>120465</v>
      </c>
      <c r="P402" s="142"/>
      <c r="Q402" s="142">
        <v>118578</v>
      </c>
      <c r="R402" s="146"/>
      <c r="S402" s="146"/>
      <c r="T402" s="142">
        <f>O402+R402</f>
        <v>120465</v>
      </c>
      <c r="U402" s="142">
        <f>Q402+S402</f>
        <v>118578</v>
      </c>
      <c r="V402" s="146"/>
      <c r="W402" s="146"/>
      <c r="X402" s="142">
        <f>T402+V402</f>
        <v>120465</v>
      </c>
      <c r="Y402" s="142">
        <f>U402+W402</f>
        <v>118578</v>
      </c>
      <c r="Z402" s="146"/>
      <c r="AA402" s="143">
        <f>X402+Z402</f>
        <v>120465</v>
      </c>
      <c r="AB402" s="143">
        <f>Y402</f>
        <v>118578</v>
      </c>
      <c r="AC402" s="147"/>
      <c r="AD402" s="147"/>
      <c r="AE402" s="147"/>
      <c r="AF402" s="142">
        <f>AA402+AC402</f>
        <v>120465</v>
      </c>
      <c r="AG402" s="146"/>
      <c r="AH402" s="142">
        <f>AB402</f>
        <v>118578</v>
      </c>
      <c r="AI402" s="146"/>
      <c r="AJ402" s="146"/>
      <c r="AK402" s="142">
        <f>AF402+AI402</f>
        <v>120465</v>
      </c>
      <c r="AL402" s="142">
        <f>AG402</f>
        <v>0</v>
      </c>
      <c r="AM402" s="142">
        <f>AH402+AJ402</f>
        <v>118578</v>
      </c>
      <c r="AN402" s="142">
        <f>AO402-AM402</f>
        <v>24927</v>
      </c>
      <c r="AO402" s="142">
        <v>143505</v>
      </c>
      <c r="AP402" s="142"/>
      <c r="AQ402" s="142">
        <v>143505</v>
      </c>
      <c r="AR402" s="142"/>
      <c r="AS402" s="146"/>
      <c r="AT402" s="142">
        <f>AO402+AR402</f>
        <v>143505</v>
      </c>
      <c r="AU402" s="142">
        <f>AQ402+AS402</f>
        <v>143505</v>
      </c>
      <c r="AV402" s="146"/>
      <c r="AW402" s="146"/>
      <c r="AX402" s="142">
        <f>AT402+AV402</f>
        <v>143505</v>
      </c>
      <c r="AY402" s="142">
        <f>AU402</f>
        <v>143505</v>
      </c>
      <c r="AZ402" s="146"/>
      <c r="BA402" s="146"/>
      <c r="BB402" s="142">
        <f>AX402+AZ402</f>
        <v>143505</v>
      </c>
      <c r="BC402" s="142">
        <f>AY402+BA402</f>
        <v>143505</v>
      </c>
      <c r="BD402" s="146"/>
      <c r="BE402" s="146"/>
      <c r="BF402" s="142">
        <f>BB402+BD402</f>
        <v>143505</v>
      </c>
      <c r="BG402" s="142">
        <f>BC402+BE402</f>
        <v>143505</v>
      </c>
      <c r="BH402" s="146"/>
      <c r="BI402" s="146"/>
      <c r="BJ402" s="142">
        <f>BB402+BH402</f>
        <v>143505</v>
      </c>
      <c r="BK402" s="142">
        <f>BC402+BI402</f>
        <v>143505</v>
      </c>
      <c r="BL402" s="146"/>
      <c r="BM402" s="146"/>
      <c r="BN402" s="142">
        <f>BJ402+BL402</f>
        <v>143505</v>
      </c>
      <c r="BO402" s="142"/>
      <c r="BP402" s="142">
        <f>BK402+BM402</f>
        <v>143505</v>
      </c>
      <c r="BQ402" s="142"/>
      <c r="BR402" s="146"/>
      <c r="BS402" s="142">
        <f>BN402+BQ402</f>
        <v>143505</v>
      </c>
      <c r="BT402" s="142">
        <f>BO402</f>
        <v>0</v>
      </c>
      <c r="BU402" s="142">
        <f>BP402+BR402</f>
        <v>143505</v>
      </c>
      <c r="BV402" s="142"/>
      <c r="BW402" s="146"/>
      <c r="BX402" s="142">
        <f>BS402+BV402</f>
        <v>143505</v>
      </c>
      <c r="BY402" s="142">
        <f>BT402</f>
        <v>0</v>
      </c>
      <c r="BZ402" s="142">
        <f>BU402+BW402</f>
        <v>143505</v>
      </c>
      <c r="CA402" s="142"/>
      <c r="CB402" s="146"/>
      <c r="CC402" s="142">
        <f>BX402+CA402</f>
        <v>143505</v>
      </c>
      <c r="CD402" s="142">
        <f>BY402</f>
        <v>0</v>
      </c>
      <c r="CE402" s="142">
        <f>BZ402+CB402</f>
        <v>143505</v>
      </c>
    </row>
    <row r="403" spans="1:83" s="12" customFormat="1" ht="33">
      <c r="A403" s="153" t="s">
        <v>119</v>
      </c>
      <c r="B403" s="154" t="s">
        <v>144</v>
      </c>
      <c r="C403" s="154" t="s">
        <v>126</v>
      </c>
      <c r="D403" s="155" t="s">
        <v>120</v>
      </c>
      <c r="E403" s="154"/>
      <c r="F403" s="142"/>
      <c r="G403" s="142"/>
      <c r="H403" s="142"/>
      <c r="I403" s="142"/>
      <c r="J403" s="142"/>
      <c r="K403" s="145"/>
      <c r="L403" s="145"/>
      <c r="M403" s="142"/>
      <c r="N403" s="142"/>
      <c r="O403" s="142"/>
      <c r="P403" s="142"/>
      <c r="Q403" s="142"/>
      <c r="R403" s="146"/>
      <c r="S403" s="146"/>
      <c r="T403" s="142"/>
      <c r="U403" s="142"/>
      <c r="V403" s="146"/>
      <c r="W403" s="146"/>
      <c r="X403" s="142"/>
      <c r="Y403" s="142"/>
      <c r="Z403" s="146"/>
      <c r="AA403" s="143"/>
      <c r="AB403" s="143"/>
      <c r="AC403" s="147"/>
      <c r="AD403" s="147"/>
      <c r="AE403" s="147"/>
      <c r="AF403" s="142"/>
      <c r="AG403" s="146"/>
      <c r="AH403" s="142"/>
      <c r="AI403" s="146"/>
      <c r="AJ403" s="146"/>
      <c r="AK403" s="142"/>
      <c r="AL403" s="142"/>
      <c r="AM403" s="142"/>
      <c r="AN403" s="142"/>
      <c r="AO403" s="142"/>
      <c r="AP403" s="142"/>
      <c r="AQ403" s="142"/>
      <c r="AR403" s="142"/>
      <c r="AS403" s="146"/>
      <c r="AT403" s="142"/>
      <c r="AU403" s="142"/>
      <c r="AV403" s="146"/>
      <c r="AW403" s="146"/>
      <c r="AX403" s="142"/>
      <c r="AY403" s="142"/>
      <c r="AZ403" s="146"/>
      <c r="BA403" s="146"/>
      <c r="BB403" s="142">
        <f>BB404</f>
        <v>0</v>
      </c>
      <c r="BC403" s="142">
        <f aca="true" t="shared" si="517" ref="BC403:BM404">BC404</f>
        <v>0</v>
      </c>
      <c r="BD403" s="142">
        <f t="shared" si="517"/>
        <v>6694</v>
      </c>
      <c r="BE403" s="142">
        <f t="shared" si="517"/>
        <v>11866</v>
      </c>
      <c r="BF403" s="142">
        <f t="shared" si="517"/>
        <v>6694</v>
      </c>
      <c r="BG403" s="142">
        <f t="shared" si="517"/>
        <v>11866</v>
      </c>
      <c r="BH403" s="142">
        <f t="shared" si="517"/>
        <v>0</v>
      </c>
      <c r="BI403" s="142">
        <f t="shared" si="517"/>
        <v>0</v>
      </c>
      <c r="BJ403" s="142">
        <f>BJ404</f>
        <v>6694</v>
      </c>
      <c r="BK403" s="142">
        <f>BK404</f>
        <v>11866</v>
      </c>
      <c r="BL403" s="142">
        <f t="shared" si="517"/>
        <v>0</v>
      </c>
      <c r="BM403" s="142">
        <f t="shared" si="517"/>
        <v>0</v>
      </c>
      <c r="BN403" s="142">
        <f>BN404</f>
        <v>6694</v>
      </c>
      <c r="BO403" s="142"/>
      <c r="BP403" s="142">
        <f>BP404</f>
        <v>11866</v>
      </c>
      <c r="BQ403" s="142">
        <f aca="true" t="shared" si="518" ref="BQ403:BW403">BQ404</f>
        <v>0</v>
      </c>
      <c r="BR403" s="142">
        <f t="shared" si="518"/>
        <v>0</v>
      </c>
      <c r="BS403" s="142">
        <f t="shared" si="518"/>
        <v>6694</v>
      </c>
      <c r="BT403" s="142">
        <f t="shared" si="518"/>
        <v>0</v>
      </c>
      <c r="BU403" s="142">
        <f t="shared" si="518"/>
        <v>11866</v>
      </c>
      <c r="BV403" s="142">
        <f t="shared" si="518"/>
        <v>0</v>
      </c>
      <c r="BW403" s="142">
        <f t="shared" si="518"/>
        <v>0</v>
      </c>
      <c r="BX403" s="142">
        <f aca="true" t="shared" si="519" ref="BX403:CB404">BX404</f>
        <v>6694</v>
      </c>
      <c r="BY403" s="142">
        <f t="shared" si="519"/>
        <v>0</v>
      </c>
      <c r="BZ403" s="142">
        <f t="shared" si="519"/>
        <v>11866</v>
      </c>
      <c r="CA403" s="142">
        <f t="shared" si="519"/>
        <v>0</v>
      </c>
      <c r="CB403" s="142">
        <f t="shared" si="519"/>
        <v>0</v>
      </c>
      <c r="CC403" s="142">
        <f aca="true" t="shared" si="520" ref="CC403:CE404">CC404</f>
        <v>6694</v>
      </c>
      <c r="CD403" s="142">
        <f t="shared" si="520"/>
        <v>0</v>
      </c>
      <c r="CE403" s="142">
        <f t="shared" si="520"/>
        <v>11866</v>
      </c>
    </row>
    <row r="404" spans="1:83" s="12" customFormat="1" ht="56.25" customHeight="1">
      <c r="A404" s="153" t="s">
        <v>358</v>
      </c>
      <c r="B404" s="154" t="s">
        <v>144</v>
      </c>
      <c r="C404" s="154" t="s">
        <v>126</v>
      </c>
      <c r="D404" s="155" t="s">
        <v>359</v>
      </c>
      <c r="E404" s="154"/>
      <c r="F404" s="142"/>
      <c r="G404" s="142"/>
      <c r="H404" s="142"/>
      <c r="I404" s="142"/>
      <c r="J404" s="142"/>
      <c r="K404" s="145"/>
      <c r="L404" s="145"/>
      <c r="M404" s="142"/>
      <c r="N404" s="142"/>
      <c r="O404" s="142"/>
      <c r="P404" s="142"/>
      <c r="Q404" s="142"/>
      <c r="R404" s="146"/>
      <c r="S404" s="146"/>
      <c r="T404" s="142"/>
      <c r="U404" s="142"/>
      <c r="V404" s="146"/>
      <c r="W404" s="146"/>
      <c r="X404" s="142"/>
      <c r="Y404" s="142"/>
      <c r="Z404" s="146"/>
      <c r="AA404" s="143"/>
      <c r="AB404" s="143"/>
      <c r="AC404" s="147"/>
      <c r="AD404" s="147"/>
      <c r="AE404" s="147"/>
      <c r="AF404" s="142"/>
      <c r="AG404" s="146"/>
      <c r="AH404" s="142"/>
      <c r="AI404" s="146"/>
      <c r="AJ404" s="146"/>
      <c r="AK404" s="142"/>
      <c r="AL404" s="142"/>
      <c r="AM404" s="142"/>
      <c r="AN404" s="142"/>
      <c r="AO404" s="142"/>
      <c r="AP404" s="142"/>
      <c r="AQ404" s="142"/>
      <c r="AR404" s="142"/>
      <c r="AS404" s="146"/>
      <c r="AT404" s="142"/>
      <c r="AU404" s="142"/>
      <c r="AV404" s="146"/>
      <c r="AW404" s="146"/>
      <c r="AX404" s="142"/>
      <c r="AY404" s="142"/>
      <c r="AZ404" s="146"/>
      <c r="BA404" s="146"/>
      <c r="BB404" s="142">
        <f>BB405</f>
        <v>0</v>
      </c>
      <c r="BC404" s="142">
        <f t="shared" si="517"/>
        <v>0</v>
      </c>
      <c r="BD404" s="142">
        <f t="shared" si="517"/>
        <v>6694</v>
      </c>
      <c r="BE404" s="142">
        <f t="shared" si="517"/>
        <v>11866</v>
      </c>
      <c r="BF404" s="142">
        <f t="shared" si="517"/>
        <v>6694</v>
      </c>
      <c r="BG404" s="142">
        <f t="shared" si="517"/>
        <v>11866</v>
      </c>
      <c r="BH404" s="142">
        <f t="shared" si="517"/>
        <v>0</v>
      </c>
      <c r="BI404" s="142">
        <f t="shared" si="517"/>
        <v>0</v>
      </c>
      <c r="BJ404" s="142">
        <f>BJ405</f>
        <v>6694</v>
      </c>
      <c r="BK404" s="142">
        <f>BK405</f>
        <v>11866</v>
      </c>
      <c r="BL404" s="142">
        <f t="shared" si="517"/>
        <v>0</v>
      </c>
      <c r="BM404" s="142">
        <f t="shared" si="517"/>
        <v>0</v>
      </c>
      <c r="BN404" s="142">
        <f>BN405</f>
        <v>6694</v>
      </c>
      <c r="BO404" s="142"/>
      <c r="BP404" s="142">
        <f>BP405</f>
        <v>11866</v>
      </c>
      <c r="BQ404" s="142">
        <f aca="true" t="shared" si="521" ref="BQ404:BW404">BQ405</f>
        <v>0</v>
      </c>
      <c r="BR404" s="142">
        <f t="shared" si="521"/>
        <v>0</v>
      </c>
      <c r="BS404" s="142">
        <f t="shared" si="521"/>
        <v>6694</v>
      </c>
      <c r="BT404" s="142">
        <f t="shared" si="521"/>
        <v>0</v>
      </c>
      <c r="BU404" s="142">
        <f t="shared" si="521"/>
        <v>11866</v>
      </c>
      <c r="BV404" s="142">
        <f t="shared" si="521"/>
        <v>0</v>
      </c>
      <c r="BW404" s="142">
        <f t="shared" si="521"/>
        <v>0</v>
      </c>
      <c r="BX404" s="142">
        <f t="shared" si="519"/>
        <v>6694</v>
      </c>
      <c r="BY404" s="142">
        <f t="shared" si="519"/>
        <v>0</v>
      </c>
      <c r="BZ404" s="142">
        <f t="shared" si="519"/>
        <v>11866</v>
      </c>
      <c r="CA404" s="142">
        <f t="shared" si="519"/>
        <v>0</v>
      </c>
      <c r="CB404" s="142">
        <f t="shared" si="519"/>
        <v>0</v>
      </c>
      <c r="CC404" s="142">
        <f t="shared" si="520"/>
        <v>6694</v>
      </c>
      <c r="CD404" s="142">
        <f t="shared" si="520"/>
        <v>0</v>
      </c>
      <c r="CE404" s="142">
        <f t="shared" si="520"/>
        <v>11866</v>
      </c>
    </row>
    <row r="405" spans="1:83" s="12" customFormat="1" ht="88.5" customHeight="1">
      <c r="A405" s="153" t="s">
        <v>241</v>
      </c>
      <c r="B405" s="154" t="s">
        <v>144</v>
      </c>
      <c r="C405" s="154" t="s">
        <v>126</v>
      </c>
      <c r="D405" s="155" t="s">
        <v>359</v>
      </c>
      <c r="E405" s="154" t="s">
        <v>149</v>
      </c>
      <c r="F405" s="142"/>
      <c r="G405" s="142"/>
      <c r="H405" s="142"/>
      <c r="I405" s="142"/>
      <c r="J405" s="142"/>
      <c r="K405" s="145"/>
      <c r="L405" s="145"/>
      <c r="M405" s="142"/>
      <c r="N405" s="142"/>
      <c r="O405" s="142"/>
      <c r="P405" s="142"/>
      <c r="Q405" s="142"/>
      <c r="R405" s="146"/>
      <c r="S405" s="146"/>
      <c r="T405" s="142"/>
      <c r="U405" s="142"/>
      <c r="V405" s="146"/>
      <c r="W405" s="146"/>
      <c r="X405" s="142"/>
      <c r="Y405" s="142"/>
      <c r="Z405" s="146"/>
      <c r="AA405" s="143"/>
      <c r="AB405" s="143"/>
      <c r="AC405" s="147"/>
      <c r="AD405" s="147"/>
      <c r="AE405" s="147"/>
      <c r="AF405" s="142"/>
      <c r="AG405" s="146"/>
      <c r="AH405" s="142"/>
      <c r="AI405" s="146"/>
      <c r="AJ405" s="146"/>
      <c r="AK405" s="142"/>
      <c r="AL405" s="142"/>
      <c r="AM405" s="142"/>
      <c r="AN405" s="142"/>
      <c r="AO405" s="142"/>
      <c r="AP405" s="142"/>
      <c r="AQ405" s="142"/>
      <c r="AR405" s="142"/>
      <c r="AS405" s="146"/>
      <c r="AT405" s="142"/>
      <c r="AU405" s="142"/>
      <c r="AV405" s="146"/>
      <c r="AW405" s="146"/>
      <c r="AX405" s="142"/>
      <c r="AY405" s="142"/>
      <c r="AZ405" s="146"/>
      <c r="BA405" s="146"/>
      <c r="BB405" s="142"/>
      <c r="BC405" s="142"/>
      <c r="BD405" s="142">
        <v>6694</v>
      </c>
      <c r="BE405" s="142">
        <v>11866</v>
      </c>
      <c r="BF405" s="142">
        <f>BB405+BD405</f>
        <v>6694</v>
      </c>
      <c r="BG405" s="142">
        <f>BC405+BE405</f>
        <v>11866</v>
      </c>
      <c r="BH405" s="146"/>
      <c r="BI405" s="146"/>
      <c r="BJ405" s="142">
        <f>BF405+BH405</f>
        <v>6694</v>
      </c>
      <c r="BK405" s="142">
        <f>BG405+BI405</f>
        <v>11866</v>
      </c>
      <c r="BL405" s="146"/>
      <c r="BM405" s="146"/>
      <c r="BN405" s="142">
        <f>BJ405+BL405</f>
        <v>6694</v>
      </c>
      <c r="BO405" s="142"/>
      <c r="BP405" s="142">
        <f>BK405+BM405</f>
        <v>11866</v>
      </c>
      <c r="BQ405" s="142"/>
      <c r="BR405" s="146"/>
      <c r="BS405" s="142">
        <f>BN405+BQ405</f>
        <v>6694</v>
      </c>
      <c r="BT405" s="142">
        <f>BO405</f>
        <v>0</v>
      </c>
      <c r="BU405" s="142">
        <f>BP405+BR405</f>
        <v>11866</v>
      </c>
      <c r="BV405" s="146"/>
      <c r="BW405" s="146"/>
      <c r="BX405" s="142">
        <f>BS405+BV405</f>
        <v>6694</v>
      </c>
      <c r="BY405" s="142">
        <f>BT405</f>
        <v>0</v>
      </c>
      <c r="BZ405" s="142">
        <f>BU405+BW405</f>
        <v>11866</v>
      </c>
      <c r="CA405" s="146"/>
      <c r="CB405" s="146"/>
      <c r="CC405" s="142">
        <f>BX405+CA405</f>
        <v>6694</v>
      </c>
      <c r="CD405" s="142">
        <f>BY405</f>
        <v>0</v>
      </c>
      <c r="CE405" s="142">
        <f>BZ405+CB405</f>
        <v>11866</v>
      </c>
    </row>
    <row r="406" spans="1:83" s="12" customFormat="1" ht="16.5">
      <c r="A406" s="153"/>
      <c r="B406" s="154"/>
      <c r="C406" s="154"/>
      <c r="D406" s="155"/>
      <c r="E406" s="154"/>
      <c r="F406" s="142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7"/>
      <c r="AB406" s="147"/>
      <c r="AC406" s="147"/>
      <c r="AD406" s="147"/>
      <c r="AE406" s="147"/>
      <c r="AF406" s="146"/>
      <c r="AG406" s="146"/>
      <c r="AH406" s="146"/>
      <c r="AI406" s="146"/>
      <c r="AJ406" s="146"/>
      <c r="AK406" s="142"/>
      <c r="AL406" s="142"/>
      <c r="AM406" s="142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  <c r="BU406" s="146"/>
      <c r="BV406" s="146"/>
      <c r="BW406" s="146"/>
      <c r="BX406" s="146"/>
      <c r="BY406" s="146"/>
      <c r="BZ406" s="146"/>
      <c r="CA406" s="146"/>
      <c r="CB406" s="146"/>
      <c r="CC406" s="146"/>
      <c r="CD406" s="146"/>
      <c r="CE406" s="146"/>
    </row>
    <row r="407" spans="1:83" s="12" customFormat="1" ht="24.75" customHeight="1">
      <c r="A407" s="134" t="s">
        <v>0</v>
      </c>
      <c r="B407" s="135" t="s">
        <v>144</v>
      </c>
      <c r="C407" s="135" t="s">
        <v>133</v>
      </c>
      <c r="D407" s="150"/>
      <c r="E407" s="135"/>
      <c r="F407" s="151">
        <f aca="true" t="shared" si="522" ref="F407:V408">F408</f>
        <v>229141</v>
      </c>
      <c r="G407" s="151">
        <f t="shared" si="522"/>
        <v>28032</v>
      </c>
      <c r="H407" s="151">
        <f t="shared" si="522"/>
        <v>257173</v>
      </c>
      <c r="I407" s="151">
        <f t="shared" si="522"/>
        <v>0</v>
      </c>
      <c r="J407" s="151">
        <f t="shared" si="522"/>
        <v>275614</v>
      </c>
      <c r="K407" s="151">
        <f t="shared" si="522"/>
        <v>0</v>
      </c>
      <c r="L407" s="151">
        <f t="shared" si="522"/>
        <v>0</v>
      </c>
      <c r="M407" s="151">
        <f t="shared" si="522"/>
        <v>275614</v>
      </c>
      <c r="N407" s="151">
        <f t="shared" si="522"/>
        <v>-60549</v>
      </c>
      <c r="O407" s="151">
        <f t="shared" si="522"/>
        <v>215065</v>
      </c>
      <c r="P407" s="151">
        <f t="shared" si="522"/>
        <v>0</v>
      </c>
      <c r="Q407" s="151">
        <f t="shared" si="522"/>
        <v>200287</v>
      </c>
      <c r="R407" s="151">
        <f t="shared" si="522"/>
        <v>0</v>
      </c>
      <c r="S407" s="151">
        <f t="shared" si="522"/>
        <v>0</v>
      </c>
      <c r="T407" s="151">
        <f t="shared" si="522"/>
        <v>215065</v>
      </c>
      <c r="U407" s="151">
        <f t="shared" si="522"/>
        <v>200287</v>
      </c>
      <c r="V407" s="151">
        <f t="shared" si="522"/>
        <v>0</v>
      </c>
      <c r="W407" s="151">
        <f aca="true" t="shared" si="523" ref="V407:AK408">W408</f>
        <v>0</v>
      </c>
      <c r="X407" s="151">
        <f t="shared" si="523"/>
        <v>215065</v>
      </c>
      <c r="Y407" s="151">
        <f t="shared" si="523"/>
        <v>200287</v>
      </c>
      <c r="Z407" s="151">
        <f t="shared" si="523"/>
        <v>0</v>
      </c>
      <c r="AA407" s="152">
        <f t="shared" si="523"/>
        <v>215065</v>
      </c>
      <c r="AB407" s="152">
        <f t="shared" si="523"/>
        <v>200287</v>
      </c>
      <c r="AC407" s="152">
        <f t="shared" si="523"/>
        <v>0</v>
      </c>
      <c r="AD407" s="152">
        <f t="shared" si="523"/>
        <v>0</v>
      </c>
      <c r="AE407" s="152"/>
      <c r="AF407" s="151">
        <f t="shared" si="523"/>
        <v>215065</v>
      </c>
      <c r="AG407" s="151">
        <f t="shared" si="523"/>
        <v>0</v>
      </c>
      <c r="AH407" s="151">
        <f t="shared" si="523"/>
        <v>200287</v>
      </c>
      <c r="AI407" s="151">
        <f t="shared" si="523"/>
        <v>0</v>
      </c>
      <c r="AJ407" s="151">
        <f t="shared" si="523"/>
        <v>0</v>
      </c>
      <c r="AK407" s="151">
        <f t="shared" si="523"/>
        <v>215065</v>
      </c>
      <c r="AL407" s="151">
        <f aca="true" t="shared" si="524" ref="AI407:AZ408">AL408</f>
        <v>0</v>
      </c>
      <c r="AM407" s="151">
        <f t="shared" si="524"/>
        <v>200287</v>
      </c>
      <c r="AN407" s="151">
        <f t="shared" si="524"/>
        <v>38710</v>
      </c>
      <c r="AO407" s="151">
        <f t="shared" si="524"/>
        <v>238997</v>
      </c>
      <c r="AP407" s="151">
        <f t="shared" si="524"/>
        <v>0</v>
      </c>
      <c r="AQ407" s="151">
        <f t="shared" si="524"/>
        <v>238997</v>
      </c>
      <c r="AR407" s="151">
        <f t="shared" si="524"/>
        <v>0</v>
      </c>
      <c r="AS407" s="151">
        <f t="shared" si="524"/>
        <v>0</v>
      </c>
      <c r="AT407" s="151">
        <f t="shared" si="524"/>
        <v>238997</v>
      </c>
      <c r="AU407" s="151">
        <f t="shared" si="524"/>
        <v>238997</v>
      </c>
      <c r="AV407" s="151">
        <f t="shared" si="524"/>
        <v>0</v>
      </c>
      <c r="AW407" s="151">
        <f t="shared" si="524"/>
        <v>0</v>
      </c>
      <c r="AX407" s="151">
        <f t="shared" si="524"/>
        <v>238997</v>
      </c>
      <c r="AY407" s="151">
        <f t="shared" si="524"/>
        <v>238997</v>
      </c>
      <c r="AZ407" s="151">
        <f t="shared" si="524"/>
        <v>0</v>
      </c>
      <c r="BA407" s="151">
        <f aca="true" t="shared" si="525" ref="AZ407:BC408">BA408</f>
        <v>0</v>
      </c>
      <c r="BB407" s="151">
        <f t="shared" si="525"/>
        <v>238997</v>
      </c>
      <c r="BC407" s="151">
        <f t="shared" si="525"/>
        <v>238997</v>
      </c>
      <c r="BD407" s="146"/>
      <c r="BE407" s="146"/>
      <c r="BF407" s="151">
        <f aca="true" t="shared" si="526" ref="BF407:BV408">BF408</f>
        <v>238997</v>
      </c>
      <c r="BG407" s="151">
        <f t="shared" si="526"/>
        <v>238997</v>
      </c>
      <c r="BH407" s="151">
        <f t="shared" si="526"/>
        <v>0</v>
      </c>
      <c r="BI407" s="151">
        <f t="shared" si="526"/>
        <v>0</v>
      </c>
      <c r="BJ407" s="151">
        <f t="shared" si="526"/>
        <v>238997</v>
      </c>
      <c r="BK407" s="151">
        <f t="shared" si="526"/>
        <v>238997</v>
      </c>
      <c r="BL407" s="151">
        <f t="shared" si="526"/>
        <v>0</v>
      </c>
      <c r="BM407" s="151">
        <f t="shared" si="526"/>
        <v>0</v>
      </c>
      <c r="BN407" s="151">
        <f t="shared" si="526"/>
        <v>238997</v>
      </c>
      <c r="BO407" s="151"/>
      <c r="BP407" s="151">
        <f t="shared" si="526"/>
        <v>238997</v>
      </c>
      <c r="BQ407" s="151">
        <f t="shared" si="526"/>
        <v>0</v>
      </c>
      <c r="BR407" s="151">
        <f t="shared" si="526"/>
        <v>0</v>
      </c>
      <c r="BS407" s="151">
        <f t="shared" si="526"/>
        <v>238997</v>
      </c>
      <c r="BT407" s="151">
        <f t="shared" si="526"/>
        <v>0</v>
      </c>
      <c r="BU407" s="151">
        <f t="shared" si="526"/>
        <v>238997</v>
      </c>
      <c r="BV407" s="151">
        <f t="shared" si="526"/>
        <v>0</v>
      </c>
      <c r="BW407" s="151">
        <f aca="true" t="shared" si="527" ref="BV407:CB408">BW408</f>
        <v>0</v>
      </c>
      <c r="BX407" s="151">
        <f t="shared" si="527"/>
        <v>238997</v>
      </c>
      <c r="BY407" s="151">
        <f t="shared" si="527"/>
        <v>0</v>
      </c>
      <c r="BZ407" s="151">
        <f t="shared" si="527"/>
        <v>238997</v>
      </c>
      <c r="CA407" s="151">
        <f t="shared" si="527"/>
        <v>0</v>
      </c>
      <c r="CB407" s="151">
        <f t="shared" si="527"/>
        <v>0</v>
      </c>
      <c r="CC407" s="151">
        <f aca="true" t="shared" si="528" ref="CC407:CE408">CC408</f>
        <v>238997</v>
      </c>
      <c r="CD407" s="151">
        <f t="shared" si="528"/>
        <v>0</v>
      </c>
      <c r="CE407" s="151">
        <f t="shared" si="528"/>
        <v>238997</v>
      </c>
    </row>
    <row r="408" spans="1:83" s="12" customFormat="1" ht="22.5" customHeight="1">
      <c r="A408" s="153" t="s">
        <v>102</v>
      </c>
      <c r="B408" s="154" t="s">
        <v>144</v>
      </c>
      <c r="C408" s="154" t="s">
        <v>133</v>
      </c>
      <c r="D408" s="155" t="s">
        <v>103</v>
      </c>
      <c r="E408" s="154"/>
      <c r="F408" s="156">
        <f t="shared" si="522"/>
        <v>229141</v>
      </c>
      <c r="G408" s="156">
        <f t="shared" si="522"/>
        <v>28032</v>
      </c>
      <c r="H408" s="156">
        <f t="shared" si="522"/>
        <v>257173</v>
      </c>
      <c r="I408" s="156">
        <f t="shared" si="522"/>
        <v>0</v>
      </c>
      <c r="J408" s="156">
        <f t="shared" si="522"/>
        <v>275614</v>
      </c>
      <c r="K408" s="156">
        <f t="shared" si="522"/>
        <v>0</v>
      </c>
      <c r="L408" s="156">
        <f t="shared" si="522"/>
        <v>0</v>
      </c>
      <c r="M408" s="156">
        <f t="shared" si="522"/>
        <v>275614</v>
      </c>
      <c r="N408" s="156">
        <f t="shared" si="522"/>
        <v>-60549</v>
      </c>
      <c r="O408" s="156">
        <f t="shared" si="522"/>
        <v>215065</v>
      </c>
      <c r="P408" s="156">
        <f t="shared" si="522"/>
        <v>0</v>
      </c>
      <c r="Q408" s="156">
        <f t="shared" si="522"/>
        <v>200287</v>
      </c>
      <c r="R408" s="156">
        <f t="shared" si="522"/>
        <v>0</v>
      </c>
      <c r="S408" s="156">
        <f t="shared" si="522"/>
        <v>0</v>
      </c>
      <c r="T408" s="156">
        <f t="shared" si="522"/>
        <v>215065</v>
      </c>
      <c r="U408" s="156">
        <f t="shared" si="522"/>
        <v>200287</v>
      </c>
      <c r="V408" s="156">
        <f t="shared" si="523"/>
        <v>0</v>
      </c>
      <c r="W408" s="156">
        <f t="shared" si="523"/>
        <v>0</v>
      </c>
      <c r="X408" s="156">
        <f t="shared" si="523"/>
        <v>215065</v>
      </c>
      <c r="Y408" s="156">
        <f t="shared" si="523"/>
        <v>200287</v>
      </c>
      <c r="Z408" s="156">
        <f t="shared" si="523"/>
        <v>0</v>
      </c>
      <c r="AA408" s="157">
        <f t="shared" si="523"/>
        <v>215065</v>
      </c>
      <c r="AB408" s="157">
        <f t="shared" si="523"/>
        <v>200287</v>
      </c>
      <c r="AC408" s="157">
        <f t="shared" si="523"/>
        <v>0</v>
      </c>
      <c r="AD408" s="157">
        <f t="shared" si="523"/>
        <v>0</v>
      </c>
      <c r="AE408" s="157"/>
      <c r="AF408" s="156">
        <f t="shared" si="523"/>
        <v>215065</v>
      </c>
      <c r="AG408" s="156">
        <f t="shared" si="523"/>
        <v>0</v>
      </c>
      <c r="AH408" s="156">
        <f t="shared" si="523"/>
        <v>200287</v>
      </c>
      <c r="AI408" s="156">
        <f t="shared" si="524"/>
        <v>0</v>
      </c>
      <c r="AJ408" s="156">
        <f t="shared" si="524"/>
        <v>0</v>
      </c>
      <c r="AK408" s="156">
        <f t="shared" si="524"/>
        <v>215065</v>
      </c>
      <c r="AL408" s="156">
        <f t="shared" si="524"/>
        <v>0</v>
      </c>
      <c r="AM408" s="156">
        <f t="shared" si="524"/>
        <v>200287</v>
      </c>
      <c r="AN408" s="156">
        <f t="shared" si="524"/>
        <v>38710</v>
      </c>
      <c r="AO408" s="156">
        <f t="shared" si="524"/>
        <v>238997</v>
      </c>
      <c r="AP408" s="156">
        <f t="shared" si="524"/>
        <v>0</v>
      </c>
      <c r="AQ408" s="156">
        <f t="shared" si="524"/>
        <v>238997</v>
      </c>
      <c r="AR408" s="156">
        <f t="shared" si="524"/>
        <v>0</v>
      </c>
      <c r="AS408" s="156">
        <f t="shared" si="524"/>
        <v>0</v>
      </c>
      <c r="AT408" s="156">
        <f t="shared" si="524"/>
        <v>238997</v>
      </c>
      <c r="AU408" s="156">
        <f t="shared" si="524"/>
        <v>238997</v>
      </c>
      <c r="AV408" s="156">
        <f t="shared" si="524"/>
        <v>0</v>
      </c>
      <c r="AW408" s="156">
        <f t="shared" si="524"/>
        <v>0</v>
      </c>
      <c r="AX408" s="156">
        <f t="shared" si="524"/>
        <v>238997</v>
      </c>
      <c r="AY408" s="156">
        <f t="shared" si="524"/>
        <v>238997</v>
      </c>
      <c r="AZ408" s="156">
        <f t="shared" si="525"/>
        <v>0</v>
      </c>
      <c r="BA408" s="156">
        <f t="shared" si="525"/>
        <v>0</v>
      </c>
      <c r="BB408" s="156">
        <f t="shared" si="525"/>
        <v>238997</v>
      </c>
      <c r="BC408" s="156">
        <f t="shared" si="525"/>
        <v>238997</v>
      </c>
      <c r="BD408" s="146"/>
      <c r="BE408" s="146"/>
      <c r="BF408" s="156">
        <f t="shared" si="526"/>
        <v>238997</v>
      </c>
      <c r="BG408" s="156">
        <f t="shared" si="526"/>
        <v>238997</v>
      </c>
      <c r="BH408" s="156">
        <f t="shared" si="526"/>
        <v>0</v>
      </c>
      <c r="BI408" s="156">
        <f t="shared" si="526"/>
        <v>0</v>
      </c>
      <c r="BJ408" s="156">
        <f t="shared" si="526"/>
        <v>238997</v>
      </c>
      <c r="BK408" s="156">
        <f t="shared" si="526"/>
        <v>238997</v>
      </c>
      <c r="BL408" s="156">
        <f t="shared" si="526"/>
        <v>0</v>
      </c>
      <c r="BM408" s="156">
        <f t="shared" si="526"/>
        <v>0</v>
      </c>
      <c r="BN408" s="156">
        <f t="shared" si="526"/>
        <v>238997</v>
      </c>
      <c r="BO408" s="156"/>
      <c r="BP408" s="156">
        <f t="shared" si="526"/>
        <v>238997</v>
      </c>
      <c r="BQ408" s="156">
        <f t="shared" si="526"/>
        <v>0</v>
      </c>
      <c r="BR408" s="156">
        <f t="shared" si="526"/>
        <v>0</v>
      </c>
      <c r="BS408" s="156">
        <f t="shared" si="526"/>
        <v>238997</v>
      </c>
      <c r="BT408" s="156">
        <f t="shared" si="526"/>
        <v>0</v>
      </c>
      <c r="BU408" s="156">
        <f t="shared" si="526"/>
        <v>238997</v>
      </c>
      <c r="BV408" s="156">
        <f t="shared" si="527"/>
        <v>0</v>
      </c>
      <c r="BW408" s="156">
        <f t="shared" si="527"/>
        <v>0</v>
      </c>
      <c r="BX408" s="156">
        <f t="shared" si="527"/>
        <v>238997</v>
      </c>
      <c r="BY408" s="156">
        <f t="shared" si="527"/>
        <v>0</v>
      </c>
      <c r="BZ408" s="156">
        <f t="shared" si="527"/>
        <v>238997</v>
      </c>
      <c r="CA408" s="156">
        <f t="shared" si="527"/>
        <v>0</v>
      </c>
      <c r="CB408" s="156">
        <f t="shared" si="527"/>
        <v>0</v>
      </c>
      <c r="CC408" s="156">
        <f t="shared" si="528"/>
        <v>238997</v>
      </c>
      <c r="CD408" s="156">
        <f t="shared" si="528"/>
        <v>0</v>
      </c>
      <c r="CE408" s="156">
        <f t="shared" si="528"/>
        <v>238997</v>
      </c>
    </row>
    <row r="409" spans="1:83" s="12" customFormat="1" ht="36" customHeight="1">
      <c r="A409" s="153" t="s">
        <v>127</v>
      </c>
      <c r="B409" s="154" t="s">
        <v>144</v>
      </c>
      <c r="C409" s="154" t="s">
        <v>133</v>
      </c>
      <c r="D409" s="155" t="s">
        <v>103</v>
      </c>
      <c r="E409" s="154" t="s">
        <v>128</v>
      </c>
      <c r="F409" s="142">
        <v>229141</v>
      </c>
      <c r="G409" s="142">
        <f>H409-F409</f>
        <v>28032</v>
      </c>
      <c r="H409" s="142">
        <v>257173</v>
      </c>
      <c r="I409" s="142"/>
      <c r="J409" s="142">
        <v>275614</v>
      </c>
      <c r="K409" s="145"/>
      <c r="L409" s="145"/>
      <c r="M409" s="142">
        <v>275614</v>
      </c>
      <c r="N409" s="142">
        <f>O409-M409</f>
        <v>-60549</v>
      </c>
      <c r="O409" s="142">
        <v>215065</v>
      </c>
      <c r="P409" s="142"/>
      <c r="Q409" s="142">
        <v>200287</v>
      </c>
      <c r="R409" s="146"/>
      <c r="S409" s="146"/>
      <c r="T409" s="142">
        <f>O409+R409</f>
        <v>215065</v>
      </c>
      <c r="U409" s="142">
        <f>Q409+S409</f>
        <v>200287</v>
      </c>
      <c r="V409" s="146"/>
      <c r="W409" s="146"/>
      <c r="X409" s="142">
        <f>T409+V409</f>
        <v>215065</v>
      </c>
      <c r="Y409" s="142">
        <f>U409+W409</f>
        <v>200287</v>
      </c>
      <c r="Z409" s="146"/>
      <c r="AA409" s="143">
        <f>X409+Z409</f>
        <v>215065</v>
      </c>
      <c r="AB409" s="143">
        <f>Y409</f>
        <v>200287</v>
      </c>
      <c r="AC409" s="147"/>
      <c r="AD409" s="147"/>
      <c r="AE409" s="147"/>
      <c r="AF409" s="142">
        <f>AA409+AC409</f>
        <v>215065</v>
      </c>
      <c r="AG409" s="146"/>
      <c r="AH409" s="142">
        <f>AB409</f>
        <v>200287</v>
      </c>
      <c r="AI409" s="146"/>
      <c r="AJ409" s="146"/>
      <c r="AK409" s="142">
        <f>AF409+AI409</f>
        <v>215065</v>
      </c>
      <c r="AL409" s="142">
        <f>AG409</f>
        <v>0</v>
      </c>
      <c r="AM409" s="142">
        <f>AH409+AJ409</f>
        <v>200287</v>
      </c>
      <c r="AN409" s="142">
        <f>AO409-AM409</f>
        <v>38710</v>
      </c>
      <c r="AO409" s="142">
        <v>238997</v>
      </c>
      <c r="AP409" s="142"/>
      <c r="AQ409" s="142">
        <v>238997</v>
      </c>
      <c r="AR409" s="142"/>
      <c r="AS409" s="146"/>
      <c r="AT409" s="142">
        <f>AO409+AR409</f>
        <v>238997</v>
      </c>
      <c r="AU409" s="142">
        <f>AQ409+AS409</f>
        <v>238997</v>
      </c>
      <c r="AV409" s="146"/>
      <c r="AW409" s="146"/>
      <c r="AX409" s="142">
        <f>AT409+AV409</f>
        <v>238997</v>
      </c>
      <c r="AY409" s="142">
        <f>AU409</f>
        <v>238997</v>
      </c>
      <c r="AZ409" s="146"/>
      <c r="BA409" s="146"/>
      <c r="BB409" s="142">
        <f>AX409+AZ409</f>
        <v>238997</v>
      </c>
      <c r="BC409" s="142">
        <f>AY409+BA409</f>
        <v>238997</v>
      </c>
      <c r="BD409" s="146"/>
      <c r="BE409" s="146"/>
      <c r="BF409" s="142">
        <f>BB409+BD409</f>
        <v>238997</v>
      </c>
      <c r="BG409" s="142">
        <f>BC409+BE409</f>
        <v>238997</v>
      </c>
      <c r="BH409" s="146"/>
      <c r="BI409" s="146"/>
      <c r="BJ409" s="142">
        <f>BB409+BH409</f>
        <v>238997</v>
      </c>
      <c r="BK409" s="142">
        <f>BC409+BI409</f>
        <v>238997</v>
      </c>
      <c r="BL409" s="146"/>
      <c r="BM409" s="146"/>
      <c r="BN409" s="142">
        <f>BJ409+BL409</f>
        <v>238997</v>
      </c>
      <c r="BO409" s="142"/>
      <c r="BP409" s="142">
        <f>BK409+BM409</f>
        <v>238997</v>
      </c>
      <c r="BQ409" s="142"/>
      <c r="BR409" s="146"/>
      <c r="BS409" s="142">
        <f>BN409+BQ409</f>
        <v>238997</v>
      </c>
      <c r="BT409" s="142">
        <f>BO409</f>
        <v>0</v>
      </c>
      <c r="BU409" s="142">
        <f>BP409+BR409</f>
        <v>238997</v>
      </c>
      <c r="BV409" s="142"/>
      <c r="BW409" s="146"/>
      <c r="BX409" s="142">
        <f>BS409+BV409</f>
        <v>238997</v>
      </c>
      <c r="BY409" s="142">
        <f>BT409</f>
        <v>0</v>
      </c>
      <c r="BZ409" s="142">
        <f>BU409+BW409</f>
        <v>238997</v>
      </c>
      <c r="CA409" s="142"/>
      <c r="CB409" s="146"/>
      <c r="CC409" s="142">
        <f>BX409+CA409</f>
        <v>238997</v>
      </c>
      <c r="CD409" s="142">
        <f>BY409</f>
        <v>0</v>
      </c>
      <c r="CE409" s="142">
        <f>BZ409+CB409</f>
        <v>238997</v>
      </c>
    </row>
    <row r="410" spans="1:83" s="12" customFormat="1" ht="15" customHeight="1">
      <c r="A410" s="153"/>
      <c r="B410" s="154"/>
      <c r="C410" s="154"/>
      <c r="D410" s="155"/>
      <c r="E410" s="154"/>
      <c r="F410" s="142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7"/>
      <c r="AB410" s="147"/>
      <c r="AC410" s="147"/>
      <c r="AD410" s="147"/>
      <c r="AE410" s="147"/>
      <c r="AF410" s="146"/>
      <c r="AG410" s="146"/>
      <c r="AH410" s="146"/>
      <c r="AI410" s="146"/>
      <c r="AJ410" s="146"/>
      <c r="AK410" s="142"/>
      <c r="AL410" s="142"/>
      <c r="AM410" s="142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  <c r="BU410" s="146"/>
      <c r="BV410" s="146"/>
      <c r="BW410" s="146"/>
      <c r="BX410" s="146"/>
      <c r="BY410" s="146"/>
      <c r="BZ410" s="146"/>
      <c r="CA410" s="146"/>
      <c r="CB410" s="146"/>
      <c r="CC410" s="146"/>
      <c r="CD410" s="146"/>
      <c r="CE410" s="146"/>
    </row>
    <row r="411" spans="1:83" s="9" customFormat="1" ht="22.5" customHeight="1">
      <c r="A411" s="134" t="s">
        <v>1</v>
      </c>
      <c r="B411" s="135" t="s">
        <v>144</v>
      </c>
      <c r="C411" s="135" t="s">
        <v>154</v>
      </c>
      <c r="D411" s="150"/>
      <c r="E411" s="135"/>
      <c r="F411" s="151">
        <f aca="true" t="shared" si="529" ref="F411:V412">F412</f>
        <v>90724</v>
      </c>
      <c r="G411" s="151">
        <f t="shared" si="529"/>
        <v>20756</v>
      </c>
      <c r="H411" s="151">
        <f t="shared" si="529"/>
        <v>111480</v>
      </c>
      <c r="I411" s="151">
        <f t="shared" si="529"/>
        <v>0</v>
      </c>
      <c r="J411" s="151">
        <f t="shared" si="529"/>
        <v>120990</v>
      </c>
      <c r="K411" s="151">
        <f t="shared" si="529"/>
        <v>0</v>
      </c>
      <c r="L411" s="151">
        <f t="shared" si="529"/>
        <v>0</v>
      </c>
      <c r="M411" s="151">
        <f t="shared" si="529"/>
        <v>120990</v>
      </c>
      <c r="N411" s="151">
        <f t="shared" si="529"/>
        <v>-44708</v>
      </c>
      <c r="O411" s="151">
        <f t="shared" si="529"/>
        <v>76282</v>
      </c>
      <c r="P411" s="151">
        <f t="shared" si="529"/>
        <v>0</v>
      </c>
      <c r="Q411" s="151">
        <f t="shared" si="529"/>
        <v>73821</v>
      </c>
      <c r="R411" s="151">
        <f t="shared" si="529"/>
        <v>0</v>
      </c>
      <c r="S411" s="151">
        <f t="shared" si="529"/>
        <v>0</v>
      </c>
      <c r="T411" s="151">
        <f t="shared" si="529"/>
        <v>76282</v>
      </c>
      <c r="U411" s="151">
        <f t="shared" si="529"/>
        <v>73821</v>
      </c>
      <c r="V411" s="151">
        <f t="shared" si="529"/>
        <v>0</v>
      </c>
      <c r="W411" s="151">
        <f aca="true" t="shared" si="530" ref="V411:AK412">W412</f>
        <v>0</v>
      </c>
      <c r="X411" s="151">
        <f t="shared" si="530"/>
        <v>76282</v>
      </c>
      <c r="Y411" s="151">
        <f t="shared" si="530"/>
        <v>73821</v>
      </c>
      <c r="Z411" s="151">
        <f t="shared" si="530"/>
        <v>0</v>
      </c>
      <c r="AA411" s="152">
        <f t="shared" si="530"/>
        <v>76282</v>
      </c>
      <c r="AB411" s="152">
        <f t="shared" si="530"/>
        <v>73821</v>
      </c>
      <c r="AC411" s="152">
        <f t="shared" si="530"/>
        <v>0</v>
      </c>
      <c r="AD411" s="152">
        <f t="shared" si="530"/>
        <v>0</v>
      </c>
      <c r="AE411" s="152"/>
      <c r="AF411" s="151">
        <f t="shared" si="530"/>
        <v>76282</v>
      </c>
      <c r="AG411" s="151">
        <f t="shared" si="530"/>
        <v>0</v>
      </c>
      <c r="AH411" s="151">
        <f t="shared" si="530"/>
        <v>73821</v>
      </c>
      <c r="AI411" s="151">
        <f t="shared" si="530"/>
        <v>0</v>
      </c>
      <c r="AJ411" s="151">
        <f t="shared" si="530"/>
        <v>0</v>
      </c>
      <c r="AK411" s="151">
        <f t="shared" si="530"/>
        <v>76282</v>
      </c>
      <c r="AL411" s="151">
        <f aca="true" t="shared" si="531" ref="AI411:AZ412">AL412</f>
        <v>0</v>
      </c>
      <c r="AM411" s="151">
        <f t="shared" si="531"/>
        <v>73821</v>
      </c>
      <c r="AN411" s="151">
        <f t="shared" si="531"/>
        <v>14564</v>
      </c>
      <c r="AO411" s="151">
        <f t="shared" si="531"/>
        <v>88385</v>
      </c>
      <c r="AP411" s="151">
        <f t="shared" si="531"/>
        <v>0</v>
      </c>
      <c r="AQ411" s="151">
        <f t="shared" si="531"/>
        <v>88385</v>
      </c>
      <c r="AR411" s="151">
        <f t="shared" si="531"/>
        <v>0</v>
      </c>
      <c r="AS411" s="151">
        <f t="shared" si="531"/>
        <v>0</v>
      </c>
      <c r="AT411" s="151">
        <f t="shared" si="531"/>
        <v>88385</v>
      </c>
      <c r="AU411" s="151">
        <f t="shared" si="531"/>
        <v>88385</v>
      </c>
      <c r="AV411" s="151">
        <f t="shared" si="531"/>
        <v>0</v>
      </c>
      <c r="AW411" s="151">
        <f t="shared" si="531"/>
        <v>0</v>
      </c>
      <c r="AX411" s="151">
        <f t="shared" si="531"/>
        <v>88385</v>
      </c>
      <c r="AY411" s="151">
        <f t="shared" si="531"/>
        <v>88385</v>
      </c>
      <c r="AZ411" s="151">
        <f t="shared" si="531"/>
        <v>0</v>
      </c>
      <c r="BA411" s="151">
        <f aca="true" t="shared" si="532" ref="AZ411:BC412">BA412</f>
        <v>0</v>
      </c>
      <c r="BB411" s="151">
        <f t="shared" si="532"/>
        <v>88385</v>
      </c>
      <c r="BC411" s="151">
        <f t="shared" si="532"/>
        <v>88385</v>
      </c>
      <c r="BD411" s="132"/>
      <c r="BE411" s="132"/>
      <c r="BF411" s="151">
        <f aca="true" t="shared" si="533" ref="BF411:BV412">BF412</f>
        <v>88385</v>
      </c>
      <c r="BG411" s="151">
        <f t="shared" si="533"/>
        <v>88385</v>
      </c>
      <c r="BH411" s="151">
        <f t="shared" si="533"/>
        <v>0</v>
      </c>
      <c r="BI411" s="151">
        <f t="shared" si="533"/>
        <v>0</v>
      </c>
      <c r="BJ411" s="151">
        <f t="shared" si="533"/>
        <v>88385</v>
      </c>
      <c r="BK411" s="151">
        <f t="shared" si="533"/>
        <v>88385</v>
      </c>
      <c r="BL411" s="151">
        <f t="shared" si="533"/>
        <v>0</v>
      </c>
      <c r="BM411" s="151">
        <f t="shared" si="533"/>
        <v>0</v>
      </c>
      <c r="BN411" s="151">
        <f t="shared" si="533"/>
        <v>88385</v>
      </c>
      <c r="BO411" s="151"/>
      <c r="BP411" s="151">
        <f t="shared" si="533"/>
        <v>88385</v>
      </c>
      <c r="BQ411" s="151">
        <f t="shared" si="533"/>
        <v>0</v>
      </c>
      <c r="BR411" s="151">
        <f t="shared" si="533"/>
        <v>0</v>
      </c>
      <c r="BS411" s="151">
        <f t="shared" si="533"/>
        <v>88385</v>
      </c>
      <c r="BT411" s="151">
        <f t="shared" si="533"/>
        <v>0</v>
      </c>
      <c r="BU411" s="151">
        <f t="shared" si="533"/>
        <v>88385</v>
      </c>
      <c r="BV411" s="151">
        <f t="shared" si="533"/>
        <v>0</v>
      </c>
      <c r="BW411" s="151">
        <f aca="true" t="shared" si="534" ref="BV411:CB412">BW412</f>
        <v>0</v>
      </c>
      <c r="BX411" s="151">
        <f t="shared" si="534"/>
        <v>88385</v>
      </c>
      <c r="BY411" s="151">
        <f t="shared" si="534"/>
        <v>0</v>
      </c>
      <c r="BZ411" s="151">
        <f t="shared" si="534"/>
        <v>88385</v>
      </c>
      <c r="CA411" s="151">
        <f t="shared" si="534"/>
        <v>0</v>
      </c>
      <c r="CB411" s="151">
        <f t="shared" si="534"/>
        <v>0</v>
      </c>
      <c r="CC411" s="151">
        <f aca="true" t="shared" si="535" ref="CC411:CE412">CC412</f>
        <v>88385</v>
      </c>
      <c r="CD411" s="151">
        <f t="shared" si="535"/>
        <v>0</v>
      </c>
      <c r="CE411" s="151">
        <f t="shared" si="535"/>
        <v>88385</v>
      </c>
    </row>
    <row r="412" spans="1:83" s="17" customFormat="1" ht="16.5" customHeight="1">
      <c r="A412" s="153" t="s">
        <v>100</v>
      </c>
      <c r="B412" s="154" t="s">
        <v>144</v>
      </c>
      <c r="C412" s="154" t="s">
        <v>154</v>
      </c>
      <c r="D412" s="155" t="s">
        <v>101</v>
      </c>
      <c r="E412" s="154"/>
      <c r="F412" s="156">
        <f t="shared" si="529"/>
        <v>90724</v>
      </c>
      <c r="G412" s="156">
        <f t="shared" si="529"/>
        <v>20756</v>
      </c>
      <c r="H412" s="156">
        <f t="shared" si="529"/>
        <v>111480</v>
      </c>
      <c r="I412" s="156">
        <f t="shared" si="529"/>
        <v>0</v>
      </c>
      <c r="J412" s="156">
        <f t="shared" si="529"/>
        <v>120990</v>
      </c>
      <c r="K412" s="156">
        <f t="shared" si="529"/>
        <v>0</v>
      </c>
      <c r="L412" s="156">
        <f t="shared" si="529"/>
        <v>0</v>
      </c>
      <c r="M412" s="156">
        <f t="shared" si="529"/>
        <v>120990</v>
      </c>
      <c r="N412" s="156">
        <f t="shared" si="529"/>
        <v>-44708</v>
      </c>
      <c r="O412" s="156">
        <f t="shared" si="529"/>
        <v>76282</v>
      </c>
      <c r="P412" s="156">
        <f t="shared" si="529"/>
        <v>0</v>
      </c>
      <c r="Q412" s="156">
        <f t="shared" si="529"/>
        <v>73821</v>
      </c>
      <c r="R412" s="156">
        <f t="shared" si="529"/>
        <v>0</v>
      </c>
      <c r="S412" s="156">
        <f t="shared" si="529"/>
        <v>0</v>
      </c>
      <c r="T412" s="156">
        <f t="shared" si="529"/>
        <v>76282</v>
      </c>
      <c r="U412" s="156">
        <f t="shared" si="529"/>
        <v>73821</v>
      </c>
      <c r="V412" s="156">
        <f t="shared" si="530"/>
        <v>0</v>
      </c>
      <c r="W412" s="156">
        <f t="shared" si="530"/>
        <v>0</v>
      </c>
      <c r="X412" s="156">
        <f t="shared" si="530"/>
        <v>76282</v>
      </c>
      <c r="Y412" s="156">
        <f t="shared" si="530"/>
        <v>73821</v>
      </c>
      <c r="Z412" s="156">
        <f t="shared" si="530"/>
        <v>0</v>
      </c>
      <c r="AA412" s="157">
        <f t="shared" si="530"/>
        <v>76282</v>
      </c>
      <c r="AB412" s="157">
        <f t="shared" si="530"/>
        <v>73821</v>
      </c>
      <c r="AC412" s="157">
        <f t="shared" si="530"/>
        <v>0</v>
      </c>
      <c r="AD412" s="157">
        <f t="shared" si="530"/>
        <v>0</v>
      </c>
      <c r="AE412" s="157"/>
      <c r="AF412" s="156">
        <f t="shared" si="530"/>
        <v>76282</v>
      </c>
      <c r="AG412" s="156">
        <f t="shared" si="530"/>
        <v>0</v>
      </c>
      <c r="AH412" s="156">
        <f t="shared" si="530"/>
        <v>73821</v>
      </c>
      <c r="AI412" s="156">
        <f t="shared" si="531"/>
        <v>0</v>
      </c>
      <c r="AJ412" s="156">
        <f t="shared" si="531"/>
        <v>0</v>
      </c>
      <c r="AK412" s="156">
        <f t="shared" si="531"/>
        <v>76282</v>
      </c>
      <c r="AL412" s="156">
        <f t="shared" si="531"/>
        <v>0</v>
      </c>
      <c r="AM412" s="156">
        <f t="shared" si="531"/>
        <v>73821</v>
      </c>
      <c r="AN412" s="156">
        <f t="shared" si="531"/>
        <v>14564</v>
      </c>
      <c r="AO412" s="156">
        <f t="shared" si="531"/>
        <v>88385</v>
      </c>
      <c r="AP412" s="156">
        <f t="shared" si="531"/>
        <v>0</v>
      </c>
      <c r="AQ412" s="156">
        <f t="shared" si="531"/>
        <v>88385</v>
      </c>
      <c r="AR412" s="156">
        <f t="shared" si="531"/>
        <v>0</v>
      </c>
      <c r="AS412" s="156">
        <f t="shared" si="531"/>
        <v>0</v>
      </c>
      <c r="AT412" s="156">
        <f t="shared" si="531"/>
        <v>88385</v>
      </c>
      <c r="AU412" s="156">
        <f t="shared" si="531"/>
        <v>88385</v>
      </c>
      <c r="AV412" s="156">
        <f t="shared" si="531"/>
        <v>0</v>
      </c>
      <c r="AW412" s="156">
        <f t="shared" si="531"/>
        <v>0</v>
      </c>
      <c r="AX412" s="156">
        <f t="shared" si="531"/>
        <v>88385</v>
      </c>
      <c r="AY412" s="156">
        <f t="shared" si="531"/>
        <v>88385</v>
      </c>
      <c r="AZ412" s="156">
        <f t="shared" si="532"/>
        <v>0</v>
      </c>
      <c r="BA412" s="156">
        <f t="shared" si="532"/>
        <v>0</v>
      </c>
      <c r="BB412" s="156">
        <f t="shared" si="532"/>
        <v>88385</v>
      </c>
      <c r="BC412" s="156">
        <f t="shared" si="532"/>
        <v>88385</v>
      </c>
      <c r="BD412" s="211"/>
      <c r="BE412" s="211"/>
      <c r="BF412" s="156">
        <f t="shared" si="533"/>
        <v>88385</v>
      </c>
      <c r="BG412" s="156">
        <f t="shared" si="533"/>
        <v>88385</v>
      </c>
      <c r="BH412" s="156">
        <f t="shared" si="533"/>
        <v>0</v>
      </c>
      <c r="BI412" s="156">
        <f t="shared" si="533"/>
        <v>0</v>
      </c>
      <c r="BJ412" s="156">
        <f t="shared" si="533"/>
        <v>88385</v>
      </c>
      <c r="BK412" s="156">
        <f t="shared" si="533"/>
        <v>88385</v>
      </c>
      <c r="BL412" s="156">
        <f t="shared" si="533"/>
        <v>0</v>
      </c>
      <c r="BM412" s="156">
        <f t="shared" si="533"/>
        <v>0</v>
      </c>
      <c r="BN412" s="156">
        <f t="shared" si="533"/>
        <v>88385</v>
      </c>
      <c r="BO412" s="156"/>
      <c r="BP412" s="156">
        <f t="shared" si="533"/>
        <v>88385</v>
      </c>
      <c r="BQ412" s="156">
        <f t="shared" si="533"/>
        <v>0</v>
      </c>
      <c r="BR412" s="156">
        <f t="shared" si="533"/>
        <v>0</v>
      </c>
      <c r="BS412" s="156">
        <f t="shared" si="533"/>
        <v>88385</v>
      </c>
      <c r="BT412" s="156">
        <f t="shared" si="533"/>
        <v>0</v>
      </c>
      <c r="BU412" s="156">
        <f t="shared" si="533"/>
        <v>88385</v>
      </c>
      <c r="BV412" s="156">
        <f t="shared" si="534"/>
        <v>0</v>
      </c>
      <c r="BW412" s="156">
        <f t="shared" si="534"/>
        <v>0</v>
      </c>
      <c r="BX412" s="156">
        <f t="shared" si="534"/>
        <v>88385</v>
      </c>
      <c r="BY412" s="156">
        <f t="shared" si="534"/>
        <v>0</v>
      </c>
      <c r="BZ412" s="156">
        <f t="shared" si="534"/>
        <v>88385</v>
      </c>
      <c r="CA412" s="156">
        <f t="shared" si="534"/>
        <v>0</v>
      </c>
      <c r="CB412" s="156">
        <f t="shared" si="534"/>
        <v>0</v>
      </c>
      <c r="CC412" s="156">
        <f t="shared" si="535"/>
        <v>88385</v>
      </c>
      <c r="CD412" s="156">
        <f t="shared" si="535"/>
        <v>0</v>
      </c>
      <c r="CE412" s="156">
        <f t="shared" si="535"/>
        <v>88385</v>
      </c>
    </row>
    <row r="413" spans="1:83" s="9" customFormat="1" ht="33">
      <c r="A413" s="153" t="s">
        <v>127</v>
      </c>
      <c r="B413" s="154" t="s">
        <v>144</v>
      </c>
      <c r="C413" s="154" t="s">
        <v>154</v>
      </c>
      <c r="D413" s="155" t="s">
        <v>101</v>
      </c>
      <c r="E413" s="154" t="s">
        <v>128</v>
      </c>
      <c r="F413" s="142">
        <v>90724</v>
      </c>
      <c r="G413" s="142">
        <f>H413-F413</f>
        <v>20756</v>
      </c>
      <c r="H413" s="142">
        <v>111480</v>
      </c>
      <c r="I413" s="142"/>
      <c r="J413" s="142">
        <v>120990</v>
      </c>
      <c r="K413" s="149"/>
      <c r="L413" s="149"/>
      <c r="M413" s="142">
        <v>120990</v>
      </c>
      <c r="N413" s="142">
        <f>O413-M413</f>
        <v>-44708</v>
      </c>
      <c r="O413" s="142">
        <v>76282</v>
      </c>
      <c r="P413" s="142"/>
      <c r="Q413" s="142">
        <v>73821</v>
      </c>
      <c r="R413" s="132"/>
      <c r="S413" s="132"/>
      <c r="T413" s="142">
        <f>O413+R413</f>
        <v>76282</v>
      </c>
      <c r="U413" s="142">
        <f>Q413+S413</f>
        <v>73821</v>
      </c>
      <c r="V413" s="132"/>
      <c r="W413" s="132"/>
      <c r="X413" s="142">
        <f>T413+V413</f>
        <v>76282</v>
      </c>
      <c r="Y413" s="142">
        <f>U413+W413</f>
        <v>73821</v>
      </c>
      <c r="Z413" s="132"/>
      <c r="AA413" s="143">
        <f>X413+Z413</f>
        <v>76282</v>
      </c>
      <c r="AB413" s="143">
        <f>Y413</f>
        <v>73821</v>
      </c>
      <c r="AC413" s="133"/>
      <c r="AD413" s="133"/>
      <c r="AE413" s="133"/>
      <c r="AF413" s="142">
        <f>AA413+AC413</f>
        <v>76282</v>
      </c>
      <c r="AG413" s="132"/>
      <c r="AH413" s="142">
        <f>AB413</f>
        <v>73821</v>
      </c>
      <c r="AI413" s="132"/>
      <c r="AJ413" s="132"/>
      <c r="AK413" s="142">
        <f>AF413+AI413</f>
        <v>76282</v>
      </c>
      <c r="AL413" s="142">
        <f>AG413</f>
        <v>0</v>
      </c>
      <c r="AM413" s="142">
        <f>AH413+AJ413</f>
        <v>73821</v>
      </c>
      <c r="AN413" s="142">
        <f>AO413-AM413</f>
        <v>14564</v>
      </c>
      <c r="AO413" s="142">
        <v>88385</v>
      </c>
      <c r="AP413" s="142"/>
      <c r="AQ413" s="142">
        <v>88385</v>
      </c>
      <c r="AR413" s="142"/>
      <c r="AS413" s="132"/>
      <c r="AT413" s="142">
        <f>AO413+AR413</f>
        <v>88385</v>
      </c>
      <c r="AU413" s="142">
        <f>AQ413+AS413</f>
        <v>88385</v>
      </c>
      <c r="AV413" s="132"/>
      <c r="AW413" s="132"/>
      <c r="AX413" s="142">
        <f>AT413+AV413</f>
        <v>88385</v>
      </c>
      <c r="AY413" s="142">
        <f>AU413</f>
        <v>88385</v>
      </c>
      <c r="AZ413" s="132"/>
      <c r="BA413" s="132"/>
      <c r="BB413" s="142">
        <f>AX413+AZ413</f>
        <v>88385</v>
      </c>
      <c r="BC413" s="142">
        <f>AY413+BA413</f>
        <v>88385</v>
      </c>
      <c r="BD413" s="132"/>
      <c r="BE413" s="132"/>
      <c r="BF413" s="142">
        <f>BB413+BD413</f>
        <v>88385</v>
      </c>
      <c r="BG413" s="142">
        <f>BC413+BE413</f>
        <v>88385</v>
      </c>
      <c r="BH413" s="132"/>
      <c r="BI413" s="132"/>
      <c r="BJ413" s="142">
        <f>BB413+BH413</f>
        <v>88385</v>
      </c>
      <c r="BK413" s="142">
        <f>BC413+BI413</f>
        <v>88385</v>
      </c>
      <c r="BL413" s="132"/>
      <c r="BM413" s="132"/>
      <c r="BN413" s="142">
        <f>BJ413+BL413</f>
        <v>88385</v>
      </c>
      <c r="BO413" s="142"/>
      <c r="BP413" s="142">
        <f>BK413+BM413</f>
        <v>88385</v>
      </c>
      <c r="BQ413" s="142"/>
      <c r="BR413" s="132"/>
      <c r="BS413" s="142">
        <f>BN413+BQ413</f>
        <v>88385</v>
      </c>
      <c r="BT413" s="142">
        <f>BO413</f>
        <v>0</v>
      </c>
      <c r="BU413" s="142">
        <f>BP413+BR413</f>
        <v>88385</v>
      </c>
      <c r="BV413" s="142"/>
      <c r="BW413" s="132"/>
      <c r="BX413" s="142">
        <f>BS413+BV413</f>
        <v>88385</v>
      </c>
      <c r="BY413" s="142">
        <f>BT413</f>
        <v>0</v>
      </c>
      <c r="BZ413" s="142">
        <f>BU413+BW413</f>
        <v>88385</v>
      </c>
      <c r="CA413" s="142"/>
      <c r="CB413" s="132"/>
      <c r="CC413" s="142">
        <f>BX413+CA413</f>
        <v>88385</v>
      </c>
      <c r="CD413" s="142">
        <f>BY413</f>
        <v>0</v>
      </c>
      <c r="CE413" s="142">
        <f>BZ413+CB413</f>
        <v>88385</v>
      </c>
    </row>
    <row r="414" spans="1:83" s="9" customFormat="1" ht="17.25" customHeight="1">
      <c r="A414" s="153"/>
      <c r="B414" s="154"/>
      <c r="C414" s="154"/>
      <c r="D414" s="155"/>
      <c r="E414" s="154"/>
      <c r="F414" s="131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3"/>
      <c r="AB414" s="133"/>
      <c r="AC414" s="133"/>
      <c r="AD414" s="133"/>
      <c r="AE414" s="133"/>
      <c r="AF414" s="132"/>
      <c r="AG414" s="132"/>
      <c r="AH414" s="132"/>
      <c r="AI414" s="132"/>
      <c r="AJ414" s="132"/>
      <c r="AK414" s="131"/>
      <c r="AL414" s="131"/>
      <c r="AM414" s="131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  <c r="BS414" s="132"/>
      <c r="BT414" s="132"/>
      <c r="BU414" s="132"/>
      <c r="BV414" s="132"/>
      <c r="BW414" s="132"/>
      <c r="BX414" s="132"/>
      <c r="BY414" s="132"/>
      <c r="BZ414" s="132"/>
      <c r="CA414" s="132"/>
      <c r="CB414" s="132"/>
      <c r="CC414" s="132"/>
      <c r="CD414" s="132"/>
      <c r="CE414" s="132"/>
    </row>
    <row r="415" spans="1:83" s="9" customFormat="1" ht="18.75" customHeight="1" hidden="1">
      <c r="A415" s="134" t="s">
        <v>4</v>
      </c>
      <c r="B415" s="135" t="s">
        <v>144</v>
      </c>
      <c r="C415" s="135" t="s">
        <v>150</v>
      </c>
      <c r="D415" s="150"/>
      <c r="E415" s="135"/>
      <c r="F415" s="151" t="e">
        <f aca="true" t="shared" si="536" ref="F415:O415">F416+F418+F420+F422</f>
        <v>#REF!</v>
      </c>
      <c r="G415" s="151" t="e">
        <f t="shared" si="536"/>
        <v>#REF!</v>
      </c>
      <c r="H415" s="151" t="e">
        <f t="shared" si="536"/>
        <v>#REF!</v>
      </c>
      <c r="I415" s="151" t="e">
        <f t="shared" si="536"/>
        <v>#REF!</v>
      </c>
      <c r="J415" s="151" t="e">
        <f t="shared" si="536"/>
        <v>#REF!</v>
      </c>
      <c r="K415" s="151" t="e">
        <f t="shared" si="536"/>
        <v>#REF!</v>
      </c>
      <c r="L415" s="151" t="e">
        <f t="shared" si="536"/>
        <v>#REF!</v>
      </c>
      <c r="M415" s="151" t="e">
        <f t="shared" si="536"/>
        <v>#REF!</v>
      </c>
      <c r="N415" s="151" t="e">
        <f t="shared" si="536"/>
        <v>#REF!</v>
      </c>
      <c r="O415" s="151" t="e">
        <f t="shared" si="536"/>
        <v>#REF!</v>
      </c>
      <c r="P415" s="151" t="e">
        <f aca="true" t="shared" si="537" ref="P415:Y415">P416+P418+P420+P422</f>
        <v>#REF!</v>
      </c>
      <c r="Q415" s="151" t="e">
        <f t="shared" si="537"/>
        <v>#REF!</v>
      </c>
      <c r="R415" s="151" t="e">
        <f t="shared" si="537"/>
        <v>#REF!</v>
      </c>
      <c r="S415" s="151" t="e">
        <f t="shared" si="537"/>
        <v>#REF!</v>
      </c>
      <c r="T415" s="151" t="e">
        <f t="shared" si="537"/>
        <v>#REF!</v>
      </c>
      <c r="U415" s="151" t="e">
        <f t="shared" si="537"/>
        <v>#REF!</v>
      </c>
      <c r="V415" s="151" t="e">
        <f t="shared" si="537"/>
        <v>#REF!</v>
      </c>
      <c r="W415" s="151" t="e">
        <f t="shared" si="537"/>
        <v>#REF!</v>
      </c>
      <c r="X415" s="151" t="e">
        <f t="shared" si="537"/>
        <v>#REF!</v>
      </c>
      <c r="Y415" s="151" t="e">
        <f t="shared" si="537"/>
        <v>#REF!</v>
      </c>
      <c r="Z415" s="151" t="e">
        <f>Z416+Z418+Z420+Z422</f>
        <v>#REF!</v>
      </c>
      <c r="AA415" s="151" t="e">
        <f>AA416+AA418+AA420+AA422</f>
        <v>#REF!</v>
      </c>
      <c r="AB415" s="151" t="e">
        <f>AB416+AB418+AB420+AB422</f>
        <v>#REF!</v>
      </c>
      <c r="AC415" s="151" t="e">
        <f>AC416+AC418+AC420+AC422</f>
        <v>#REF!</v>
      </c>
      <c r="AD415" s="151" t="e">
        <f>AD416+AD418+AD420+AD422</f>
        <v>#REF!</v>
      </c>
      <c r="AE415" s="151"/>
      <c r="AF415" s="151" t="e">
        <f aca="true" t="shared" si="538" ref="AF415:AU415">AF416+AF418+AF420+AF422</f>
        <v>#REF!</v>
      </c>
      <c r="AG415" s="151" t="e">
        <f t="shared" si="538"/>
        <v>#REF!</v>
      </c>
      <c r="AH415" s="151" t="e">
        <f t="shared" si="538"/>
        <v>#REF!</v>
      </c>
      <c r="AI415" s="151" t="e">
        <f t="shared" si="538"/>
        <v>#REF!</v>
      </c>
      <c r="AJ415" s="151" t="e">
        <f t="shared" si="538"/>
        <v>#REF!</v>
      </c>
      <c r="AK415" s="151" t="e">
        <f t="shared" si="538"/>
        <v>#REF!</v>
      </c>
      <c r="AL415" s="151" t="e">
        <f t="shared" si="538"/>
        <v>#REF!</v>
      </c>
      <c r="AM415" s="151" t="e">
        <f t="shared" si="538"/>
        <v>#REF!</v>
      </c>
      <c r="AN415" s="151">
        <f t="shared" si="538"/>
        <v>-56644</v>
      </c>
      <c r="AO415" s="151">
        <f t="shared" si="538"/>
        <v>0</v>
      </c>
      <c r="AP415" s="151">
        <f t="shared" si="538"/>
        <v>0</v>
      </c>
      <c r="AQ415" s="151">
        <f t="shared" si="538"/>
        <v>0</v>
      </c>
      <c r="AR415" s="151">
        <f t="shared" si="538"/>
        <v>0</v>
      </c>
      <c r="AS415" s="151">
        <f t="shared" si="538"/>
        <v>0</v>
      </c>
      <c r="AT415" s="151">
        <f t="shared" si="538"/>
        <v>0</v>
      </c>
      <c r="AU415" s="151">
        <f t="shared" si="538"/>
        <v>0</v>
      </c>
      <c r="AV415" s="132"/>
      <c r="AW415" s="132"/>
      <c r="AX415" s="151">
        <f>AX416+AX418+AX420+AX422</f>
        <v>0</v>
      </c>
      <c r="AY415" s="151">
        <f>AY416+AY418+AY420+AY422</f>
        <v>0</v>
      </c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  <c r="BS415" s="132"/>
      <c r="BT415" s="132"/>
      <c r="BU415" s="132"/>
      <c r="BV415" s="132"/>
      <c r="BW415" s="132"/>
      <c r="BX415" s="132"/>
      <c r="BY415" s="132"/>
      <c r="BZ415" s="132"/>
      <c r="CA415" s="132"/>
      <c r="CB415" s="132"/>
      <c r="CC415" s="132"/>
      <c r="CD415" s="132"/>
      <c r="CE415" s="132"/>
    </row>
    <row r="416" spans="1:83" s="9" customFormat="1" ht="49.5" customHeight="1" hidden="1">
      <c r="A416" s="153" t="s">
        <v>148</v>
      </c>
      <c r="B416" s="154" t="s">
        <v>144</v>
      </c>
      <c r="C416" s="154" t="s">
        <v>150</v>
      </c>
      <c r="D416" s="155" t="s">
        <v>5</v>
      </c>
      <c r="E416" s="154"/>
      <c r="F416" s="156">
        <f aca="true" t="shared" si="539" ref="F416:AQ416">F417</f>
        <v>6269</v>
      </c>
      <c r="G416" s="156">
        <f t="shared" si="539"/>
        <v>6880</v>
      </c>
      <c r="H416" s="156">
        <f t="shared" si="539"/>
        <v>13149</v>
      </c>
      <c r="I416" s="156">
        <f t="shared" si="539"/>
        <v>0</v>
      </c>
      <c r="J416" s="156">
        <f t="shared" si="539"/>
        <v>0</v>
      </c>
      <c r="K416" s="156">
        <f t="shared" si="539"/>
        <v>0</v>
      </c>
      <c r="L416" s="156">
        <f t="shared" si="539"/>
        <v>0</v>
      </c>
      <c r="M416" s="156">
        <f t="shared" si="539"/>
        <v>0</v>
      </c>
      <c r="N416" s="156">
        <f t="shared" si="539"/>
        <v>0</v>
      </c>
      <c r="O416" s="156">
        <f t="shared" si="539"/>
        <v>0</v>
      </c>
      <c r="P416" s="156">
        <f t="shared" si="539"/>
        <v>0</v>
      </c>
      <c r="Q416" s="156">
        <f t="shared" si="539"/>
        <v>0</v>
      </c>
      <c r="R416" s="156">
        <f t="shared" si="539"/>
        <v>1869</v>
      </c>
      <c r="S416" s="156">
        <f t="shared" si="539"/>
        <v>0</v>
      </c>
      <c r="T416" s="156">
        <f t="shared" si="539"/>
        <v>1869</v>
      </c>
      <c r="U416" s="156">
        <f t="shared" si="539"/>
        <v>0</v>
      </c>
      <c r="V416" s="156">
        <f t="shared" si="539"/>
        <v>0</v>
      </c>
      <c r="W416" s="156">
        <f t="shared" si="539"/>
        <v>0</v>
      </c>
      <c r="X416" s="156">
        <f t="shared" si="539"/>
        <v>1869</v>
      </c>
      <c r="Y416" s="156">
        <f t="shared" si="539"/>
        <v>0</v>
      </c>
      <c r="Z416" s="156">
        <f t="shared" si="539"/>
        <v>0</v>
      </c>
      <c r="AA416" s="156">
        <f t="shared" si="539"/>
        <v>1869</v>
      </c>
      <c r="AB416" s="156">
        <f t="shared" si="539"/>
        <v>0</v>
      </c>
      <c r="AC416" s="156">
        <f t="shared" si="539"/>
        <v>0</v>
      </c>
      <c r="AD416" s="156">
        <f t="shared" si="539"/>
        <v>0</v>
      </c>
      <c r="AE416" s="156"/>
      <c r="AF416" s="156">
        <f t="shared" si="539"/>
        <v>1869</v>
      </c>
      <c r="AG416" s="156">
        <f t="shared" si="539"/>
        <v>0</v>
      </c>
      <c r="AH416" s="156">
        <f t="shared" si="539"/>
        <v>0</v>
      </c>
      <c r="AI416" s="156">
        <f t="shared" si="539"/>
        <v>0</v>
      </c>
      <c r="AJ416" s="156">
        <f t="shared" si="539"/>
        <v>0</v>
      </c>
      <c r="AK416" s="156">
        <f t="shared" si="539"/>
        <v>1869</v>
      </c>
      <c r="AL416" s="156">
        <f t="shared" si="539"/>
        <v>0</v>
      </c>
      <c r="AM416" s="156">
        <f t="shared" si="539"/>
        <v>0</v>
      </c>
      <c r="AN416" s="156">
        <f t="shared" si="539"/>
        <v>0</v>
      </c>
      <c r="AO416" s="156">
        <f t="shared" si="539"/>
        <v>0</v>
      </c>
      <c r="AP416" s="156">
        <f t="shared" si="539"/>
        <v>0</v>
      </c>
      <c r="AQ416" s="156">
        <f t="shared" si="539"/>
        <v>0</v>
      </c>
      <c r="AR416" s="156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  <c r="BQ416" s="132"/>
      <c r="BR416" s="132"/>
      <c r="BS416" s="132"/>
      <c r="BT416" s="132"/>
      <c r="BU416" s="132"/>
      <c r="BV416" s="132"/>
      <c r="BW416" s="132"/>
      <c r="BX416" s="132"/>
      <c r="BY416" s="132"/>
      <c r="BZ416" s="132"/>
      <c r="CA416" s="132"/>
      <c r="CB416" s="132"/>
      <c r="CC416" s="132"/>
      <c r="CD416" s="132"/>
      <c r="CE416" s="132"/>
    </row>
    <row r="417" spans="1:83" s="9" customFormat="1" ht="82.5" customHeight="1" hidden="1">
      <c r="A417" s="153" t="s">
        <v>241</v>
      </c>
      <c r="B417" s="154" t="s">
        <v>144</v>
      </c>
      <c r="C417" s="154" t="s">
        <v>150</v>
      </c>
      <c r="D417" s="155" t="s">
        <v>38</v>
      </c>
      <c r="E417" s="154" t="s">
        <v>149</v>
      </c>
      <c r="F417" s="142">
        <v>6269</v>
      </c>
      <c r="G417" s="142">
        <f>H417-F417</f>
        <v>6880</v>
      </c>
      <c r="H417" s="142">
        <v>13149</v>
      </c>
      <c r="I417" s="149"/>
      <c r="J417" s="149"/>
      <c r="K417" s="149"/>
      <c r="L417" s="149"/>
      <c r="M417" s="142"/>
      <c r="N417" s="142">
        <f>O417-M417</f>
        <v>0</v>
      </c>
      <c r="O417" s="142"/>
      <c r="P417" s="142"/>
      <c r="Q417" s="142"/>
      <c r="R417" s="142">
        <v>1869</v>
      </c>
      <c r="S417" s="142"/>
      <c r="T417" s="142">
        <f>O417+R417</f>
        <v>1869</v>
      </c>
      <c r="U417" s="142">
        <f>Q417+S417</f>
        <v>0</v>
      </c>
      <c r="V417" s="132"/>
      <c r="W417" s="132"/>
      <c r="X417" s="142">
        <f>T417+V417</f>
        <v>1869</v>
      </c>
      <c r="Y417" s="142">
        <f>U417+W417</f>
        <v>0</v>
      </c>
      <c r="Z417" s="132"/>
      <c r="AA417" s="142">
        <f>X417+Z417</f>
        <v>1869</v>
      </c>
      <c r="AB417" s="142">
        <f>Y417</f>
        <v>0</v>
      </c>
      <c r="AC417" s="132"/>
      <c r="AD417" s="132"/>
      <c r="AE417" s="132"/>
      <c r="AF417" s="142">
        <f>AA417+AC417</f>
        <v>1869</v>
      </c>
      <c r="AG417" s="132"/>
      <c r="AH417" s="142">
        <f>AB417</f>
        <v>0</v>
      </c>
      <c r="AI417" s="132"/>
      <c r="AJ417" s="132"/>
      <c r="AK417" s="142">
        <f>AF417+AI417</f>
        <v>1869</v>
      </c>
      <c r="AL417" s="142">
        <f>AG417</f>
        <v>0</v>
      </c>
      <c r="AM417" s="142">
        <f>AH417+AJ417</f>
        <v>0</v>
      </c>
      <c r="AN417" s="142">
        <f>AO417-AM417</f>
        <v>0</v>
      </c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  <c r="BQ417" s="132"/>
      <c r="BR417" s="132"/>
      <c r="BS417" s="132"/>
      <c r="BT417" s="132"/>
      <c r="BU417" s="132"/>
      <c r="BV417" s="132"/>
      <c r="BW417" s="132"/>
      <c r="BX417" s="132"/>
      <c r="BY417" s="132"/>
      <c r="BZ417" s="132"/>
      <c r="CA417" s="132"/>
      <c r="CB417" s="132"/>
      <c r="CC417" s="132"/>
      <c r="CD417" s="132"/>
      <c r="CE417" s="132"/>
    </row>
    <row r="418" spans="1:83" s="9" customFormat="1" ht="33" hidden="1">
      <c r="A418" s="153" t="s">
        <v>105</v>
      </c>
      <c r="B418" s="154" t="s">
        <v>144</v>
      </c>
      <c r="C418" s="154" t="s">
        <v>150</v>
      </c>
      <c r="D418" s="155" t="s">
        <v>106</v>
      </c>
      <c r="E418" s="154"/>
      <c r="F418" s="156">
        <f aca="true" t="shared" si="540" ref="F418:AY418">F419</f>
        <v>26085</v>
      </c>
      <c r="G418" s="156">
        <f t="shared" si="540"/>
        <v>1792</v>
      </c>
      <c r="H418" s="156">
        <f t="shared" si="540"/>
        <v>27877</v>
      </c>
      <c r="I418" s="156">
        <f t="shared" si="540"/>
        <v>0</v>
      </c>
      <c r="J418" s="156">
        <f t="shared" si="540"/>
        <v>31107</v>
      </c>
      <c r="K418" s="156">
        <f t="shared" si="540"/>
        <v>0</v>
      </c>
      <c r="L418" s="156">
        <f t="shared" si="540"/>
        <v>0</v>
      </c>
      <c r="M418" s="156">
        <f t="shared" si="540"/>
        <v>31107</v>
      </c>
      <c r="N418" s="156">
        <f t="shared" si="540"/>
        <v>25537</v>
      </c>
      <c r="O418" s="156">
        <f t="shared" si="540"/>
        <v>56644</v>
      </c>
      <c r="P418" s="156">
        <f t="shared" si="540"/>
        <v>0</v>
      </c>
      <c r="Q418" s="156">
        <f t="shared" si="540"/>
        <v>56644</v>
      </c>
      <c r="R418" s="156">
        <f t="shared" si="540"/>
        <v>0</v>
      </c>
      <c r="S418" s="156">
        <f t="shared" si="540"/>
        <v>0</v>
      </c>
      <c r="T418" s="156">
        <f t="shared" si="540"/>
        <v>56644</v>
      </c>
      <c r="U418" s="156">
        <f t="shared" si="540"/>
        <v>56644</v>
      </c>
      <c r="V418" s="156">
        <f t="shared" si="540"/>
        <v>0</v>
      </c>
      <c r="W418" s="156">
        <f t="shared" si="540"/>
        <v>0</v>
      </c>
      <c r="X418" s="156">
        <f t="shared" si="540"/>
        <v>56644</v>
      </c>
      <c r="Y418" s="156">
        <f t="shared" si="540"/>
        <v>56644</v>
      </c>
      <c r="Z418" s="156">
        <f t="shared" si="540"/>
        <v>0</v>
      </c>
      <c r="AA418" s="156">
        <f t="shared" si="540"/>
        <v>56644</v>
      </c>
      <c r="AB418" s="156">
        <f t="shared" si="540"/>
        <v>56644</v>
      </c>
      <c r="AC418" s="156">
        <f t="shared" si="540"/>
        <v>0</v>
      </c>
      <c r="AD418" s="156">
        <f t="shared" si="540"/>
        <v>0</v>
      </c>
      <c r="AE418" s="156"/>
      <c r="AF418" s="156">
        <f t="shared" si="540"/>
        <v>56644</v>
      </c>
      <c r="AG418" s="156">
        <f t="shared" si="540"/>
        <v>0</v>
      </c>
      <c r="AH418" s="156">
        <f t="shared" si="540"/>
        <v>56644</v>
      </c>
      <c r="AI418" s="156">
        <f t="shared" si="540"/>
        <v>0</v>
      </c>
      <c r="AJ418" s="156">
        <f t="shared" si="540"/>
        <v>0</v>
      </c>
      <c r="AK418" s="156">
        <f t="shared" si="540"/>
        <v>56644</v>
      </c>
      <c r="AL418" s="156">
        <f t="shared" si="540"/>
        <v>0</v>
      </c>
      <c r="AM418" s="156">
        <f t="shared" si="540"/>
        <v>56644</v>
      </c>
      <c r="AN418" s="156">
        <f t="shared" si="540"/>
        <v>-56644</v>
      </c>
      <c r="AO418" s="156">
        <f t="shared" si="540"/>
        <v>0</v>
      </c>
      <c r="AP418" s="156">
        <f t="shared" si="540"/>
        <v>0</v>
      </c>
      <c r="AQ418" s="156">
        <f t="shared" si="540"/>
        <v>0</v>
      </c>
      <c r="AR418" s="156">
        <f t="shared" si="540"/>
        <v>0</v>
      </c>
      <c r="AS418" s="156">
        <f t="shared" si="540"/>
        <v>0</v>
      </c>
      <c r="AT418" s="156">
        <f t="shared" si="540"/>
        <v>0</v>
      </c>
      <c r="AU418" s="156">
        <f t="shared" si="540"/>
        <v>0</v>
      </c>
      <c r="AV418" s="132"/>
      <c r="AW418" s="132"/>
      <c r="AX418" s="156">
        <f t="shared" si="540"/>
        <v>0</v>
      </c>
      <c r="AY418" s="156">
        <f t="shared" si="540"/>
        <v>0</v>
      </c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2"/>
      <c r="BR418" s="132"/>
      <c r="BS418" s="132"/>
      <c r="BT418" s="132"/>
      <c r="BU418" s="132"/>
      <c r="BV418" s="132"/>
      <c r="BW418" s="132"/>
      <c r="BX418" s="132"/>
      <c r="BY418" s="132"/>
      <c r="BZ418" s="132"/>
      <c r="CA418" s="132"/>
      <c r="CB418" s="132"/>
      <c r="CC418" s="132"/>
      <c r="CD418" s="132"/>
      <c r="CE418" s="132"/>
    </row>
    <row r="419" spans="1:83" s="9" customFormat="1" ht="33" hidden="1">
      <c r="A419" s="153" t="s">
        <v>127</v>
      </c>
      <c r="B419" s="154" t="s">
        <v>144</v>
      </c>
      <c r="C419" s="154" t="s">
        <v>150</v>
      </c>
      <c r="D419" s="155" t="s">
        <v>106</v>
      </c>
      <c r="E419" s="154" t="s">
        <v>128</v>
      </c>
      <c r="F419" s="142">
        <v>26085</v>
      </c>
      <c r="G419" s="142">
        <f>H419-F419</f>
        <v>1792</v>
      </c>
      <c r="H419" s="142">
        <v>27877</v>
      </c>
      <c r="I419" s="142"/>
      <c r="J419" s="142">
        <v>31107</v>
      </c>
      <c r="K419" s="149"/>
      <c r="L419" s="149"/>
      <c r="M419" s="142">
        <v>31107</v>
      </c>
      <c r="N419" s="142">
        <f>O419-M419</f>
        <v>25537</v>
      </c>
      <c r="O419" s="142">
        <v>56644</v>
      </c>
      <c r="P419" s="142"/>
      <c r="Q419" s="142">
        <v>56644</v>
      </c>
      <c r="R419" s="132"/>
      <c r="S419" s="132"/>
      <c r="T419" s="142">
        <f>O419+R419</f>
        <v>56644</v>
      </c>
      <c r="U419" s="142">
        <f>Q419+S419</f>
        <v>56644</v>
      </c>
      <c r="V419" s="132"/>
      <c r="W419" s="132"/>
      <c r="X419" s="142">
        <f>T419+V419</f>
        <v>56644</v>
      </c>
      <c r="Y419" s="142">
        <f>U419+W419</f>
        <v>56644</v>
      </c>
      <c r="Z419" s="132"/>
      <c r="AA419" s="142">
        <f>X419+Z419</f>
        <v>56644</v>
      </c>
      <c r="AB419" s="142">
        <f>Y419</f>
        <v>56644</v>
      </c>
      <c r="AC419" s="132"/>
      <c r="AD419" s="132"/>
      <c r="AE419" s="132"/>
      <c r="AF419" s="142">
        <f>AA419+AC419</f>
        <v>56644</v>
      </c>
      <c r="AG419" s="132"/>
      <c r="AH419" s="142">
        <f>AB419</f>
        <v>56644</v>
      </c>
      <c r="AI419" s="132"/>
      <c r="AJ419" s="132"/>
      <c r="AK419" s="142">
        <f>AF419+AI419</f>
        <v>56644</v>
      </c>
      <c r="AL419" s="142">
        <f>AG419</f>
        <v>0</v>
      </c>
      <c r="AM419" s="142">
        <f>AH419+AJ419</f>
        <v>56644</v>
      </c>
      <c r="AN419" s="142">
        <f>AO419-AM419</f>
        <v>-56644</v>
      </c>
      <c r="AO419" s="142"/>
      <c r="AP419" s="142"/>
      <c r="AQ419" s="142"/>
      <c r="AR419" s="142"/>
      <c r="AS419" s="132"/>
      <c r="AT419" s="142">
        <f>AO419+AR419</f>
        <v>0</v>
      </c>
      <c r="AU419" s="142">
        <f>AQ419+AS419</f>
        <v>0</v>
      </c>
      <c r="AV419" s="132"/>
      <c r="AW419" s="132"/>
      <c r="AX419" s="142">
        <f>AR419+AU419</f>
        <v>0</v>
      </c>
      <c r="AY419" s="142">
        <f>AT419+AV419</f>
        <v>0</v>
      </c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2"/>
      <c r="BR419" s="132"/>
      <c r="BS419" s="132"/>
      <c r="BT419" s="132"/>
      <c r="BU419" s="132"/>
      <c r="BV419" s="132"/>
      <c r="BW419" s="132"/>
      <c r="BX419" s="132"/>
      <c r="BY419" s="132"/>
      <c r="BZ419" s="132"/>
      <c r="CA419" s="132"/>
      <c r="CB419" s="132"/>
      <c r="CC419" s="132"/>
      <c r="CD419" s="132"/>
      <c r="CE419" s="132"/>
    </row>
    <row r="420" spans="1:83" s="9" customFormat="1" ht="33" hidden="1">
      <c r="A420" s="181" t="s">
        <v>107</v>
      </c>
      <c r="B420" s="175" t="s">
        <v>144</v>
      </c>
      <c r="C420" s="175" t="s">
        <v>150</v>
      </c>
      <c r="D420" s="182" t="s">
        <v>108</v>
      </c>
      <c r="E420" s="175"/>
      <c r="F420" s="197">
        <f aca="true" t="shared" si="541" ref="F420:Q420">F421</f>
        <v>23949</v>
      </c>
      <c r="G420" s="197">
        <f t="shared" si="541"/>
        <v>-6765</v>
      </c>
      <c r="H420" s="197">
        <f t="shared" si="541"/>
        <v>17184</v>
      </c>
      <c r="I420" s="197">
        <f t="shared" si="541"/>
        <v>0</v>
      </c>
      <c r="J420" s="197">
        <f t="shared" si="541"/>
        <v>18327</v>
      </c>
      <c r="K420" s="197">
        <f t="shared" si="541"/>
        <v>0</v>
      </c>
      <c r="L420" s="197">
        <f t="shared" si="541"/>
        <v>0</v>
      </c>
      <c r="M420" s="197">
        <f t="shared" si="541"/>
        <v>18327</v>
      </c>
      <c r="N420" s="197">
        <f t="shared" si="541"/>
        <v>-18327</v>
      </c>
      <c r="O420" s="197">
        <f t="shared" si="541"/>
        <v>0</v>
      </c>
      <c r="P420" s="197">
        <f t="shared" si="541"/>
        <v>0</v>
      </c>
      <c r="Q420" s="197">
        <f t="shared" si="541"/>
        <v>0</v>
      </c>
      <c r="R420" s="254"/>
      <c r="S420" s="254"/>
      <c r="T420" s="254"/>
      <c r="U420" s="254"/>
      <c r="V420" s="254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5"/>
      <c r="AL420" s="255"/>
      <c r="AM420" s="255"/>
      <c r="AN420" s="177">
        <f>AN421</f>
        <v>0</v>
      </c>
      <c r="AO420" s="177">
        <f>AO421</f>
        <v>0</v>
      </c>
      <c r="AP420" s="177">
        <f>AP421</f>
        <v>0</v>
      </c>
      <c r="AQ420" s="177">
        <f>AQ421</f>
        <v>0</v>
      </c>
      <c r="AR420" s="177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2"/>
      <c r="BR420" s="132"/>
      <c r="BS420" s="132"/>
      <c r="BT420" s="132"/>
      <c r="BU420" s="132"/>
      <c r="BV420" s="132"/>
      <c r="BW420" s="132"/>
      <c r="BX420" s="132"/>
      <c r="BY420" s="132"/>
      <c r="BZ420" s="132"/>
      <c r="CA420" s="132"/>
      <c r="CB420" s="132"/>
      <c r="CC420" s="132"/>
      <c r="CD420" s="132"/>
      <c r="CE420" s="132"/>
    </row>
    <row r="421" spans="1:83" s="9" customFormat="1" ht="66" customHeight="1" hidden="1">
      <c r="A421" s="181" t="s">
        <v>135</v>
      </c>
      <c r="B421" s="175" t="s">
        <v>144</v>
      </c>
      <c r="C421" s="175" t="s">
        <v>150</v>
      </c>
      <c r="D421" s="182" t="s">
        <v>6</v>
      </c>
      <c r="E421" s="175" t="s">
        <v>136</v>
      </c>
      <c r="F421" s="177">
        <v>23949</v>
      </c>
      <c r="G421" s="177">
        <f>H421-F421</f>
        <v>-6765</v>
      </c>
      <c r="H421" s="177">
        <v>17184</v>
      </c>
      <c r="I421" s="177"/>
      <c r="J421" s="177">
        <v>18327</v>
      </c>
      <c r="K421" s="256"/>
      <c r="L421" s="256"/>
      <c r="M421" s="177">
        <v>18327</v>
      </c>
      <c r="N421" s="177">
        <f>O421-M421</f>
        <v>-18327</v>
      </c>
      <c r="O421" s="177"/>
      <c r="P421" s="177"/>
      <c r="Q421" s="177"/>
      <c r="R421" s="254"/>
      <c r="S421" s="254"/>
      <c r="T421" s="254"/>
      <c r="U421" s="254"/>
      <c r="V421" s="254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5"/>
      <c r="AL421" s="255"/>
      <c r="AM421" s="255"/>
      <c r="AN421" s="177">
        <f>AO421-AM421</f>
        <v>0</v>
      </c>
      <c r="AO421" s="177"/>
      <c r="AP421" s="177"/>
      <c r="AQ421" s="177"/>
      <c r="AR421" s="177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2"/>
      <c r="BR421" s="132"/>
      <c r="BS421" s="132"/>
      <c r="BT421" s="132"/>
      <c r="BU421" s="132"/>
      <c r="BV421" s="132"/>
      <c r="BW421" s="132"/>
      <c r="BX421" s="132"/>
      <c r="BY421" s="132"/>
      <c r="BZ421" s="132"/>
      <c r="CA421" s="132"/>
      <c r="CB421" s="132"/>
      <c r="CC421" s="132"/>
      <c r="CD421" s="132"/>
      <c r="CE421" s="132"/>
    </row>
    <row r="422" spans="1:83" s="35" customFormat="1" ht="33" customHeight="1" hidden="1">
      <c r="A422" s="181" t="s">
        <v>119</v>
      </c>
      <c r="B422" s="175" t="s">
        <v>144</v>
      </c>
      <c r="C422" s="175" t="s">
        <v>150</v>
      </c>
      <c r="D422" s="182" t="s">
        <v>121</v>
      </c>
      <c r="E422" s="175"/>
      <c r="F422" s="197" t="e">
        <f>#REF!+#REF!</f>
        <v>#REF!</v>
      </c>
      <c r="G422" s="197" t="e">
        <f>#REF!+#REF!</f>
        <v>#REF!</v>
      </c>
      <c r="H422" s="197" t="e">
        <f>#REF!+#REF!</f>
        <v>#REF!</v>
      </c>
      <c r="I422" s="197" t="e">
        <f>#REF!+#REF!</f>
        <v>#REF!</v>
      </c>
      <c r="J422" s="197" t="e">
        <f>#REF!+#REF!</f>
        <v>#REF!</v>
      </c>
      <c r="K422" s="197" t="e">
        <f>#REF!+#REF!</f>
        <v>#REF!</v>
      </c>
      <c r="L422" s="197" t="e">
        <f>#REF!+#REF!</f>
        <v>#REF!</v>
      </c>
      <c r="M422" s="197" t="e">
        <f>#REF!+#REF!</f>
        <v>#REF!</v>
      </c>
      <c r="N422" s="197" t="e">
        <f>#REF!+#REF!+N423</f>
        <v>#REF!</v>
      </c>
      <c r="O422" s="197" t="e">
        <f>#REF!+#REF!+O423</f>
        <v>#REF!</v>
      </c>
      <c r="P422" s="197" t="e">
        <f>#REF!+#REF!+P423</f>
        <v>#REF!</v>
      </c>
      <c r="Q422" s="197" t="e">
        <f>#REF!+#REF!+Q423</f>
        <v>#REF!</v>
      </c>
      <c r="R422" s="197" t="e">
        <f>#REF!+#REF!+R423</f>
        <v>#REF!</v>
      </c>
      <c r="S422" s="197" t="e">
        <f>#REF!+#REF!+S423</f>
        <v>#REF!</v>
      </c>
      <c r="T422" s="197" t="e">
        <f>#REF!+#REF!+T423</f>
        <v>#REF!</v>
      </c>
      <c r="U422" s="197" t="e">
        <f>#REF!+#REF!+U423</f>
        <v>#REF!</v>
      </c>
      <c r="V422" s="197" t="e">
        <f>#REF!+#REF!+V423</f>
        <v>#REF!</v>
      </c>
      <c r="W422" s="197" t="e">
        <f>#REF!+#REF!+W423</f>
        <v>#REF!</v>
      </c>
      <c r="X422" s="197" t="e">
        <f>#REF!+#REF!+X423</f>
        <v>#REF!</v>
      </c>
      <c r="Y422" s="197" t="e">
        <f>#REF!+#REF!+Y423</f>
        <v>#REF!</v>
      </c>
      <c r="Z422" s="197" t="e">
        <f>#REF!+#REF!+Z423</f>
        <v>#REF!</v>
      </c>
      <c r="AA422" s="197" t="e">
        <f>#REF!+#REF!+AA423</f>
        <v>#REF!</v>
      </c>
      <c r="AB422" s="197" t="e">
        <f>#REF!+#REF!+AB423</f>
        <v>#REF!</v>
      </c>
      <c r="AC422" s="197" t="e">
        <f>#REF!+#REF!+AC423</f>
        <v>#REF!</v>
      </c>
      <c r="AD422" s="197" t="e">
        <f>#REF!+#REF!+AD423</f>
        <v>#REF!</v>
      </c>
      <c r="AE422" s="197"/>
      <c r="AF422" s="197" t="e">
        <f>#REF!+#REF!+AF423</f>
        <v>#REF!</v>
      </c>
      <c r="AG422" s="197" t="e">
        <f>#REF!+#REF!+AG423</f>
        <v>#REF!</v>
      </c>
      <c r="AH422" s="197" t="e">
        <f>#REF!+#REF!+AH423</f>
        <v>#REF!</v>
      </c>
      <c r="AI422" s="197" t="e">
        <f>#REF!+#REF!+AI423</f>
        <v>#REF!</v>
      </c>
      <c r="AJ422" s="197" t="e">
        <f>#REF!+#REF!+AJ423</f>
        <v>#REF!</v>
      </c>
      <c r="AK422" s="197" t="e">
        <f>#REF!+#REF!+AK423</f>
        <v>#REF!</v>
      </c>
      <c r="AL422" s="197" t="e">
        <f>#REF!+#REF!+AL423</f>
        <v>#REF!</v>
      </c>
      <c r="AM422" s="197" t="e">
        <f>#REF!+#REF!+AM423</f>
        <v>#REF!</v>
      </c>
      <c r="AN422" s="177">
        <f>AN426</f>
        <v>0</v>
      </c>
      <c r="AO422" s="177">
        <f>AO426</f>
        <v>0</v>
      </c>
      <c r="AP422" s="177">
        <f>AP426</f>
        <v>0</v>
      </c>
      <c r="AQ422" s="177">
        <f>AQ426</f>
        <v>0</v>
      </c>
      <c r="AR422" s="177"/>
      <c r="AS422" s="254"/>
      <c r="AT422" s="254"/>
      <c r="AU422" s="254"/>
      <c r="AV422" s="254"/>
      <c r="AW422" s="254"/>
      <c r="AX422" s="254"/>
      <c r="AY422" s="254"/>
      <c r="AZ422" s="254"/>
      <c r="BA422" s="254"/>
      <c r="BB422" s="254"/>
      <c r="BC422" s="254"/>
      <c r="BD422" s="254"/>
      <c r="BE422" s="254"/>
      <c r="BF422" s="254"/>
      <c r="BG422" s="254"/>
      <c r="BH422" s="254"/>
      <c r="BI422" s="254"/>
      <c r="BJ422" s="254"/>
      <c r="BK422" s="254"/>
      <c r="BL422" s="132"/>
      <c r="BM422" s="132"/>
      <c r="BN422" s="254"/>
      <c r="BO422" s="254"/>
      <c r="BP422" s="254"/>
      <c r="BQ422" s="254"/>
      <c r="BR422" s="254"/>
      <c r="BS422" s="254"/>
      <c r="BT422" s="254"/>
      <c r="BU422" s="254"/>
      <c r="BV422" s="254"/>
      <c r="BW422" s="254"/>
      <c r="BX422" s="254"/>
      <c r="BY422" s="254"/>
      <c r="BZ422" s="254"/>
      <c r="CA422" s="254"/>
      <c r="CB422" s="254"/>
      <c r="CC422" s="254"/>
      <c r="CD422" s="254"/>
      <c r="CE422" s="254"/>
    </row>
    <row r="423" spans="1:83" s="35" customFormat="1" ht="82.5" hidden="1">
      <c r="A423" s="181" t="s">
        <v>267</v>
      </c>
      <c r="B423" s="175" t="s">
        <v>144</v>
      </c>
      <c r="C423" s="175" t="s">
        <v>150</v>
      </c>
      <c r="D423" s="182" t="s">
        <v>265</v>
      </c>
      <c r="E423" s="175"/>
      <c r="F423" s="177"/>
      <c r="G423" s="177"/>
      <c r="H423" s="177"/>
      <c r="I423" s="177"/>
      <c r="J423" s="177"/>
      <c r="K423" s="256"/>
      <c r="L423" s="256"/>
      <c r="M423" s="177"/>
      <c r="N423" s="177">
        <f>N424</f>
        <v>606</v>
      </c>
      <c r="O423" s="177">
        <f aca="true" t="shared" si="542" ref="O423:AG424">O424</f>
        <v>606</v>
      </c>
      <c r="P423" s="177">
        <f t="shared" si="542"/>
        <v>0</v>
      </c>
      <c r="Q423" s="177">
        <f t="shared" si="542"/>
        <v>606</v>
      </c>
      <c r="R423" s="177">
        <f t="shared" si="542"/>
        <v>0</v>
      </c>
      <c r="S423" s="177">
        <f t="shared" si="542"/>
        <v>0</v>
      </c>
      <c r="T423" s="177">
        <f t="shared" si="542"/>
        <v>606</v>
      </c>
      <c r="U423" s="177">
        <f t="shared" si="542"/>
        <v>606</v>
      </c>
      <c r="V423" s="177">
        <f t="shared" si="542"/>
        <v>0</v>
      </c>
      <c r="W423" s="177">
        <f t="shared" si="542"/>
        <v>0</v>
      </c>
      <c r="X423" s="177">
        <f t="shared" si="542"/>
        <v>606</v>
      </c>
      <c r="Y423" s="177">
        <f t="shared" si="542"/>
        <v>606</v>
      </c>
      <c r="Z423" s="177">
        <f t="shared" si="542"/>
        <v>0</v>
      </c>
      <c r="AA423" s="177">
        <f t="shared" si="542"/>
        <v>606</v>
      </c>
      <c r="AB423" s="177">
        <f t="shared" si="542"/>
        <v>606</v>
      </c>
      <c r="AC423" s="177">
        <f t="shared" si="542"/>
        <v>0</v>
      </c>
      <c r="AD423" s="177">
        <f t="shared" si="542"/>
        <v>0</v>
      </c>
      <c r="AE423" s="177"/>
      <c r="AF423" s="177">
        <f t="shared" si="542"/>
        <v>606</v>
      </c>
      <c r="AG423" s="177">
        <f t="shared" si="542"/>
        <v>0</v>
      </c>
      <c r="AH423" s="177">
        <f aca="true" t="shared" si="543" ref="AC423:AM424">AH424</f>
        <v>606</v>
      </c>
      <c r="AI423" s="177">
        <f t="shared" si="543"/>
        <v>-606</v>
      </c>
      <c r="AJ423" s="177">
        <f t="shared" si="543"/>
        <v>-606</v>
      </c>
      <c r="AK423" s="177">
        <f t="shared" si="543"/>
        <v>0</v>
      </c>
      <c r="AL423" s="177">
        <f t="shared" si="543"/>
        <v>0</v>
      </c>
      <c r="AM423" s="177">
        <f t="shared" si="543"/>
        <v>0</v>
      </c>
      <c r="AN423" s="177"/>
      <c r="AO423" s="177"/>
      <c r="AP423" s="177"/>
      <c r="AQ423" s="177"/>
      <c r="AR423" s="177"/>
      <c r="AS423" s="254"/>
      <c r="AT423" s="254"/>
      <c r="AU423" s="254"/>
      <c r="AV423" s="254"/>
      <c r="AW423" s="254"/>
      <c r="AX423" s="254"/>
      <c r="AY423" s="254"/>
      <c r="AZ423" s="254"/>
      <c r="BA423" s="254"/>
      <c r="BB423" s="254"/>
      <c r="BC423" s="254"/>
      <c r="BD423" s="254"/>
      <c r="BE423" s="254"/>
      <c r="BF423" s="254"/>
      <c r="BG423" s="254"/>
      <c r="BH423" s="254"/>
      <c r="BI423" s="254"/>
      <c r="BJ423" s="254"/>
      <c r="BK423" s="254"/>
      <c r="BL423" s="132"/>
      <c r="BM423" s="132"/>
      <c r="BN423" s="254"/>
      <c r="BO423" s="254"/>
      <c r="BP423" s="254"/>
      <c r="BQ423" s="254"/>
      <c r="BR423" s="254"/>
      <c r="BS423" s="254"/>
      <c r="BT423" s="254"/>
      <c r="BU423" s="254"/>
      <c r="BV423" s="254"/>
      <c r="BW423" s="254"/>
      <c r="BX423" s="254"/>
      <c r="BY423" s="254"/>
      <c r="BZ423" s="254"/>
      <c r="CA423" s="254"/>
      <c r="CB423" s="254"/>
      <c r="CC423" s="254"/>
      <c r="CD423" s="254"/>
      <c r="CE423" s="254"/>
    </row>
    <row r="424" spans="1:83" s="35" customFormat="1" ht="66" customHeight="1" hidden="1">
      <c r="A424" s="181" t="s">
        <v>268</v>
      </c>
      <c r="B424" s="175" t="s">
        <v>144</v>
      </c>
      <c r="C424" s="175" t="s">
        <v>150</v>
      </c>
      <c r="D424" s="182" t="s">
        <v>266</v>
      </c>
      <c r="E424" s="175"/>
      <c r="F424" s="177"/>
      <c r="G424" s="177"/>
      <c r="H424" s="177"/>
      <c r="I424" s="177"/>
      <c r="J424" s="177"/>
      <c r="K424" s="256"/>
      <c r="L424" s="256"/>
      <c r="M424" s="177"/>
      <c r="N424" s="177">
        <f>N425</f>
        <v>606</v>
      </c>
      <c r="O424" s="177">
        <f t="shared" si="542"/>
        <v>606</v>
      </c>
      <c r="P424" s="177">
        <f t="shared" si="542"/>
        <v>0</v>
      </c>
      <c r="Q424" s="177">
        <f t="shared" si="542"/>
        <v>606</v>
      </c>
      <c r="R424" s="177">
        <f t="shared" si="542"/>
        <v>0</v>
      </c>
      <c r="S424" s="177">
        <f t="shared" si="542"/>
        <v>0</v>
      </c>
      <c r="T424" s="177">
        <f t="shared" si="542"/>
        <v>606</v>
      </c>
      <c r="U424" s="177">
        <f t="shared" si="542"/>
        <v>606</v>
      </c>
      <c r="V424" s="177">
        <f t="shared" si="542"/>
        <v>0</v>
      </c>
      <c r="W424" s="177">
        <f t="shared" si="542"/>
        <v>0</v>
      </c>
      <c r="X424" s="177">
        <f t="shared" si="542"/>
        <v>606</v>
      </c>
      <c r="Y424" s="177">
        <f t="shared" si="542"/>
        <v>606</v>
      </c>
      <c r="Z424" s="177">
        <f t="shared" si="542"/>
        <v>0</v>
      </c>
      <c r="AA424" s="177">
        <f t="shared" si="542"/>
        <v>606</v>
      </c>
      <c r="AB424" s="177">
        <f t="shared" si="542"/>
        <v>606</v>
      </c>
      <c r="AC424" s="177">
        <f t="shared" si="543"/>
        <v>0</v>
      </c>
      <c r="AD424" s="177">
        <f t="shared" si="543"/>
        <v>0</v>
      </c>
      <c r="AE424" s="177"/>
      <c r="AF424" s="177">
        <f t="shared" si="543"/>
        <v>606</v>
      </c>
      <c r="AG424" s="177">
        <f t="shared" si="543"/>
        <v>0</v>
      </c>
      <c r="AH424" s="177">
        <f t="shared" si="543"/>
        <v>606</v>
      </c>
      <c r="AI424" s="177">
        <f t="shared" si="543"/>
        <v>-606</v>
      </c>
      <c r="AJ424" s="177">
        <f t="shared" si="543"/>
        <v>-606</v>
      </c>
      <c r="AK424" s="177">
        <f t="shared" si="543"/>
        <v>0</v>
      </c>
      <c r="AL424" s="177">
        <f t="shared" si="543"/>
        <v>0</v>
      </c>
      <c r="AM424" s="177">
        <f t="shared" si="543"/>
        <v>0</v>
      </c>
      <c r="AN424" s="177"/>
      <c r="AO424" s="177"/>
      <c r="AP424" s="177"/>
      <c r="AQ424" s="177"/>
      <c r="AR424" s="177"/>
      <c r="AS424" s="254"/>
      <c r="AT424" s="254"/>
      <c r="AU424" s="254"/>
      <c r="AV424" s="254"/>
      <c r="AW424" s="254"/>
      <c r="AX424" s="254"/>
      <c r="AY424" s="254"/>
      <c r="AZ424" s="254"/>
      <c r="BA424" s="254"/>
      <c r="BB424" s="254"/>
      <c r="BC424" s="254"/>
      <c r="BD424" s="254"/>
      <c r="BE424" s="254"/>
      <c r="BF424" s="254"/>
      <c r="BG424" s="254"/>
      <c r="BH424" s="254"/>
      <c r="BI424" s="254"/>
      <c r="BJ424" s="254"/>
      <c r="BK424" s="254"/>
      <c r="BL424" s="132"/>
      <c r="BM424" s="132"/>
      <c r="BN424" s="254"/>
      <c r="BO424" s="254"/>
      <c r="BP424" s="254"/>
      <c r="BQ424" s="254"/>
      <c r="BR424" s="254"/>
      <c r="BS424" s="254"/>
      <c r="BT424" s="254"/>
      <c r="BU424" s="254"/>
      <c r="BV424" s="254"/>
      <c r="BW424" s="254"/>
      <c r="BX424" s="254"/>
      <c r="BY424" s="254"/>
      <c r="BZ424" s="254"/>
      <c r="CA424" s="254"/>
      <c r="CB424" s="254"/>
      <c r="CC424" s="254"/>
      <c r="CD424" s="254"/>
      <c r="CE424" s="254"/>
    </row>
    <row r="425" spans="1:83" s="35" customFormat="1" ht="16.5" hidden="1">
      <c r="A425" s="181" t="s">
        <v>10</v>
      </c>
      <c r="B425" s="175" t="s">
        <v>144</v>
      </c>
      <c r="C425" s="175" t="s">
        <v>150</v>
      </c>
      <c r="D425" s="182" t="s">
        <v>266</v>
      </c>
      <c r="E425" s="175" t="s">
        <v>17</v>
      </c>
      <c r="F425" s="177"/>
      <c r="G425" s="177"/>
      <c r="H425" s="177"/>
      <c r="I425" s="177"/>
      <c r="J425" s="177"/>
      <c r="K425" s="256"/>
      <c r="L425" s="256"/>
      <c r="M425" s="177"/>
      <c r="N425" s="177">
        <f>O425-M425</f>
        <v>606</v>
      </c>
      <c r="O425" s="177">
        <v>606</v>
      </c>
      <c r="P425" s="177"/>
      <c r="Q425" s="177">
        <v>606</v>
      </c>
      <c r="R425" s="254"/>
      <c r="S425" s="254"/>
      <c r="T425" s="177">
        <f>O425+R425</f>
        <v>606</v>
      </c>
      <c r="U425" s="177">
        <f>Q425+S425</f>
        <v>606</v>
      </c>
      <c r="V425" s="254"/>
      <c r="W425" s="254"/>
      <c r="X425" s="177">
        <f>T425+V425</f>
        <v>606</v>
      </c>
      <c r="Y425" s="177">
        <f>U425+W425</f>
        <v>606</v>
      </c>
      <c r="Z425" s="254"/>
      <c r="AA425" s="177">
        <f>X425+Z425</f>
        <v>606</v>
      </c>
      <c r="AB425" s="177">
        <f>Y425</f>
        <v>606</v>
      </c>
      <c r="AC425" s="254"/>
      <c r="AD425" s="254"/>
      <c r="AE425" s="254"/>
      <c r="AF425" s="177">
        <f>AA425+AC425</f>
        <v>606</v>
      </c>
      <c r="AG425" s="254"/>
      <c r="AH425" s="177">
        <f>AB425</f>
        <v>606</v>
      </c>
      <c r="AI425" s="257">
        <v>-606</v>
      </c>
      <c r="AJ425" s="257">
        <v>-606</v>
      </c>
      <c r="AK425" s="177">
        <f>AF425+AI425</f>
        <v>0</v>
      </c>
      <c r="AL425" s="177">
        <f>AG425</f>
        <v>0</v>
      </c>
      <c r="AM425" s="177">
        <f>AH425+AJ425</f>
        <v>0</v>
      </c>
      <c r="AN425" s="177"/>
      <c r="AO425" s="177"/>
      <c r="AP425" s="177"/>
      <c r="AQ425" s="177"/>
      <c r="AR425" s="177"/>
      <c r="AS425" s="254"/>
      <c r="AT425" s="254"/>
      <c r="AU425" s="254"/>
      <c r="AV425" s="254"/>
      <c r="AW425" s="254"/>
      <c r="AX425" s="254"/>
      <c r="AY425" s="254"/>
      <c r="AZ425" s="254"/>
      <c r="BA425" s="254"/>
      <c r="BB425" s="254"/>
      <c r="BC425" s="254"/>
      <c r="BD425" s="254"/>
      <c r="BE425" s="254"/>
      <c r="BF425" s="254"/>
      <c r="BG425" s="254"/>
      <c r="BH425" s="254"/>
      <c r="BI425" s="254"/>
      <c r="BJ425" s="254"/>
      <c r="BK425" s="254"/>
      <c r="BL425" s="132"/>
      <c r="BM425" s="132"/>
      <c r="BN425" s="254"/>
      <c r="BO425" s="254"/>
      <c r="BP425" s="254"/>
      <c r="BQ425" s="254"/>
      <c r="BR425" s="254"/>
      <c r="BS425" s="254"/>
      <c r="BT425" s="254"/>
      <c r="BU425" s="254"/>
      <c r="BV425" s="254"/>
      <c r="BW425" s="254"/>
      <c r="BX425" s="254"/>
      <c r="BY425" s="254"/>
      <c r="BZ425" s="254"/>
      <c r="CA425" s="254"/>
      <c r="CB425" s="254"/>
      <c r="CC425" s="254"/>
      <c r="CD425" s="254"/>
      <c r="CE425" s="254"/>
    </row>
    <row r="426" spans="1:83" s="35" customFormat="1" ht="66" customHeight="1" hidden="1">
      <c r="A426" s="181" t="s">
        <v>331</v>
      </c>
      <c r="B426" s="175" t="s">
        <v>144</v>
      </c>
      <c r="C426" s="175" t="s">
        <v>150</v>
      </c>
      <c r="D426" s="182" t="s">
        <v>330</v>
      </c>
      <c r="E426" s="175"/>
      <c r="F426" s="177"/>
      <c r="G426" s="177"/>
      <c r="H426" s="177"/>
      <c r="I426" s="177"/>
      <c r="J426" s="177"/>
      <c r="K426" s="256"/>
      <c r="L426" s="256"/>
      <c r="M426" s="177"/>
      <c r="N426" s="177"/>
      <c r="O426" s="177"/>
      <c r="P426" s="177"/>
      <c r="Q426" s="177"/>
      <c r="R426" s="254"/>
      <c r="S426" s="254"/>
      <c r="T426" s="177"/>
      <c r="U426" s="177"/>
      <c r="V426" s="254"/>
      <c r="W426" s="254"/>
      <c r="X426" s="177"/>
      <c r="Y426" s="177"/>
      <c r="Z426" s="254"/>
      <c r="AA426" s="177"/>
      <c r="AB426" s="177"/>
      <c r="AC426" s="254"/>
      <c r="AD426" s="254"/>
      <c r="AE426" s="254"/>
      <c r="AF426" s="177"/>
      <c r="AG426" s="254"/>
      <c r="AH426" s="177"/>
      <c r="AI426" s="257"/>
      <c r="AJ426" s="257"/>
      <c r="AK426" s="177"/>
      <c r="AL426" s="177"/>
      <c r="AM426" s="177"/>
      <c r="AN426" s="177">
        <f>AN427</f>
        <v>0</v>
      </c>
      <c r="AO426" s="177">
        <f>AO427</f>
        <v>0</v>
      </c>
      <c r="AP426" s="177">
        <f>AP427</f>
        <v>0</v>
      </c>
      <c r="AQ426" s="177">
        <f>AQ427</f>
        <v>0</v>
      </c>
      <c r="AR426" s="177"/>
      <c r="AS426" s="254"/>
      <c r="AT426" s="254"/>
      <c r="AU426" s="254"/>
      <c r="AV426" s="254"/>
      <c r="AW426" s="254"/>
      <c r="AX426" s="254"/>
      <c r="AY426" s="254"/>
      <c r="AZ426" s="254"/>
      <c r="BA426" s="254"/>
      <c r="BB426" s="254"/>
      <c r="BC426" s="254"/>
      <c r="BD426" s="254"/>
      <c r="BE426" s="254"/>
      <c r="BF426" s="254"/>
      <c r="BG426" s="254"/>
      <c r="BH426" s="254"/>
      <c r="BI426" s="254"/>
      <c r="BJ426" s="254"/>
      <c r="BK426" s="254"/>
      <c r="BL426" s="132"/>
      <c r="BM426" s="132"/>
      <c r="BN426" s="254"/>
      <c r="BO426" s="254"/>
      <c r="BP426" s="254"/>
      <c r="BQ426" s="254"/>
      <c r="BR426" s="254"/>
      <c r="BS426" s="254"/>
      <c r="BT426" s="254"/>
      <c r="BU426" s="254"/>
      <c r="BV426" s="254"/>
      <c r="BW426" s="254"/>
      <c r="BX426" s="254"/>
      <c r="BY426" s="254"/>
      <c r="BZ426" s="254"/>
      <c r="CA426" s="254"/>
      <c r="CB426" s="254"/>
      <c r="CC426" s="254"/>
      <c r="CD426" s="254"/>
      <c r="CE426" s="254"/>
    </row>
    <row r="427" spans="1:83" s="35" customFormat="1" ht="82.5" hidden="1">
      <c r="A427" s="181" t="s">
        <v>241</v>
      </c>
      <c r="B427" s="175" t="s">
        <v>144</v>
      </c>
      <c r="C427" s="175" t="s">
        <v>150</v>
      </c>
      <c r="D427" s="182" t="s">
        <v>330</v>
      </c>
      <c r="E427" s="175" t="s">
        <v>149</v>
      </c>
      <c r="F427" s="177"/>
      <c r="G427" s="177"/>
      <c r="H427" s="177"/>
      <c r="I427" s="177"/>
      <c r="J427" s="177"/>
      <c r="K427" s="256"/>
      <c r="L427" s="256"/>
      <c r="M427" s="177"/>
      <c r="N427" s="177"/>
      <c r="O427" s="177"/>
      <c r="P427" s="177"/>
      <c r="Q427" s="177"/>
      <c r="R427" s="254"/>
      <c r="S427" s="254"/>
      <c r="T427" s="177"/>
      <c r="U427" s="177"/>
      <c r="V427" s="254"/>
      <c r="W427" s="254"/>
      <c r="X427" s="177"/>
      <c r="Y427" s="177"/>
      <c r="Z427" s="254"/>
      <c r="AA427" s="177"/>
      <c r="AB427" s="177"/>
      <c r="AC427" s="254"/>
      <c r="AD427" s="254"/>
      <c r="AE427" s="254"/>
      <c r="AF427" s="177"/>
      <c r="AG427" s="254"/>
      <c r="AH427" s="177"/>
      <c r="AI427" s="257"/>
      <c r="AJ427" s="257"/>
      <c r="AK427" s="177"/>
      <c r="AL427" s="177"/>
      <c r="AM427" s="177"/>
      <c r="AN427" s="177">
        <f>AO427-AM427</f>
        <v>0</v>
      </c>
      <c r="AO427" s="177"/>
      <c r="AP427" s="177"/>
      <c r="AQ427" s="177"/>
      <c r="AR427" s="177"/>
      <c r="AS427" s="254"/>
      <c r="AT427" s="254"/>
      <c r="AU427" s="254"/>
      <c r="AV427" s="254"/>
      <c r="AW427" s="254"/>
      <c r="AX427" s="254"/>
      <c r="AY427" s="254"/>
      <c r="AZ427" s="254"/>
      <c r="BA427" s="254"/>
      <c r="BB427" s="254"/>
      <c r="BC427" s="254"/>
      <c r="BD427" s="254"/>
      <c r="BE427" s="254"/>
      <c r="BF427" s="254"/>
      <c r="BG427" s="254"/>
      <c r="BH427" s="254"/>
      <c r="BI427" s="254"/>
      <c r="BJ427" s="254"/>
      <c r="BK427" s="254"/>
      <c r="BL427" s="132"/>
      <c r="BM427" s="132"/>
      <c r="BN427" s="254"/>
      <c r="BO427" s="254"/>
      <c r="BP427" s="254"/>
      <c r="BQ427" s="254"/>
      <c r="BR427" s="254"/>
      <c r="BS427" s="254"/>
      <c r="BT427" s="254"/>
      <c r="BU427" s="254"/>
      <c r="BV427" s="254"/>
      <c r="BW427" s="254"/>
      <c r="BX427" s="254"/>
      <c r="BY427" s="254"/>
      <c r="BZ427" s="254"/>
      <c r="CA427" s="254"/>
      <c r="CB427" s="254"/>
      <c r="CC427" s="254"/>
      <c r="CD427" s="254"/>
      <c r="CE427" s="254"/>
    </row>
    <row r="428" spans="1:83" s="9" customFormat="1" ht="16.5" hidden="1">
      <c r="A428" s="153"/>
      <c r="B428" s="154"/>
      <c r="C428" s="154"/>
      <c r="D428" s="155"/>
      <c r="E428" s="154"/>
      <c r="F428" s="131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3"/>
      <c r="AB428" s="133"/>
      <c r="AC428" s="133"/>
      <c r="AD428" s="133"/>
      <c r="AE428" s="133"/>
      <c r="AF428" s="132"/>
      <c r="AG428" s="132"/>
      <c r="AH428" s="132"/>
      <c r="AI428" s="132"/>
      <c r="AJ428" s="132"/>
      <c r="AK428" s="131"/>
      <c r="AL428" s="131"/>
      <c r="AM428" s="131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  <c r="BQ428" s="132"/>
      <c r="BR428" s="132"/>
      <c r="BS428" s="132"/>
      <c r="BT428" s="132"/>
      <c r="BU428" s="132"/>
      <c r="BV428" s="132"/>
      <c r="BW428" s="132"/>
      <c r="BX428" s="132"/>
      <c r="BY428" s="132"/>
      <c r="BZ428" s="132"/>
      <c r="CA428" s="132"/>
      <c r="CB428" s="132"/>
      <c r="CC428" s="132"/>
      <c r="CD428" s="132"/>
      <c r="CE428" s="132"/>
    </row>
    <row r="429" spans="1:83" s="9" customFormat="1" ht="37.5">
      <c r="A429" s="134" t="s">
        <v>353</v>
      </c>
      <c r="B429" s="135" t="s">
        <v>144</v>
      </c>
      <c r="C429" s="135" t="s">
        <v>144</v>
      </c>
      <c r="D429" s="150"/>
      <c r="E429" s="135"/>
      <c r="F429" s="131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1"/>
      <c r="AL429" s="131"/>
      <c r="AM429" s="131"/>
      <c r="AN429" s="137">
        <f>AN430+AN434</f>
        <v>89885</v>
      </c>
      <c r="AO429" s="137">
        <f>AO430+AO434</f>
        <v>89885</v>
      </c>
      <c r="AP429" s="137"/>
      <c r="AQ429" s="137">
        <f>AQ430+AQ434</f>
        <v>89885</v>
      </c>
      <c r="AR429" s="137">
        <f>AR430+AR434</f>
        <v>0</v>
      </c>
      <c r="AS429" s="137">
        <f>AS430+AS434</f>
        <v>0</v>
      </c>
      <c r="AT429" s="137">
        <f>AT430+AT434</f>
        <v>89885</v>
      </c>
      <c r="AU429" s="137">
        <f>AU430+AU434</f>
        <v>89885</v>
      </c>
      <c r="AV429" s="137">
        <f aca="true" t="shared" si="544" ref="AV429:BC429">AV430+AV434+AV436</f>
        <v>2799</v>
      </c>
      <c r="AW429" s="137">
        <f t="shared" si="544"/>
        <v>0</v>
      </c>
      <c r="AX429" s="137">
        <f t="shared" si="544"/>
        <v>92684</v>
      </c>
      <c r="AY429" s="137">
        <f t="shared" si="544"/>
        <v>89885</v>
      </c>
      <c r="AZ429" s="137">
        <f t="shared" si="544"/>
        <v>0</v>
      </c>
      <c r="BA429" s="137">
        <f t="shared" si="544"/>
        <v>0</v>
      </c>
      <c r="BB429" s="137">
        <f t="shared" si="544"/>
        <v>92684</v>
      </c>
      <c r="BC429" s="137">
        <f t="shared" si="544"/>
        <v>89885</v>
      </c>
      <c r="BD429" s="132"/>
      <c r="BE429" s="132"/>
      <c r="BF429" s="137">
        <f aca="true" t="shared" si="545" ref="BF429:BP429">BF430+BF434+BF436</f>
        <v>92684</v>
      </c>
      <c r="BG429" s="137">
        <f t="shared" si="545"/>
        <v>89885</v>
      </c>
      <c r="BH429" s="137">
        <f>BH430+BH434+BH436</f>
        <v>0</v>
      </c>
      <c r="BI429" s="137">
        <f>BI430+BI434+BI436</f>
        <v>0</v>
      </c>
      <c r="BJ429" s="137">
        <f>BJ430+BJ434+BJ436</f>
        <v>92684</v>
      </c>
      <c r="BK429" s="137">
        <f>BK430+BK434+BK436</f>
        <v>89885</v>
      </c>
      <c r="BL429" s="137">
        <f t="shared" si="545"/>
        <v>0</v>
      </c>
      <c r="BM429" s="137">
        <f t="shared" si="545"/>
        <v>0</v>
      </c>
      <c r="BN429" s="137">
        <f t="shared" si="545"/>
        <v>92684</v>
      </c>
      <c r="BO429" s="137"/>
      <c r="BP429" s="137">
        <f t="shared" si="545"/>
        <v>89885</v>
      </c>
      <c r="BQ429" s="137">
        <f aca="true" t="shared" si="546" ref="BQ429:BZ429">BQ430+BQ434+BQ436</f>
        <v>25293</v>
      </c>
      <c r="BR429" s="137">
        <f t="shared" si="546"/>
        <v>0</v>
      </c>
      <c r="BS429" s="137">
        <f t="shared" si="546"/>
        <v>117977</v>
      </c>
      <c r="BT429" s="137">
        <f t="shared" si="546"/>
        <v>0</v>
      </c>
      <c r="BU429" s="137">
        <f t="shared" si="546"/>
        <v>89885</v>
      </c>
      <c r="BV429" s="137">
        <f t="shared" si="546"/>
        <v>0</v>
      </c>
      <c r="BW429" s="137">
        <f t="shared" si="546"/>
        <v>0</v>
      </c>
      <c r="BX429" s="137">
        <f t="shared" si="546"/>
        <v>117977</v>
      </c>
      <c r="BY429" s="137">
        <f t="shared" si="546"/>
        <v>0</v>
      </c>
      <c r="BZ429" s="137">
        <f t="shared" si="546"/>
        <v>89885</v>
      </c>
      <c r="CA429" s="137">
        <f>CA430+CA434+CA436</f>
        <v>0</v>
      </c>
      <c r="CB429" s="137">
        <f>CB430+CB434+CB436</f>
        <v>0</v>
      </c>
      <c r="CC429" s="137">
        <f>CC430+CC434+CC436</f>
        <v>117977</v>
      </c>
      <c r="CD429" s="137">
        <f>CD430+CD434+CD436</f>
        <v>0</v>
      </c>
      <c r="CE429" s="137">
        <f>CE430+CE434+CE436</f>
        <v>89885</v>
      </c>
    </row>
    <row r="430" spans="1:83" s="9" customFormat="1" ht="33">
      <c r="A430" s="153" t="s">
        <v>95</v>
      </c>
      <c r="B430" s="154" t="s">
        <v>144</v>
      </c>
      <c r="C430" s="154" t="s">
        <v>144</v>
      </c>
      <c r="D430" s="155" t="s">
        <v>96</v>
      </c>
      <c r="E430" s="154"/>
      <c r="F430" s="131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1"/>
      <c r="AL430" s="131"/>
      <c r="AM430" s="131"/>
      <c r="AN430" s="142">
        <f>AN431+AN432</f>
        <v>41768</v>
      </c>
      <c r="AO430" s="142">
        <f>AO431+AO432</f>
        <v>41768</v>
      </c>
      <c r="AP430" s="142"/>
      <c r="AQ430" s="142">
        <f aca="true" t="shared" si="547" ref="AQ430:AY430">AQ431+AQ432</f>
        <v>41768</v>
      </c>
      <c r="AR430" s="142">
        <f t="shared" si="547"/>
        <v>0</v>
      </c>
      <c r="AS430" s="142">
        <f t="shared" si="547"/>
        <v>0</v>
      </c>
      <c r="AT430" s="142">
        <f t="shared" si="547"/>
        <v>41768</v>
      </c>
      <c r="AU430" s="142">
        <f t="shared" si="547"/>
        <v>41768</v>
      </c>
      <c r="AV430" s="142">
        <f t="shared" si="547"/>
        <v>0</v>
      </c>
      <c r="AW430" s="142">
        <f>AW431+AW432</f>
        <v>0</v>
      </c>
      <c r="AX430" s="142">
        <f t="shared" si="547"/>
        <v>41768</v>
      </c>
      <c r="AY430" s="142">
        <f t="shared" si="547"/>
        <v>41768</v>
      </c>
      <c r="AZ430" s="142">
        <f>AZ431+AZ432</f>
        <v>0</v>
      </c>
      <c r="BA430" s="142">
        <f>BA431+BA432</f>
        <v>0</v>
      </c>
      <c r="BB430" s="142">
        <f>BB431+BB432</f>
        <v>41768</v>
      </c>
      <c r="BC430" s="142">
        <f>BC431+BC432</f>
        <v>41768</v>
      </c>
      <c r="BD430" s="132"/>
      <c r="BE430" s="132"/>
      <c r="BF430" s="142">
        <f aca="true" t="shared" si="548" ref="BF430:BP430">BF431+BF432</f>
        <v>41768</v>
      </c>
      <c r="BG430" s="142">
        <f t="shared" si="548"/>
        <v>41768</v>
      </c>
      <c r="BH430" s="142">
        <f>BH431+BH432</f>
        <v>0</v>
      </c>
      <c r="BI430" s="142">
        <f>BI431+BI432</f>
        <v>0</v>
      </c>
      <c r="BJ430" s="142">
        <f>BJ431+BJ432</f>
        <v>41768</v>
      </c>
      <c r="BK430" s="142">
        <f>BK431+BK432</f>
        <v>41768</v>
      </c>
      <c r="BL430" s="142">
        <f t="shared" si="548"/>
        <v>0</v>
      </c>
      <c r="BM430" s="142">
        <f t="shared" si="548"/>
        <v>0</v>
      </c>
      <c r="BN430" s="142">
        <f t="shared" si="548"/>
        <v>41768</v>
      </c>
      <c r="BO430" s="142"/>
      <c r="BP430" s="142">
        <f t="shared" si="548"/>
        <v>41768</v>
      </c>
      <c r="BQ430" s="142">
        <f aca="true" t="shared" si="549" ref="BQ430:BZ430">BQ431+BQ432</f>
        <v>0</v>
      </c>
      <c r="BR430" s="142">
        <f t="shared" si="549"/>
        <v>0</v>
      </c>
      <c r="BS430" s="142">
        <f t="shared" si="549"/>
        <v>41768</v>
      </c>
      <c r="BT430" s="142">
        <f t="shared" si="549"/>
        <v>0</v>
      </c>
      <c r="BU430" s="142">
        <f t="shared" si="549"/>
        <v>41768</v>
      </c>
      <c r="BV430" s="142">
        <f t="shared" si="549"/>
        <v>0</v>
      </c>
      <c r="BW430" s="142">
        <f t="shared" si="549"/>
        <v>0</v>
      </c>
      <c r="BX430" s="142">
        <f t="shared" si="549"/>
        <v>41768</v>
      </c>
      <c r="BY430" s="142">
        <f t="shared" si="549"/>
        <v>0</v>
      </c>
      <c r="BZ430" s="142">
        <f t="shared" si="549"/>
        <v>41768</v>
      </c>
      <c r="CA430" s="142">
        <f>CA431+CA432</f>
        <v>0</v>
      </c>
      <c r="CB430" s="142">
        <f>CB431+CB432</f>
        <v>0</v>
      </c>
      <c r="CC430" s="142">
        <f>CC431+CC432</f>
        <v>41768</v>
      </c>
      <c r="CD430" s="142">
        <f>CD431+CD432</f>
        <v>0</v>
      </c>
      <c r="CE430" s="142">
        <f>CE431+CE432</f>
        <v>41768</v>
      </c>
    </row>
    <row r="431" spans="1:83" s="9" customFormat="1" ht="33">
      <c r="A431" s="153" t="s">
        <v>127</v>
      </c>
      <c r="B431" s="154" t="s">
        <v>144</v>
      </c>
      <c r="C431" s="154" t="s">
        <v>144</v>
      </c>
      <c r="D431" s="155" t="s">
        <v>96</v>
      </c>
      <c r="E431" s="154" t="s">
        <v>128</v>
      </c>
      <c r="F431" s="131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1"/>
      <c r="AL431" s="131"/>
      <c r="AM431" s="131"/>
      <c r="AN431" s="142">
        <f>AO431-AM431</f>
        <v>41768</v>
      </c>
      <c r="AO431" s="142">
        <v>41768</v>
      </c>
      <c r="AP431" s="142"/>
      <c r="AQ431" s="142">
        <v>41768</v>
      </c>
      <c r="AR431" s="142"/>
      <c r="AS431" s="132"/>
      <c r="AT431" s="142">
        <f>AO431+AR431</f>
        <v>41768</v>
      </c>
      <c r="AU431" s="142">
        <f>AQ431+AS431</f>
        <v>41768</v>
      </c>
      <c r="AV431" s="132"/>
      <c r="AW431" s="132"/>
      <c r="AX431" s="142">
        <f>AT431+AV431</f>
        <v>41768</v>
      </c>
      <c r="AY431" s="142">
        <f>AU431</f>
        <v>41768</v>
      </c>
      <c r="AZ431" s="132"/>
      <c r="BA431" s="132"/>
      <c r="BB431" s="142">
        <f>AX431+AZ431</f>
        <v>41768</v>
      </c>
      <c r="BC431" s="142">
        <f>AY431+BA431</f>
        <v>41768</v>
      </c>
      <c r="BD431" s="132"/>
      <c r="BE431" s="132"/>
      <c r="BF431" s="142">
        <f>BB431+BD431</f>
        <v>41768</v>
      </c>
      <c r="BG431" s="142">
        <f>BC431+BE431</f>
        <v>41768</v>
      </c>
      <c r="BH431" s="132"/>
      <c r="BI431" s="132"/>
      <c r="BJ431" s="142">
        <f>BB431+BH431</f>
        <v>41768</v>
      </c>
      <c r="BK431" s="142">
        <f>BC431+BI431</f>
        <v>41768</v>
      </c>
      <c r="BL431" s="132"/>
      <c r="BM431" s="132"/>
      <c r="BN431" s="142">
        <f>BJ431+BL431</f>
        <v>41768</v>
      </c>
      <c r="BO431" s="142"/>
      <c r="BP431" s="142">
        <f>BK431+BM431</f>
        <v>41768</v>
      </c>
      <c r="BQ431" s="142"/>
      <c r="BR431" s="132"/>
      <c r="BS431" s="142">
        <f>BN431+BQ431</f>
        <v>41768</v>
      </c>
      <c r="BT431" s="142">
        <f>BO431</f>
        <v>0</v>
      </c>
      <c r="BU431" s="142">
        <f>BP431+BR431</f>
        <v>41768</v>
      </c>
      <c r="BV431" s="142"/>
      <c r="BW431" s="132"/>
      <c r="BX431" s="142">
        <f>BS431+BV431</f>
        <v>41768</v>
      </c>
      <c r="BY431" s="142">
        <f>BT431</f>
        <v>0</v>
      </c>
      <c r="BZ431" s="142">
        <f>BU431+BW431</f>
        <v>41768</v>
      </c>
      <c r="CA431" s="142"/>
      <c r="CB431" s="132"/>
      <c r="CC431" s="142">
        <f>BX431+CA431</f>
        <v>41768</v>
      </c>
      <c r="CD431" s="142">
        <f>BY431</f>
        <v>0</v>
      </c>
      <c r="CE431" s="142">
        <f>BZ431+CB431</f>
        <v>41768</v>
      </c>
    </row>
    <row r="432" spans="1:83" s="35" customFormat="1" ht="115.5" customHeight="1" hidden="1">
      <c r="A432" s="174" t="s">
        <v>337</v>
      </c>
      <c r="B432" s="175" t="s">
        <v>144</v>
      </c>
      <c r="C432" s="175" t="s">
        <v>144</v>
      </c>
      <c r="D432" s="182" t="s">
        <v>336</v>
      </c>
      <c r="E432" s="175"/>
      <c r="F432" s="255"/>
      <c r="G432" s="256"/>
      <c r="H432" s="256"/>
      <c r="I432" s="256"/>
      <c r="J432" s="256"/>
      <c r="K432" s="256"/>
      <c r="L432" s="256"/>
      <c r="M432" s="256"/>
      <c r="N432" s="256"/>
      <c r="O432" s="256"/>
      <c r="P432" s="256"/>
      <c r="Q432" s="256"/>
      <c r="R432" s="254"/>
      <c r="S432" s="254"/>
      <c r="T432" s="254"/>
      <c r="U432" s="254"/>
      <c r="V432" s="254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5"/>
      <c r="AL432" s="255"/>
      <c r="AM432" s="255"/>
      <c r="AN432" s="177">
        <f>AN433</f>
        <v>0</v>
      </c>
      <c r="AO432" s="177">
        <f>AO433</f>
        <v>0</v>
      </c>
      <c r="AP432" s="177"/>
      <c r="AQ432" s="177">
        <f>AQ433</f>
        <v>0</v>
      </c>
      <c r="AR432" s="177"/>
      <c r="AS432" s="254"/>
      <c r="AT432" s="254"/>
      <c r="AU432" s="254"/>
      <c r="AV432" s="254"/>
      <c r="AW432" s="254"/>
      <c r="AX432" s="254"/>
      <c r="AY432" s="254"/>
      <c r="AZ432" s="254"/>
      <c r="BA432" s="254"/>
      <c r="BB432" s="254"/>
      <c r="BC432" s="254"/>
      <c r="BD432" s="254"/>
      <c r="BE432" s="254"/>
      <c r="BF432" s="254"/>
      <c r="BG432" s="254"/>
      <c r="BH432" s="254"/>
      <c r="BI432" s="254"/>
      <c r="BJ432" s="254"/>
      <c r="BK432" s="254"/>
      <c r="BL432" s="132"/>
      <c r="BM432" s="132"/>
      <c r="BN432" s="254"/>
      <c r="BO432" s="254"/>
      <c r="BP432" s="254"/>
      <c r="BQ432" s="254"/>
      <c r="BR432" s="254"/>
      <c r="BS432" s="254"/>
      <c r="BT432" s="254"/>
      <c r="BU432" s="254"/>
      <c r="BV432" s="254"/>
      <c r="BW432" s="254"/>
      <c r="BX432" s="254"/>
      <c r="BY432" s="254"/>
      <c r="BZ432" s="254"/>
      <c r="CA432" s="254"/>
      <c r="CB432" s="254"/>
      <c r="CC432" s="254"/>
      <c r="CD432" s="254"/>
      <c r="CE432" s="254"/>
    </row>
    <row r="433" spans="1:83" s="35" customFormat="1" ht="82.5" hidden="1">
      <c r="A433" s="181" t="s">
        <v>287</v>
      </c>
      <c r="B433" s="175" t="s">
        <v>144</v>
      </c>
      <c r="C433" s="175" t="s">
        <v>144</v>
      </c>
      <c r="D433" s="182" t="s">
        <v>336</v>
      </c>
      <c r="E433" s="175" t="s">
        <v>229</v>
      </c>
      <c r="F433" s="255"/>
      <c r="G433" s="256"/>
      <c r="H433" s="256"/>
      <c r="I433" s="256"/>
      <c r="J433" s="256"/>
      <c r="K433" s="256"/>
      <c r="L433" s="256"/>
      <c r="M433" s="256"/>
      <c r="N433" s="256"/>
      <c r="O433" s="256"/>
      <c r="P433" s="256"/>
      <c r="Q433" s="256"/>
      <c r="R433" s="254"/>
      <c r="S433" s="254"/>
      <c r="T433" s="254"/>
      <c r="U433" s="254"/>
      <c r="V433" s="254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5"/>
      <c r="AL433" s="255"/>
      <c r="AM433" s="255"/>
      <c r="AN433" s="177">
        <f>AO433-AM433</f>
        <v>0</v>
      </c>
      <c r="AO433" s="177"/>
      <c r="AP433" s="177"/>
      <c r="AQ433" s="177"/>
      <c r="AR433" s="177"/>
      <c r="AS433" s="254"/>
      <c r="AT433" s="254"/>
      <c r="AU433" s="254"/>
      <c r="AV433" s="254"/>
      <c r="AW433" s="254"/>
      <c r="AX433" s="254"/>
      <c r="AY433" s="254"/>
      <c r="AZ433" s="254"/>
      <c r="BA433" s="254"/>
      <c r="BB433" s="254"/>
      <c r="BC433" s="254"/>
      <c r="BD433" s="254"/>
      <c r="BE433" s="254"/>
      <c r="BF433" s="254"/>
      <c r="BG433" s="254"/>
      <c r="BH433" s="254"/>
      <c r="BI433" s="254"/>
      <c r="BJ433" s="254"/>
      <c r="BK433" s="254"/>
      <c r="BL433" s="132"/>
      <c r="BM433" s="132"/>
      <c r="BN433" s="254"/>
      <c r="BO433" s="254"/>
      <c r="BP433" s="254"/>
      <c r="BQ433" s="254"/>
      <c r="BR433" s="254"/>
      <c r="BS433" s="254"/>
      <c r="BT433" s="254"/>
      <c r="BU433" s="254"/>
      <c r="BV433" s="254"/>
      <c r="BW433" s="254"/>
      <c r="BX433" s="254"/>
      <c r="BY433" s="254"/>
      <c r="BZ433" s="254"/>
      <c r="CA433" s="254"/>
      <c r="CB433" s="254"/>
      <c r="CC433" s="254"/>
      <c r="CD433" s="254"/>
      <c r="CE433" s="254"/>
    </row>
    <row r="434" spans="1:83" s="9" customFormat="1" ht="16.5">
      <c r="A434" s="153" t="s">
        <v>397</v>
      </c>
      <c r="B434" s="154" t="s">
        <v>144</v>
      </c>
      <c r="C434" s="154" t="s">
        <v>144</v>
      </c>
      <c r="D434" s="155" t="s">
        <v>104</v>
      </c>
      <c r="E434" s="154"/>
      <c r="F434" s="131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1"/>
      <c r="AL434" s="131"/>
      <c r="AM434" s="131"/>
      <c r="AN434" s="142">
        <f>AN435</f>
        <v>48117</v>
      </c>
      <c r="AO434" s="142">
        <f>AO435</f>
        <v>48117</v>
      </c>
      <c r="AP434" s="142"/>
      <c r="AQ434" s="142">
        <f aca="true" t="shared" si="550" ref="AQ434:BC434">AQ435</f>
        <v>48117</v>
      </c>
      <c r="AR434" s="142">
        <f t="shared" si="550"/>
        <v>0</v>
      </c>
      <c r="AS434" s="142">
        <f t="shared" si="550"/>
        <v>0</v>
      </c>
      <c r="AT434" s="142">
        <f t="shared" si="550"/>
        <v>48117</v>
      </c>
      <c r="AU434" s="142">
        <f t="shared" si="550"/>
        <v>48117</v>
      </c>
      <c r="AV434" s="142">
        <f t="shared" si="550"/>
        <v>0</v>
      </c>
      <c r="AW434" s="142">
        <f t="shared" si="550"/>
        <v>0</v>
      </c>
      <c r="AX434" s="142">
        <f t="shared" si="550"/>
        <v>48117</v>
      </c>
      <c r="AY434" s="142">
        <f t="shared" si="550"/>
        <v>48117</v>
      </c>
      <c r="AZ434" s="142">
        <f t="shared" si="550"/>
        <v>0</v>
      </c>
      <c r="BA434" s="142">
        <f t="shared" si="550"/>
        <v>0</v>
      </c>
      <c r="BB434" s="142">
        <f t="shared" si="550"/>
        <v>48117</v>
      </c>
      <c r="BC434" s="142">
        <f t="shared" si="550"/>
        <v>48117</v>
      </c>
      <c r="BD434" s="132"/>
      <c r="BE434" s="132"/>
      <c r="BF434" s="142">
        <f aca="true" t="shared" si="551" ref="BF434:CB434">BF435</f>
        <v>48117</v>
      </c>
      <c r="BG434" s="142">
        <f t="shared" si="551"/>
        <v>48117</v>
      </c>
      <c r="BH434" s="142">
        <f t="shared" si="551"/>
        <v>0</v>
      </c>
      <c r="BI434" s="142">
        <f t="shared" si="551"/>
        <v>0</v>
      </c>
      <c r="BJ434" s="142">
        <f t="shared" si="551"/>
        <v>48117</v>
      </c>
      <c r="BK434" s="142">
        <f t="shared" si="551"/>
        <v>48117</v>
      </c>
      <c r="BL434" s="142">
        <f t="shared" si="551"/>
        <v>0</v>
      </c>
      <c r="BM434" s="142">
        <f t="shared" si="551"/>
        <v>0</v>
      </c>
      <c r="BN434" s="142">
        <f t="shared" si="551"/>
        <v>48117</v>
      </c>
      <c r="BO434" s="142"/>
      <c r="BP434" s="142">
        <f t="shared" si="551"/>
        <v>48117</v>
      </c>
      <c r="BQ434" s="142">
        <f t="shared" si="551"/>
        <v>0</v>
      </c>
      <c r="BR434" s="142">
        <f t="shared" si="551"/>
        <v>0</v>
      </c>
      <c r="BS434" s="142">
        <f t="shared" si="551"/>
        <v>48117</v>
      </c>
      <c r="BT434" s="142">
        <f t="shared" si="551"/>
        <v>0</v>
      </c>
      <c r="BU434" s="142">
        <f t="shared" si="551"/>
        <v>48117</v>
      </c>
      <c r="BV434" s="142">
        <f t="shared" si="551"/>
        <v>0</v>
      </c>
      <c r="BW434" s="142">
        <f t="shared" si="551"/>
        <v>0</v>
      </c>
      <c r="BX434" s="142">
        <f t="shared" si="551"/>
        <v>48117</v>
      </c>
      <c r="BY434" s="142">
        <f t="shared" si="551"/>
        <v>0</v>
      </c>
      <c r="BZ434" s="142">
        <f t="shared" si="551"/>
        <v>48117</v>
      </c>
      <c r="CA434" s="142">
        <f t="shared" si="551"/>
        <v>0</v>
      </c>
      <c r="CB434" s="142">
        <f t="shared" si="551"/>
        <v>0</v>
      </c>
      <c r="CC434" s="142">
        <f>CC435</f>
        <v>48117</v>
      </c>
      <c r="CD434" s="142">
        <f>CD435</f>
        <v>0</v>
      </c>
      <c r="CE434" s="142">
        <f>CE435</f>
        <v>48117</v>
      </c>
    </row>
    <row r="435" spans="1:83" s="9" customFormat="1" ht="33">
      <c r="A435" s="153" t="s">
        <v>127</v>
      </c>
      <c r="B435" s="154" t="s">
        <v>144</v>
      </c>
      <c r="C435" s="154" t="s">
        <v>144</v>
      </c>
      <c r="D435" s="155" t="s">
        <v>104</v>
      </c>
      <c r="E435" s="154" t="s">
        <v>128</v>
      </c>
      <c r="F435" s="131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1"/>
      <c r="AL435" s="131"/>
      <c r="AM435" s="131"/>
      <c r="AN435" s="142">
        <f>AO435-AM435</f>
        <v>48117</v>
      </c>
      <c r="AO435" s="142">
        <v>48117</v>
      </c>
      <c r="AP435" s="142"/>
      <c r="AQ435" s="142">
        <v>48117</v>
      </c>
      <c r="AR435" s="142"/>
      <c r="AS435" s="132"/>
      <c r="AT435" s="142">
        <f>AO435+AR435</f>
        <v>48117</v>
      </c>
      <c r="AU435" s="142">
        <f>AQ435+AS435</f>
        <v>48117</v>
      </c>
      <c r="AV435" s="132"/>
      <c r="AW435" s="132"/>
      <c r="AX435" s="142">
        <f>AT435+AV435</f>
        <v>48117</v>
      </c>
      <c r="AY435" s="142">
        <f>AU435</f>
        <v>48117</v>
      </c>
      <c r="AZ435" s="132"/>
      <c r="BA435" s="132"/>
      <c r="BB435" s="142">
        <f>AX435+AZ435</f>
        <v>48117</v>
      </c>
      <c r="BC435" s="142">
        <f>AY435+BA435</f>
        <v>48117</v>
      </c>
      <c r="BD435" s="132"/>
      <c r="BE435" s="132"/>
      <c r="BF435" s="142">
        <f>BB435+BD435</f>
        <v>48117</v>
      </c>
      <c r="BG435" s="142">
        <f>BC435+BE435</f>
        <v>48117</v>
      </c>
      <c r="BH435" s="132"/>
      <c r="BI435" s="132"/>
      <c r="BJ435" s="142">
        <f>BB435+BH435</f>
        <v>48117</v>
      </c>
      <c r="BK435" s="142">
        <f>BC435+BI435</f>
        <v>48117</v>
      </c>
      <c r="BL435" s="132"/>
      <c r="BM435" s="132"/>
      <c r="BN435" s="142">
        <f>BJ435+BL435</f>
        <v>48117</v>
      </c>
      <c r="BO435" s="142"/>
      <c r="BP435" s="142">
        <f>BK435+BM435</f>
        <v>48117</v>
      </c>
      <c r="BQ435" s="142"/>
      <c r="BR435" s="132"/>
      <c r="BS435" s="142">
        <f>BN435+BQ435</f>
        <v>48117</v>
      </c>
      <c r="BT435" s="142">
        <f>BO435</f>
        <v>0</v>
      </c>
      <c r="BU435" s="142">
        <f>BP435+BR435</f>
        <v>48117</v>
      </c>
      <c r="BV435" s="142"/>
      <c r="BW435" s="132"/>
      <c r="BX435" s="142">
        <f>BS435+BV435</f>
        <v>48117</v>
      </c>
      <c r="BY435" s="142">
        <f>BT435</f>
        <v>0</v>
      </c>
      <c r="BZ435" s="142">
        <f>BU435+BW435</f>
        <v>48117</v>
      </c>
      <c r="CA435" s="142"/>
      <c r="CB435" s="132"/>
      <c r="CC435" s="142">
        <f>BX435+CA435</f>
        <v>48117</v>
      </c>
      <c r="CD435" s="142">
        <f>BY435</f>
        <v>0</v>
      </c>
      <c r="CE435" s="142">
        <f>BZ435+CB435</f>
        <v>48117</v>
      </c>
    </row>
    <row r="436" spans="1:83" s="9" customFormat="1" ht="22.5" customHeight="1">
      <c r="A436" s="153" t="s">
        <v>119</v>
      </c>
      <c r="B436" s="154" t="s">
        <v>144</v>
      </c>
      <c r="C436" s="154" t="s">
        <v>144</v>
      </c>
      <c r="D436" s="155" t="s">
        <v>121</v>
      </c>
      <c r="E436" s="154"/>
      <c r="F436" s="131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1"/>
      <c r="AL436" s="131"/>
      <c r="AM436" s="131"/>
      <c r="AN436" s="142"/>
      <c r="AO436" s="142"/>
      <c r="AP436" s="142"/>
      <c r="AQ436" s="142"/>
      <c r="AR436" s="142"/>
      <c r="AS436" s="132"/>
      <c r="AT436" s="142"/>
      <c r="AU436" s="142"/>
      <c r="AV436" s="142">
        <f aca="true" t="shared" si="552" ref="AV436:BC436">AV439</f>
        <v>2799</v>
      </c>
      <c r="AW436" s="142">
        <f t="shared" si="552"/>
        <v>0</v>
      </c>
      <c r="AX436" s="142">
        <f t="shared" si="552"/>
        <v>2799</v>
      </c>
      <c r="AY436" s="142">
        <f t="shared" si="552"/>
        <v>0</v>
      </c>
      <c r="AZ436" s="142">
        <f t="shared" si="552"/>
        <v>0</v>
      </c>
      <c r="BA436" s="142">
        <f t="shared" si="552"/>
        <v>0</v>
      </c>
      <c r="BB436" s="142">
        <f t="shared" si="552"/>
        <v>2799</v>
      </c>
      <c r="BC436" s="142">
        <f t="shared" si="552"/>
        <v>0</v>
      </c>
      <c r="BD436" s="132"/>
      <c r="BE436" s="132"/>
      <c r="BF436" s="142">
        <f aca="true" t="shared" si="553" ref="BF436:BP436">BF439</f>
        <v>2799</v>
      </c>
      <c r="BG436" s="142">
        <f t="shared" si="553"/>
        <v>0</v>
      </c>
      <c r="BH436" s="142">
        <f t="shared" si="553"/>
        <v>0</v>
      </c>
      <c r="BI436" s="142">
        <f t="shared" si="553"/>
        <v>0</v>
      </c>
      <c r="BJ436" s="142">
        <f t="shared" si="553"/>
        <v>2799</v>
      </c>
      <c r="BK436" s="142">
        <f t="shared" si="553"/>
        <v>0</v>
      </c>
      <c r="BL436" s="142">
        <f t="shared" si="553"/>
        <v>0</v>
      </c>
      <c r="BM436" s="142">
        <f t="shared" si="553"/>
        <v>0</v>
      </c>
      <c r="BN436" s="142">
        <f t="shared" si="553"/>
        <v>2799</v>
      </c>
      <c r="BO436" s="142">
        <f t="shared" si="553"/>
        <v>0</v>
      </c>
      <c r="BP436" s="142">
        <f t="shared" si="553"/>
        <v>0</v>
      </c>
      <c r="BQ436" s="142">
        <f>BQ437+BQ439</f>
        <v>25293</v>
      </c>
      <c r="BR436" s="142">
        <f>BR437+BR439</f>
        <v>0</v>
      </c>
      <c r="BS436" s="142">
        <f>BS437+BS439</f>
        <v>28092</v>
      </c>
      <c r="BT436" s="142">
        <f aca="true" t="shared" si="554" ref="BT436:BZ436">BT437+BT439</f>
        <v>0</v>
      </c>
      <c r="BU436" s="142">
        <f t="shared" si="554"/>
        <v>0</v>
      </c>
      <c r="BV436" s="142">
        <f t="shared" si="554"/>
        <v>0</v>
      </c>
      <c r="BW436" s="142">
        <f t="shared" si="554"/>
        <v>0</v>
      </c>
      <c r="BX436" s="142">
        <f t="shared" si="554"/>
        <v>28092</v>
      </c>
      <c r="BY436" s="142">
        <f t="shared" si="554"/>
        <v>0</v>
      </c>
      <c r="BZ436" s="142">
        <f t="shared" si="554"/>
        <v>0</v>
      </c>
      <c r="CA436" s="142">
        <f>CA437+CA439</f>
        <v>0</v>
      </c>
      <c r="CB436" s="142">
        <f>CB437+CB439</f>
        <v>0</v>
      </c>
      <c r="CC436" s="142">
        <f>CC437+CC439</f>
        <v>28092</v>
      </c>
      <c r="CD436" s="142">
        <f>CD437+CD439</f>
        <v>0</v>
      </c>
      <c r="CE436" s="142">
        <f>CE437+CE439</f>
        <v>0</v>
      </c>
    </row>
    <row r="437" spans="1:83" s="9" customFormat="1" ht="69" customHeight="1">
      <c r="A437" s="153" t="s">
        <v>379</v>
      </c>
      <c r="B437" s="154" t="s">
        <v>144</v>
      </c>
      <c r="C437" s="154" t="s">
        <v>144</v>
      </c>
      <c r="D437" s="155" t="s">
        <v>378</v>
      </c>
      <c r="E437" s="154"/>
      <c r="F437" s="131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1"/>
      <c r="AL437" s="131"/>
      <c r="AM437" s="131"/>
      <c r="AN437" s="142"/>
      <c r="AO437" s="142"/>
      <c r="AP437" s="142"/>
      <c r="AQ437" s="142"/>
      <c r="AR437" s="142"/>
      <c r="AS437" s="13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32"/>
      <c r="BE437" s="13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>
        <f>BQ438</f>
        <v>9531</v>
      </c>
      <c r="BR437" s="142">
        <f>BR438</f>
        <v>0</v>
      </c>
      <c r="BS437" s="142">
        <f>BS438</f>
        <v>9531</v>
      </c>
      <c r="BT437" s="142">
        <f aca="true" t="shared" si="555" ref="BT437:CB437">BT438</f>
        <v>0</v>
      </c>
      <c r="BU437" s="142">
        <f t="shared" si="555"/>
        <v>0</v>
      </c>
      <c r="BV437" s="142">
        <f t="shared" si="555"/>
        <v>0</v>
      </c>
      <c r="BW437" s="142">
        <f t="shared" si="555"/>
        <v>0</v>
      </c>
      <c r="BX437" s="142">
        <f t="shared" si="555"/>
        <v>9531</v>
      </c>
      <c r="BY437" s="142">
        <f t="shared" si="555"/>
        <v>0</v>
      </c>
      <c r="BZ437" s="142">
        <f t="shared" si="555"/>
        <v>0</v>
      </c>
      <c r="CA437" s="142">
        <f t="shared" si="555"/>
        <v>0</v>
      </c>
      <c r="CB437" s="142">
        <f t="shared" si="555"/>
        <v>0</v>
      </c>
      <c r="CC437" s="142">
        <f>CC438</f>
        <v>9531</v>
      </c>
      <c r="CD437" s="142">
        <f>CD438</f>
        <v>0</v>
      </c>
      <c r="CE437" s="142">
        <f>CE438</f>
        <v>0</v>
      </c>
    </row>
    <row r="438" spans="1:83" s="9" customFormat="1" ht="51" customHeight="1">
      <c r="A438" s="153" t="s">
        <v>135</v>
      </c>
      <c r="B438" s="154" t="s">
        <v>144</v>
      </c>
      <c r="C438" s="154" t="s">
        <v>144</v>
      </c>
      <c r="D438" s="155" t="s">
        <v>378</v>
      </c>
      <c r="E438" s="154" t="s">
        <v>136</v>
      </c>
      <c r="F438" s="131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1"/>
      <c r="AL438" s="131"/>
      <c r="AM438" s="131"/>
      <c r="AN438" s="142"/>
      <c r="AO438" s="142"/>
      <c r="AP438" s="142"/>
      <c r="AQ438" s="142"/>
      <c r="AR438" s="142"/>
      <c r="AS438" s="13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32"/>
      <c r="BE438" s="13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>
        <v>9531</v>
      </c>
      <c r="BR438" s="142"/>
      <c r="BS438" s="142">
        <f>BN438+BQ438</f>
        <v>9531</v>
      </c>
      <c r="BT438" s="142">
        <f>BO438</f>
        <v>0</v>
      </c>
      <c r="BU438" s="142">
        <f>BP438+BR438</f>
        <v>0</v>
      </c>
      <c r="BV438" s="142"/>
      <c r="BW438" s="132"/>
      <c r="BX438" s="142">
        <f>BS438+BV438</f>
        <v>9531</v>
      </c>
      <c r="BY438" s="142">
        <f>BT438</f>
        <v>0</v>
      </c>
      <c r="BZ438" s="142">
        <f>BU438+BW438</f>
        <v>0</v>
      </c>
      <c r="CA438" s="142"/>
      <c r="CB438" s="132"/>
      <c r="CC438" s="142">
        <f>BX438+CA438</f>
        <v>9531</v>
      </c>
      <c r="CD438" s="142">
        <f>BY438</f>
        <v>0</v>
      </c>
      <c r="CE438" s="142">
        <f>BZ438+CB438</f>
        <v>0</v>
      </c>
    </row>
    <row r="439" spans="1:83" s="9" customFormat="1" ht="50.25" customHeight="1">
      <c r="A439" s="153" t="s">
        <v>358</v>
      </c>
      <c r="B439" s="154" t="s">
        <v>144</v>
      </c>
      <c r="C439" s="154" t="s">
        <v>144</v>
      </c>
      <c r="D439" s="155" t="s">
        <v>359</v>
      </c>
      <c r="E439" s="154"/>
      <c r="F439" s="131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1"/>
      <c r="AL439" s="131"/>
      <c r="AM439" s="131"/>
      <c r="AN439" s="142"/>
      <c r="AO439" s="142"/>
      <c r="AP439" s="142"/>
      <c r="AQ439" s="142"/>
      <c r="AR439" s="142"/>
      <c r="AS439" s="132"/>
      <c r="AT439" s="142"/>
      <c r="AU439" s="142"/>
      <c r="AV439" s="142">
        <f aca="true" t="shared" si="556" ref="AV439:BC439">AV440</f>
        <v>2799</v>
      </c>
      <c r="AW439" s="142">
        <f t="shared" si="556"/>
        <v>0</v>
      </c>
      <c r="AX439" s="142">
        <f t="shared" si="556"/>
        <v>2799</v>
      </c>
      <c r="AY439" s="142">
        <f t="shared" si="556"/>
        <v>0</v>
      </c>
      <c r="AZ439" s="142">
        <f t="shared" si="556"/>
        <v>0</v>
      </c>
      <c r="BA439" s="142">
        <f t="shared" si="556"/>
        <v>0</v>
      </c>
      <c r="BB439" s="142">
        <f t="shared" si="556"/>
        <v>2799</v>
      </c>
      <c r="BC439" s="142">
        <f t="shared" si="556"/>
        <v>0</v>
      </c>
      <c r="BD439" s="132"/>
      <c r="BE439" s="132"/>
      <c r="BF439" s="142">
        <f>BF440</f>
        <v>2799</v>
      </c>
      <c r="BG439" s="142">
        <f aca="true" t="shared" si="557" ref="BG439:BM439">BG440</f>
        <v>0</v>
      </c>
      <c r="BH439" s="142">
        <f t="shared" si="557"/>
        <v>0</v>
      </c>
      <c r="BI439" s="142">
        <f t="shared" si="557"/>
        <v>0</v>
      </c>
      <c r="BJ439" s="142">
        <f>BJ440</f>
        <v>2799</v>
      </c>
      <c r="BK439" s="142">
        <f>BK440</f>
        <v>0</v>
      </c>
      <c r="BL439" s="142">
        <f t="shared" si="557"/>
        <v>0</v>
      </c>
      <c r="BM439" s="142">
        <f t="shared" si="557"/>
        <v>0</v>
      </c>
      <c r="BN439" s="142">
        <f>BN440</f>
        <v>2799</v>
      </c>
      <c r="BO439" s="142">
        <f aca="true" t="shared" si="558" ref="BO439:CB439">BO440</f>
        <v>0</v>
      </c>
      <c r="BP439" s="142">
        <f t="shared" si="558"/>
        <v>0</v>
      </c>
      <c r="BQ439" s="142">
        <f t="shared" si="558"/>
        <v>15762</v>
      </c>
      <c r="BR439" s="142">
        <f t="shared" si="558"/>
        <v>0</v>
      </c>
      <c r="BS439" s="142">
        <f t="shared" si="558"/>
        <v>18561</v>
      </c>
      <c r="BT439" s="142">
        <f t="shared" si="558"/>
        <v>0</v>
      </c>
      <c r="BU439" s="142">
        <f t="shared" si="558"/>
        <v>0</v>
      </c>
      <c r="BV439" s="142">
        <f t="shared" si="558"/>
        <v>0</v>
      </c>
      <c r="BW439" s="142">
        <f t="shared" si="558"/>
        <v>0</v>
      </c>
      <c r="BX439" s="142">
        <f t="shared" si="558"/>
        <v>18561</v>
      </c>
      <c r="BY439" s="142">
        <f t="shared" si="558"/>
        <v>0</v>
      </c>
      <c r="BZ439" s="142">
        <f t="shared" si="558"/>
        <v>0</v>
      </c>
      <c r="CA439" s="142">
        <f t="shared" si="558"/>
        <v>0</v>
      </c>
      <c r="CB439" s="142">
        <f t="shared" si="558"/>
        <v>0</v>
      </c>
      <c r="CC439" s="142">
        <f>CC440</f>
        <v>18561</v>
      </c>
      <c r="CD439" s="142">
        <f>CD440</f>
        <v>0</v>
      </c>
      <c r="CE439" s="142">
        <f>CE440</f>
        <v>0</v>
      </c>
    </row>
    <row r="440" spans="1:83" s="9" customFormat="1" ht="66">
      <c r="A440" s="153" t="s">
        <v>135</v>
      </c>
      <c r="B440" s="154" t="s">
        <v>144</v>
      </c>
      <c r="C440" s="154" t="s">
        <v>144</v>
      </c>
      <c r="D440" s="155" t="s">
        <v>359</v>
      </c>
      <c r="E440" s="154" t="s">
        <v>136</v>
      </c>
      <c r="F440" s="131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1"/>
      <c r="AL440" s="131"/>
      <c r="AM440" s="131"/>
      <c r="AN440" s="142"/>
      <c r="AO440" s="142"/>
      <c r="AP440" s="142"/>
      <c r="AQ440" s="142"/>
      <c r="AR440" s="142"/>
      <c r="AS440" s="132"/>
      <c r="AT440" s="142"/>
      <c r="AU440" s="142"/>
      <c r="AV440" s="142">
        <v>2799</v>
      </c>
      <c r="AW440" s="142"/>
      <c r="AX440" s="142">
        <f>AT440+AV440</f>
        <v>2799</v>
      </c>
      <c r="AY440" s="142">
        <f>AU440</f>
        <v>0</v>
      </c>
      <c r="AZ440" s="132"/>
      <c r="BA440" s="132"/>
      <c r="BB440" s="142">
        <f>AX440+AZ440</f>
        <v>2799</v>
      </c>
      <c r="BC440" s="142">
        <f>AY440+BA440</f>
        <v>0</v>
      </c>
      <c r="BD440" s="132"/>
      <c r="BE440" s="132"/>
      <c r="BF440" s="142">
        <f>BB440+BD440</f>
        <v>2799</v>
      </c>
      <c r="BG440" s="142">
        <f>BC440+BE440</f>
        <v>0</v>
      </c>
      <c r="BH440" s="132"/>
      <c r="BI440" s="132"/>
      <c r="BJ440" s="142">
        <f>BB440+BH440</f>
        <v>2799</v>
      </c>
      <c r="BK440" s="142">
        <f>BC440+BI440</f>
        <v>0</v>
      </c>
      <c r="BL440" s="132"/>
      <c r="BM440" s="132"/>
      <c r="BN440" s="142">
        <f>BJ440+BL440</f>
        <v>2799</v>
      </c>
      <c r="BO440" s="142"/>
      <c r="BP440" s="142">
        <f>BK440+BM440</f>
        <v>0</v>
      </c>
      <c r="BQ440" s="142">
        <v>15762</v>
      </c>
      <c r="BR440" s="132"/>
      <c r="BS440" s="142">
        <f>BN440+BQ440</f>
        <v>18561</v>
      </c>
      <c r="BT440" s="142">
        <f>BO440</f>
        <v>0</v>
      </c>
      <c r="BU440" s="142">
        <f>BP440+BR440</f>
        <v>0</v>
      </c>
      <c r="BV440" s="142"/>
      <c r="BW440" s="132"/>
      <c r="BX440" s="142">
        <f>BS440+BV440</f>
        <v>18561</v>
      </c>
      <c r="BY440" s="142">
        <f>BT440</f>
        <v>0</v>
      </c>
      <c r="BZ440" s="142">
        <f>BU440+BW440</f>
        <v>0</v>
      </c>
      <c r="CA440" s="142"/>
      <c r="CB440" s="132"/>
      <c r="CC440" s="142">
        <f>BX440+CA440</f>
        <v>18561</v>
      </c>
      <c r="CD440" s="142">
        <f>BY440</f>
        <v>0</v>
      </c>
      <c r="CE440" s="142">
        <f>BZ440+CB440</f>
        <v>0</v>
      </c>
    </row>
    <row r="441" spans="1:83" s="9" customFormat="1" ht="16.5">
      <c r="A441" s="153"/>
      <c r="B441" s="154"/>
      <c r="C441" s="154"/>
      <c r="D441" s="155"/>
      <c r="E441" s="154"/>
      <c r="F441" s="131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3"/>
      <c r="AB441" s="133"/>
      <c r="AC441" s="133"/>
      <c r="AD441" s="133"/>
      <c r="AE441" s="133"/>
      <c r="AF441" s="132"/>
      <c r="AG441" s="132"/>
      <c r="AH441" s="132"/>
      <c r="AI441" s="132"/>
      <c r="AJ441" s="132"/>
      <c r="AK441" s="131"/>
      <c r="AL441" s="131"/>
      <c r="AM441" s="131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2"/>
      <c r="BR441" s="132"/>
      <c r="BS441" s="132"/>
      <c r="BT441" s="132"/>
      <c r="BU441" s="132"/>
      <c r="BV441" s="132"/>
      <c r="BW441" s="132"/>
      <c r="BX441" s="132"/>
      <c r="BY441" s="132"/>
      <c r="BZ441" s="132"/>
      <c r="CA441" s="132"/>
      <c r="CB441" s="132"/>
      <c r="CC441" s="132"/>
      <c r="CD441" s="132"/>
      <c r="CE441" s="132"/>
    </row>
    <row r="442" spans="1:83" s="12" customFormat="1" ht="56.25" hidden="1">
      <c r="A442" s="134" t="s">
        <v>2</v>
      </c>
      <c r="B442" s="135" t="s">
        <v>144</v>
      </c>
      <c r="C442" s="135" t="s">
        <v>3</v>
      </c>
      <c r="D442" s="150"/>
      <c r="E442" s="135"/>
      <c r="F442" s="151">
        <f>F443+F447</f>
        <v>229448</v>
      </c>
      <c r="G442" s="151">
        <f aca="true" t="shared" si="559" ref="G442:AD442">G443+G447+G449</f>
        <v>-114217</v>
      </c>
      <c r="H442" s="151">
        <f t="shared" si="559"/>
        <v>115231</v>
      </c>
      <c r="I442" s="151">
        <f t="shared" si="559"/>
        <v>0</v>
      </c>
      <c r="J442" s="151">
        <f t="shared" si="559"/>
        <v>123866</v>
      </c>
      <c r="K442" s="151">
        <f t="shared" si="559"/>
        <v>0</v>
      </c>
      <c r="L442" s="151">
        <f t="shared" si="559"/>
        <v>0</v>
      </c>
      <c r="M442" s="151">
        <f t="shared" si="559"/>
        <v>123866</v>
      </c>
      <c r="N442" s="151">
        <f t="shared" si="559"/>
        <v>-50730</v>
      </c>
      <c r="O442" s="151">
        <f t="shared" si="559"/>
        <v>73136</v>
      </c>
      <c r="P442" s="151">
        <f t="shared" si="559"/>
        <v>0</v>
      </c>
      <c r="Q442" s="151">
        <f t="shared" si="559"/>
        <v>67915</v>
      </c>
      <c r="R442" s="151">
        <f t="shared" si="559"/>
        <v>0</v>
      </c>
      <c r="S442" s="151">
        <f t="shared" si="559"/>
        <v>0</v>
      </c>
      <c r="T442" s="151">
        <f t="shared" si="559"/>
        <v>73136</v>
      </c>
      <c r="U442" s="151">
        <f t="shared" si="559"/>
        <v>67915</v>
      </c>
      <c r="V442" s="151">
        <f t="shared" si="559"/>
        <v>0</v>
      </c>
      <c r="W442" s="151">
        <f t="shared" si="559"/>
        <v>0</v>
      </c>
      <c r="X442" s="151">
        <f t="shared" si="559"/>
        <v>73136</v>
      </c>
      <c r="Y442" s="151">
        <f t="shared" si="559"/>
        <v>67915</v>
      </c>
      <c r="Z442" s="151">
        <f t="shared" si="559"/>
        <v>0</v>
      </c>
      <c r="AA442" s="151">
        <f t="shared" si="559"/>
        <v>73136</v>
      </c>
      <c r="AB442" s="151">
        <f t="shared" si="559"/>
        <v>67915</v>
      </c>
      <c r="AC442" s="151">
        <f t="shared" si="559"/>
        <v>0</v>
      </c>
      <c r="AD442" s="151">
        <f t="shared" si="559"/>
        <v>0</v>
      </c>
      <c r="AE442" s="151"/>
      <c r="AF442" s="151">
        <f aca="true" t="shared" si="560" ref="AF442:AN442">AF443+AF447+AF449</f>
        <v>73136</v>
      </c>
      <c r="AG442" s="151">
        <f t="shared" si="560"/>
        <v>0</v>
      </c>
      <c r="AH442" s="151">
        <f t="shared" si="560"/>
        <v>67915</v>
      </c>
      <c r="AI442" s="151">
        <f t="shared" si="560"/>
        <v>0</v>
      </c>
      <c r="AJ442" s="151">
        <f t="shared" si="560"/>
        <v>0</v>
      </c>
      <c r="AK442" s="151">
        <f t="shared" si="560"/>
        <v>73136</v>
      </c>
      <c r="AL442" s="151">
        <f t="shared" si="560"/>
        <v>0</v>
      </c>
      <c r="AM442" s="151">
        <f t="shared" si="560"/>
        <v>67915</v>
      </c>
      <c r="AN442" s="151">
        <f t="shared" si="560"/>
        <v>-67915</v>
      </c>
      <c r="AO442" s="151">
        <f aca="true" t="shared" si="561" ref="AO442:AU442">AO443+AO447+AO449</f>
        <v>0</v>
      </c>
      <c r="AP442" s="151">
        <f t="shared" si="561"/>
        <v>0</v>
      </c>
      <c r="AQ442" s="151">
        <f t="shared" si="561"/>
        <v>0</v>
      </c>
      <c r="AR442" s="151">
        <f t="shared" si="561"/>
        <v>0</v>
      </c>
      <c r="AS442" s="151">
        <f t="shared" si="561"/>
        <v>0</v>
      </c>
      <c r="AT442" s="151">
        <f t="shared" si="561"/>
        <v>0</v>
      </c>
      <c r="AU442" s="151">
        <f t="shared" si="561"/>
        <v>0</v>
      </c>
      <c r="AV442" s="146"/>
      <c r="AW442" s="146"/>
      <c r="AX442" s="151">
        <f>AX443+AX447+AX449</f>
        <v>0</v>
      </c>
      <c r="AY442" s="151">
        <f>AY443+AY447+AY449</f>
        <v>0</v>
      </c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  <c r="BU442" s="146"/>
      <c r="BV442" s="146"/>
      <c r="BW442" s="146"/>
      <c r="BX442" s="146"/>
      <c r="BY442" s="146"/>
      <c r="BZ442" s="146"/>
      <c r="CA442" s="146"/>
      <c r="CB442" s="146"/>
      <c r="CC442" s="146"/>
      <c r="CD442" s="146"/>
      <c r="CE442" s="146"/>
    </row>
    <row r="443" spans="1:83" s="16" customFormat="1" ht="33" customHeight="1" hidden="1">
      <c r="A443" s="153" t="s">
        <v>95</v>
      </c>
      <c r="B443" s="154" t="s">
        <v>144</v>
      </c>
      <c r="C443" s="154" t="s">
        <v>3</v>
      </c>
      <c r="D443" s="155" t="s">
        <v>96</v>
      </c>
      <c r="E443" s="154"/>
      <c r="F443" s="156">
        <f aca="true" t="shared" si="562" ref="F443:AM443">F444</f>
        <v>187028</v>
      </c>
      <c r="G443" s="156">
        <f t="shared" si="562"/>
        <v>-135458</v>
      </c>
      <c r="H443" s="156">
        <f t="shared" si="562"/>
        <v>51570</v>
      </c>
      <c r="I443" s="156">
        <f t="shared" si="562"/>
        <v>0</v>
      </c>
      <c r="J443" s="156">
        <f t="shared" si="562"/>
        <v>55314</v>
      </c>
      <c r="K443" s="156">
        <f t="shared" si="562"/>
        <v>0</v>
      </c>
      <c r="L443" s="156">
        <f t="shared" si="562"/>
        <v>0</v>
      </c>
      <c r="M443" s="156">
        <f t="shared" si="562"/>
        <v>55314</v>
      </c>
      <c r="N443" s="156">
        <f t="shared" si="562"/>
        <v>-23136</v>
      </c>
      <c r="O443" s="156">
        <f t="shared" si="562"/>
        <v>32178</v>
      </c>
      <c r="P443" s="156">
        <f t="shared" si="562"/>
        <v>0</v>
      </c>
      <c r="Q443" s="156">
        <f t="shared" si="562"/>
        <v>27969</v>
      </c>
      <c r="R443" s="156">
        <f t="shared" si="562"/>
        <v>0</v>
      </c>
      <c r="S443" s="156">
        <f t="shared" si="562"/>
        <v>0</v>
      </c>
      <c r="T443" s="156">
        <f t="shared" si="562"/>
        <v>32178</v>
      </c>
      <c r="U443" s="156">
        <f t="shared" si="562"/>
        <v>27969</v>
      </c>
      <c r="V443" s="156">
        <f t="shared" si="562"/>
        <v>0</v>
      </c>
      <c r="W443" s="156">
        <f t="shared" si="562"/>
        <v>0</v>
      </c>
      <c r="X443" s="156">
        <f t="shared" si="562"/>
        <v>32178</v>
      </c>
      <c r="Y443" s="156">
        <f t="shared" si="562"/>
        <v>27969</v>
      </c>
      <c r="Z443" s="156">
        <f t="shared" si="562"/>
        <v>0</v>
      </c>
      <c r="AA443" s="156">
        <f t="shared" si="562"/>
        <v>32178</v>
      </c>
      <c r="AB443" s="156">
        <f t="shared" si="562"/>
        <v>27969</v>
      </c>
      <c r="AC443" s="156">
        <f t="shared" si="562"/>
        <v>0</v>
      </c>
      <c r="AD443" s="156">
        <f t="shared" si="562"/>
        <v>0</v>
      </c>
      <c r="AE443" s="156"/>
      <c r="AF443" s="156">
        <f t="shared" si="562"/>
        <v>32178</v>
      </c>
      <c r="AG443" s="156">
        <f t="shared" si="562"/>
        <v>0</v>
      </c>
      <c r="AH443" s="156">
        <f t="shared" si="562"/>
        <v>27969</v>
      </c>
      <c r="AI443" s="156">
        <f t="shared" si="562"/>
        <v>0</v>
      </c>
      <c r="AJ443" s="156">
        <f t="shared" si="562"/>
        <v>0</v>
      </c>
      <c r="AK443" s="156">
        <f t="shared" si="562"/>
        <v>32178</v>
      </c>
      <c r="AL443" s="156">
        <f t="shared" si="562"/>
        <v>0</v>
      </c>
      <c r="AM443" s="156">
        <f t="shared" si="562"/>
        <v>27969</v>
      </c>
      <c r="AN443" s="156">
        <f>AN444+AN445</f>
        <v>-27969</v>
      </c>
      <c r="AO443" s="156">
        <f aca="true" t="shared" si="563" ref="AO443:AU443">AO444+AO445</f>
        <v>0</v>
      </c>
      <c r="AP443" s="156">
        <f t="shared" si="563"/>
        <v>0</v>
      </c>
      <c r="AQ443" s="156">
        <f t="shared" si="563"/>
        <v>0</v>
      </c>
      <c r="AR443" s="156">
        <f t="shared" si="563"/>
        <v>0</v>
      </c>
      <c r="AS443" s="156">
        <f t="shared" si="563"/>
        <v>0</v>
      </c>
      <c r="AT443" s="156">
        <f t="shared" si="563"/>
        <v>0</v>
      </c>
      <c r="AU443" s="156">
        <f t="shared" si="563"/>
        <v>0</v>
      </c>
      <c r="AV443" s="208"/>
      <c r="AW443" s="208"/>
      <c r="AX443" s="156">
        <f>AX444+AX445</f>
        <v>0</v>
      </c>
      <c r="AY443" s="156">
        <f>AY444+AY445</f>
        <v>0</v>
      </c>
      <c r="AZ443" s="208"/>
      <c r="BA443" s="208"/>
      <c r="BB443" s="208"/>
      <c r="BC443" s="208"/>
      <c r="BD443" s="208"/>
      <c r="BE443" s="208"/>
      <c r="BF443" s="208"/>
      <c r="BG443" s="208"/>
      <c r="BH443" s="208"/>
      <c r="BI443" s="208"/>
      <c r="BJ443" s="208"/>
      <c r="BK443" s="208"/>
      <c r="BL443" s="208"/>
      <c r="BM443" s="208"/>
      <c r="BN443" s="208"/>
      <c r="BO443" s="208"/>
      <c r="BP443" s="208"/>
      <c r="BQ443" s="208"/>
      <c r="BR443" s="208"/>
      <c r="BS443" s="208"/>
      <c r="BT443" s="208"/>
      <c r="BU443" s="208"/>
      <c r="BV443" s="208"/>
      <c r="BW443" s="208"/>
      <c r="BX443" s="208"/>
      <c r="BY443" s="208"/>
      <c r="BZ443" s="208"/>
      <c r="CA443" s="208"/>
      <c r="CB443" s="208"/>
      <c r="CC443" s="208"/>
      <c r="CD443" s="208"/>
      <c r="CE443" s="208"/>
    </row>
    <row r="444" spans="1:83" s="12" customFormat="1" ht="33" customHeight="1" hidden="1">
      <c r="A444" s="153" t="s">
        <v>127</v>
      </c>
      <c r="B444" s="154" t="s">
        <v>144</v>
      </c>
      <c r="C444" s="154" t="s">
        <v>3</v>
      </c>
      <c r="D444" s="155" t="s">
        <v>96</v>
      </c>
      <c r="E444" s="154" t="s">
        <v>128</v>
      </c>
      <c r="F444" s="142">
        <v>187028</v>
      </c>
      <c r="G444" s="142">
        <f>H444-F444</f>
        <v>-135458</v>
      </c>
      <c r="H444" s="142">
        <v>51570</v>
      </c>
      <c r="I444" s="142"/>
      <c r="J444" s="142">
        <v>55314</v>
      </c>
      <c r="K444" s="145"/>
      <c r="L444" s="145"/>
      <c r="M444" s="142">
        <v>55314</v>
      </c>
      <c r="N444" s="142">
        <f>O444-M444</f>
        <v>-23136</v>
      </c>
      <c r="O444" s="142">
        <v>32178</v>
      </c>
      <c r="P444" s="142"/>
      <c r="Q444" s="142">
        <v>27969</v>
      </c>
      <c r="R444" s="146"/>
      <c r="S444" s="146"/>
      <c r="T444" s="142">
        <f>O444+R444</f>
        <v>32178</v>
      </c>
      <c r="U444" s="142">
        <f>Q444+S444</f>
        <v>27969</v>
      </c>
      <c r="V444" s="146"/>
      <c r="W444" s="146"/>
      <c r="X444" s="142">
        <f>T444+V444</f>
        <v>32178</v>
      </c>
      <c r="Y444" s="142">
        <f>U444+W444</f>
        <v>27969</v>
      </c>
      <c r="Z444" s="146"/>
      <c r="AA444" s="142">
        <f>X444+Z444</f>
        <v>32178</v>
      </c>
      <c r="AB444" s="142">
        <f>Y444</f>
        <v>27969</v>
      </c>
      <c r="AC444" s="146"/>
      <c r="AD444" s="146"/>
      <c r="AE444" s="146"/>
      <c r="AF444" s="142">
        <f>AA444+AC444</f>
        <v>32178</v>
      </c>
      <c r="AG444" s="146"/>
      <c r="AH444" s="142">
        <f>AB444</f>
        <v>27969</v>
      </c>
      <c r="AI444" s="146"/>
      <c r="AJ444" s="146"/>
      <c r="AK444" s="142">
        <f>AF444+AI444</f>
        <v>32178</v>
      </c>
      <c r="AL444" s="142">
        <f>AG444</f>
        <v>0</v>
      </c>
      <c r="AM444" s="142">
        <f>AH444+AJ444</f>
        <v>27969</v>
      </c>
      <c r="AN444" s="142">
        <f>AO444-AM444</f>
        <v>-27969</v>
      </c>
      <c r="AO444" s="142"/>
      <c r="AP444" s="142"/>
      <c r="AQ444" s="142"/>
      <c r="AR444" s="142"/>
      <c r="AS444" s="146"/>
      <c r="AT444" s="142">
        <f>AO444+AR444</f>
        <v>0</v>
      </c>
      <c r="AU444" s="142">
        <f>AQ444+AS444</f>
        <v>0</v>
      </c>
      <c r="AV444" s="146"/>
      <c r="AW444" s="146"/>
      <c r="AX444" s="142">
        <f>AR444+AU444</f>
        <v>0</v>
      </c>
      <c r="AY444" s="142">
        <f>AT444+AV444</f>
        <v>0</v>
      </c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  <c r="BU444" s="146"/>
      <c r="BV444" s="146"/>
      <c r="BW444" s="146"/>
      <c r="BX444" s="146"/>
      <c r="BY444" s="146"/>
      <c r="BZ444" s="146"/>
      <c r="CA444" s="146"/>
      <c r="CB444" s="146"/>
      <c r="CC444" s="146"/>
      <c r="CD444" s="146"/>
      <c r="CE444" s="146"/>
    </row>
    <row r="445" spans="1:83" s="12" customFormat="1" ht="115.5" customHeight="1" hidden="1">
      <c r="A445" s="174" t="s">
        <v>337</v>
      </c>
      <c r="B445" s="175" t="s">
        <v>144</v>
      </c>
      <c r="C445" s="175" t="s">
        <v>3</v>
      </c>
      <c r="D445" s="182" t="s">
        <v>336</v>
      </c>
      <c r="E445" s="175"/>
      <c r="F445" s="177"/>
      <c r="G445" s="177"/>
      <c r="H445" s="177"/>
      <c r="I445" s="177"/>
      <c r="J445" s="177"/>
      <c r="K445" s="257"/>
      <c r="L445" s="257"/>
      <c r="M445" s="177"/>
      <c r="N445" s="177"/>
      <c r="O445" s="177"/>
      <c r="P445" s="177"/>
      <c r="Q445" s="177"/>
      <c r="R445" s="195"/>
      <c r="S445" s="195"/>
      <c r="T445" s="177"/>
      <c r="U445" s="177"/>
      <c r="V445" s="195"/>
      <c r="W445" s="195"/>
      <c r="X445" s="177"/>
      <c r="Y445" s="177"/>
      <c r="Z445" s="195"/>
      <c r="AA445" s="177"/>
      <c r="AB445" s="177"/>
      <c r="AC445" s="195"/>
      <c r="AD445" s="195"/>
      <c r="AE445" s="195"/>
      <c r="AF445" s="177"/>
      <c r="AG445" s="195"/>
      <c r="AH445" s="177"/>
      <c r="AI445" s="195"/>
      <c r="AJ445" s="195"/>
      <c r="AK445" s="177"/>
      <c r="AL445" s="177"/>
      <c r="AM445" s="177"/>
      <c r="AN445" s="177">
        <f>AN446</f>
        <v>0</v>
      </c>
      <c r="AO445" s="177">
        <f>AO446</f>
        <v>0</v>
      </c>
      <c r="AP445" s="177"/>
      <c r="AQ445" s="177">
        <f>AQ446</f>
        <v>0</v>
      </c>
      <c r="AR445" s="177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  <c r="BU445" s="146"/>
      <c r="BV445" s="146"/>
      <c r="BW445" s="146"/>
      <c r="BX445" s="146"/>
      <c r="BY445" s="146"/>
      <c r="BZ445" s="146"/>
      <c r="CA445" s="146"/>
      <c r="CB445" s="146"/>
      <c r="CC445" s="146"/>
      <c r="CD445" s="146"/>
      <c r="CE445" s="146"/>
    </row>
    <row r="446" spans="1:83" s="12" customFormat="1" ht="82.5" customHeight="1" hidden="1">
      <c r="A446" s="181" t="s">
        <v>287</v>
      </c>
      <c r="B446" s="175" t="s">
        <v>144</v>
      </c>
      <c r="C446" s="175" t="s">
        <v>3</v>
      </c>
      <c r="D446" s="182" t="s">
        <v>336</v>
      </c>
      <c r="E446" s="175" t="s">
        <v>229</v>
      </c>
      <c r="F446" s="177"/>
      <c r="G446" s="177"/>
      <c r="H446" s="177"/>
      <c r="I446" s="177"/>
      <c r="J446" s="177"/>
      <c r="K446" s="257"/>
      <c r="L446" s="257"/>
      <c r="M446" s="177"/>
      <c r="N446" s="177"/>
      <c r="O446" s="177"/>
      <c r="P446" s="177"/>
      <c r="Q446" s="177"/>
      <c r="R446" s="195"/>
      <c r="S446" s="195"/>
      <c r="T446" s="177"/>
      <c r="U446" s="177"/>
      <c r="V446" s="195"/>
      <c r="W446" s="195"/>
      <c r="X446" s="177"/>
      <c r="Y446" s="177"/>
      <c r="Z446" s="195"/>
      <c r="AA446" s="177"/>
      <c r="AB446" s="177"/>
      <c r="AC446" s="195"/>
      <c r="AD446" s="195"/>
      <c r="AE446" s="195"/>
      <c r="AF446" s="177"/>
      <c r="AG446" s="195"/>
      <c r="AH446" s="177"/>
      <c r="AI446" s="195"/>
      <c r="AJ446" s="195"/>
      <c r="AK446" s="177"/>
      <c r="AL446" s="177"/>
      <c r="AM446" s="177"/>
      <c r="AN446" s="177">
        <f>AO446-AM446</f>
        <v>0</v>
      </c>
      <c r="AO446" s="177"/>
      <c r="AP446" s="177"/>
      <c r="AQ446" s="177"/>
      <c r="AR446" s="177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  <c r="BU446" s="146"/>
      <c r="BV446" s="146"/>
      <c r="BW446" s="146"/>
      <c r="BX446" s="146"/>
      <c r="BY446" s="146"/>
      <c r="BZ446" s="146"/>
      <c r="CA446" s="146"/>
      <c r="CB446" s="146"/>
      <c r="CC446" s="146"/>
      <c r="CD446" s="146"/>
      <c r="CE446" s="146"/>
    </row>
    <row r="447" spans="1:83" s="9" customFormat="1" ht="16.5" customHeight="1" hidden="1">
      <c r="A447" s="153" t="s">
        <v>397</v>
      </c>
      <c r="B447" s="154" t="s">
        <v>144</v>
      </c>
      <c r="C447" s="154" t="s">
        <v>3</v>
      </c>
      <c r="D447" s="155" t="s">
        <v>104</v>
      </c>
      <c r="E447" s="154"/>
      <c r="F447" s="156">
        <f aca="true" t="shared" si="564" ref="F447:AY447">F448</f>
        <v>42420</v>
      </c>
      <c r="G447" s="156">
        <f t="shared" si="564"/>
        <v>8013</v>
      </c>
      <c r="H447" s="156">
        <f t="shared" si="564"/>
        <v>50433</v>
      </c>
      <c r="I447" s="156">
        <f t="shared" si="564"/>
        <v>0</v>
      </c>
      <c r="J447" s="156">
        <f t="shared" si="564"/>
        <v>54197</v>
      </c>
      <c r="K447" s="156">
        <f t="shared" si="564"/>
        <v>0</v>
      </c>
      <c r="L447" s="156">
        <f t="shared" si="564"/>
        <v>0</v>
      </c>
      <c r="M447" s="156">
        <f t="shared" si="564"/>
        <v>54197</v>
      </c>
      <c r="N447" s="156">
        <f t="shared" si="564"/>
        <v>-13239</v>
      </c>
      <c r="O447" s="156">
        <f t="shared" si="564"/>
        <v>40958</v>
      </c>
      <c r="P447" s="156">
        <f t="shared" si="564"/>
        <v>0</v>
      </c>
      <c r="Q447" s="156">
        <f t="shared" si="564"/>
        <v>39946</v>
      </c>
      <c r="R447" s="156">
        <f t="shared" si="564"/>
        <v>0</v>
      </c>
      <c r="S447" s="156">
        <f t="shared" si="564"/>
        <v>0</v>
      </c>
      <c r="T447" s="156">
        <f t="shared" si="564"/>
        <v>40958</v>
      </c>
      <c r="U447" s="156">
        <f t="shared" si="564"/>
        <v>39946</v>
      </c>
      <c r="V447" s="156">
        <f t="shared" si="564"/>
        <v>0</v>
      </c>
      <c r="W447" s="156">
        <f t="shared" si="564"/>
        <v>0</v>
      </c>
      <c r="X447" s="156">
        <f t="shared" si="564"/>
        <v>40958</v>
      </c>
      <c r="Y447" s="156">
        <f t="shared" si="564"/>
        <v>39946</v>
      </c>
      <c r="Z447" s="156">
        <f t="shared" si="564"/>
        <v>0</v>
      </c>
      <c r="AA447" s="156">
        <f t="shared" si="564"/>
        <v>40958</v>
      </c>
      <c r="AB447" s="156">
        <f t="shared" si="564"/>
        <v>39946</v>
      </c>
      <c r="AC447" s="156">
        <f t="shared" si="564"/>
        <v>0</v>
      </c>
      <c r="AD447" s="156">
        <f t="shared" si="564"/>
        <v>0</v>
      </c>
      <c r="AE447" s="156"/>
      <c r="AF447" s="156">
        <f t="shared" si="564"/>
        <v>40958</v>
      </c>
      <c r="AG447" s="156">
        <f t="shared" si="564"/>
        <v>0</v>
      </c>
      <c r="AH447" s="156">
        <f t="shared" si="564"/>
        <v>39946</v>
      </c>
      <c r="AI447" s="156">
        <f t="shared" si="564"/>
        <v>0</v>
      </c>
      <c r="AJ447" s="156">
        <f t="shared" si="564"/>
        <v>0</v>
      </c>
      <c r="AK447" s="156">
        <f t="shared" si="564"/>
        <v>40958</v>
      </c>
      <c r="AL447" s="156">
        <f t="shared" si="564"/>
        <v>0</v>
      </c>
      <c r="AM447" s="156">
        <f t="shared" si="564"/>
        <v>39946</v>
      </c>
      <c r="AN447" s="156">
        <f t="shared" si="564"/>
        <v>-39946</v>
      </c>
      <c r="AO447" s="156">
        <f t="shared" si="564"/>
        <v>0</v>
      </c>
      <c r="AP447" s="156">
        <f t="shared" si="564"/>
        <v>0</v>
      </c>
      <c r="AQ447" s="156">
        <f t="shared" si="564"/>
        <v>0</v>
      </c>
      <c r="AR447" s="156">
        <f t="shared" si="564"/>
        <v>0</v>
      </c>
      <c r="AS447" s="156">
        <f t="shared" si="564"/>
        <v>0</v>
      </c>
      <c r="AT447" s="156">
        <f t="shared" si="564"/>
        <v>0</v>
      </c>
      <c r="AU447" s="156">
        <f t="shared" si="564"/>
        <v>0</v>
      </c>
      <c r="AV447" s="132"/>
      <c r="AW447" s="132"/>
      <c r="AX447" s="156">
        <f t="shared" si="564"/>
        <v>0</v>
      </c>
      <c r="AY447" s="156">
        <f t="shared" si="564"/>
        <v>0</v>
      </c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2"/>
      <c r="BR447" s="132"/>
      <c r="BS447" s="132"/>
      <c r="BT447" s="132"/>
      <c r="BU447" s="132"/>
      <c r="BV447" s="132"/>
      <c r="BW447" s="132"/>
      <c r="BX447" s="132"/>
      <c r="BY447" s="132"/>
      <c r="BZ447" s="132"/>
      <c r="CA447" s="132"/>
      <c r="CB447" s="132"/>
      <c r="CC447" s="132"/>
      <c r="CD447" s="132"/>
      <c r="CE447" s="132"/>
    </row>
    <row r="448" spans="1:83" s="12" customFormat="1" ht="33" customHeight="1" hidden="1">
      <c r="A448" s="153" t="s">
        <v>127</v>
      </c>
      <c r="B448" s="154" t="s">
        <v>144</v>
      </c>
      <c r="C448" s="154" t="s">
        <v>3</v>
      </c>
      <c r="D448" s="155" t="s">
        <v>104</v>
      </c>
      <c r="E448" s="154" t="s">
        <v>128</v>
      </c>
      <c r="F448" s="142">
        <v>42420</v>
      </c>
      <c r="G448" s="142">
        <f>H448-F448</f>
        <v>8013</v>
      </c>
      <c r="H448" s="142">
        <v>50433</v>
      </c>
      <c r="I448" s="142"/>
      <c r="J448" s="142">
        <v>54197</v>
      </c>
      <c r="K448" s="145"/>
      <c r="L448" s="145"/>
      <c r="M448" s="142">
        <v>54197</v>
      </c>
      <c r="N448" s="142">
        <f>O448-M448</f>
        <v>-13239</v>
      </c>
      <c r="O448" s="142">
        <v>40958</v>
      </c>
      <c r="P448" s="142"/>
      <c r="Q448" s="142">
        <v>39946</v>
      </c>
      <c r="R448" s="146"/>
      <c r="S448" s="146"/>
      <c r="T448" s="142">
        <f>O448+R448</f>
        <v>40958</v>
      </c>
      <c r="U448" s="142">
        <f>Q448+S448</f>
        <v>39946</v>
      </c>
      <c r="V448" s="146"/>
      <c r="W448" s="146"/>
      <c r="X448" s="142">
        <f>T448+V448</f>
        <v>40958</v>
      </c>
      <c r="Y448" s="142">
        <f>U448+W448</f>
        <v>39946</v>
      </c>
      <c r="Z448" s="146"/>
      <c r="AA448" s="142">
        <f>X448+Z448</f>
        <v>40958</v>
      </c>
      <c r="AB448" s="142">
        <f>Y448</f>
        <v>39946</v>
      </c>
      <c r="AC448" s="146"/>
      <c r="AD448" s="146"/>
      <c r="AE448" s="146"/>
      <c r="AF448" s="142">
        <f>AA448+AC448</f>
        <v>40958</v>
      </c>
      <c r="AG448" s="146"/>
      <c r="AH448" s="142">
        <f>AB448</f>
        <v>39946</v>
      </c>
      <c r="AI448" s="146"/>
      <c r="AJ448" s="146"/>
      <c r="AK448" s="142">
        <f>AF448+AI448</f>
        <v>40958</v>
      </c>
      <c r="AL448" s="142">
        <f>AG448</f>
        <v>0</v>
      </c>
      <c r="AM448" s="142">
        <f>AH448+AJ448</f>
        <v>39946</v>
      </c>
      <c r="AN448" s="142">
        <f>AO448-AM448</f>
        <v>-39946</v>
      </c>
      <c r="AO448" s="142"/>
      <c r="AP448" s="142"/>
      <c r="AQ448" s="142"/>
      <c r="AR448" s="142"/>
      <c r="AS448" s="146"/>
      <c r="AT448" s="142">
        <f>AO448+AR448</f>
        <v>0</v>
      </c>
      <c r="AU448" s="142">
        <f>AQ448+AS448</f>
        <v>0</v>
      </c>
      <c r="AV448" s="146"/>
      <c r="AW448" s="146"/>
      <c r="AX448" s="142">
        <f>AR448+AU448</f>
        <v>0</v>
      </c>
      <c r="AY448" s="142">
        <f>AT448+AV448</f>
        <v>0</v>
      </c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  <c r="BU448" s="146"/>
      <c r="BV448" s="146"/>
      <c r="BW448" s="146"/>
      <c r="BX448" s="146"/>
      <c r="BY448" s="146"/>
      <c r="BZ448" s="146"/>
      <c r="CA448" s="146"/>
      <c r="CB448" s="146"/>
      <c r="CC448" s="146"/>
      <c r="CD448" s="146"/>
      <c r="CE448" s="146"/>
    </row>
    <row r="449" spans="1:83" s="12" customFormat="1" ht="33" customHeight="1" hidden="1">
      <c r="A449" s="153" t="s">
        <v>119</v>
      </c>
      <c r="B449" s="154" t="s">
        <v>144</v>
      </c>
      <c r="C449" s="154" t="s">
        <v>3</v>
      </c>
      <c r="D449" s="155" t="s">
        <v>121</v>
      </c>
      <c r="E449" s="154"/>
      <c r="F449" s="142"/>
      <c r="G449" s="142">
        <f aca="true" t="shared" si="565" ref="G449:Q449">G450</f>
        <v>13228</v>
      </c>
      <c r="H449" s="142">
        <f t="shared" si="565"/>
        <v>13228</v>
      </c>
      <c r="I449" s="142">
        <f t="shared" si="565"/>
        <v>0</v>
      </c>
      <c r="J449" s="142">
        <f t="shared" si="565"/>
        <v>14355</v>
      </c>
      <c r="K449" s="142">
        <f t="shared" si="565"/>
        <v>0</v>
      </c>
      <c r="L449" s="142">
        <f t="shared" si="565"/>
        <v>0</v>
      </c>
      <c r="M449" s="142">
        <f t="shared" si="565"/>
        <v>14355</v>
      </c>
      <c r="N449" s="142">
        <f t="shared" si="565"/>
        <v>-14355</v>
      </c>
      <c r="O449" s="142">
        <f t="shared" si="565"/>
        <v>0</v>
      </c>
      <c r="P449" s="142">
        <f t="shared" si="565"/>
        <v>0</v>
      </c>
      <c r="Q449" s="142">
        <f t="shared" si="565"/>
        <v>0</v>
      </c>
      <c r="R449" s="146"/>
      <c r="S449" s="146"/>
      <c r="T449" s="146"/>
      <c r="U449" s="146"/>
      <c r="V449" s="146"/>
      <c r="W449" s="146"/>
      <c r="X449" s="146"/>
      <c r="Y449" s="146"/>
      <c r="Z449" s="146"/>
      <c r="AA449" s="147"/>
      <c r="AB449" s="147"/>
      <c r="AC449" s="147"/>
      <c r="AD449" s="147"/>
      <c r="AE449" s="147"/>
      <c r="AF449" s="146"/>
      <c r="AG449" s="146"/>
      <c r="AH449" s="146"/>
      <c r="AI449" s="146"/>
      <c r="AJ449" s="146"/>
      <c r="AK449" s="142"/>
      <c r="AL449" s="142"/>
      <c r="AM449" s="142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  <c r="BU449" s="146"/>
      <c r="BV449" s="146"/>
      <c r="BW449" s="146"/>
      <c r="BX449" s="146"/>
      <c r="BY449" s="146"/>
      <c r="BZ449" s="146"/>
      <c r="CA449" s="146"/>
      <c r="CB449" s="146"/>
      <c r="CC449" s="146"/>
      <c r="CD449" s="146"/>
      <c r="CE449" s="146"/>
    </row>
    <row r="450" spans="1:83" s="12" customFormat="1" ht="66" customHeight="1" hidden="1">
      <c r="A450" s="153" t="s">
        <v>135</v>
      </c>
      <c r="B450" s="154" t="s">
        <v>144</v>
      </c>
      <c r="C450" s="154" t="s">
        <v>3</v>
      </c>
      <c r="D450" s="155" t="s">
        <v>120</v>
      </c>
      <c r="E450" s="154" t="s">
        <v>136</v>
      </c>
      <c r="F450" s="142"/>
      <c r="G450" s="142">
        <f>H450-F450</f>
        <v>13228</v>
      </c>
      <c r="H450" s="142">
        <v>13228</v>
      </c>
      <c r="I450" s="142"/>
      <c r="J450" s="142">
        <v>14355</v>
      </c>
      <c r="K450" s="145"/>
      <c r="L450" s="145"/>
      <c r="M450" s="142">
        <v>14355</v>
      </c>
      <c r="N450" s="142">
        <f>O450-M450</f>
        <v>-14355</v>
      </c>
      <c r="O450" s="142"/>
      <c r="P450" s="142"/>
      <c r="Q450" s="142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7"/>
      <c r="AB450" s="147"/>
      <c r="AC450" s="147"/>
      <c r="AD450" s="147"/>
      <c r="AE450" s="147"/>
      <c r="AF450" s="146"/>
      <c r="AG450" s="146"/>
      <c r="AH450" s="146"/>
      <c r="AI450" s="146"/>
      <c r="AJ450" s="146"/>
      <c r="AK450" s="142"/>
      <c r="AL450" s="142"/>
      <c r="AM450" s="142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  <c r="BU450" s="146"/>
      <c r="BV450" s="146"/>
      <c r="BW450" s="146"/>
      <c r="BX450" s="146"/>
      <c r="BY450" s="146"/>
      <c r="BZ450" s="146"/>
      <c r="CA450" s="146"/>
      <c r="CB450" s="146"/>
      <c r="CC450" s="146"/>
      <c r="CD450" s="146"/>
      <c r="CE450" s="146"/>
    </row>
    <row r="451" spans="1:83" ht="15.75" hidden="1">
      <c r="A451" s="258"/>
      <c r="B451" s="172"/>
      <c r="C451" s="172"/>
      <c r="D451" s="173"/>
      <c r="E451" s="172"/>
      <c r="F451" s="120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3"/>
      <c r="AB451" s="123"/>
      <c r="AC451" s="123"/>
      <c r="AD451" s="123"/>
      <c r="AE451" s="123"/>
      <c r="AF451" s="122"/>
      <c r="AG451" s="122"/>
      <c r="AH451" s="122"/>
      <c r="AI451" s="122"/>
      <c r="AJ451" s="122"/>
      <c r="AK451" s="124"/>
      <c r="AL451" s="124"/>
      <c r="AM451" s="124"/>
      <c r="AN451" s="122"/>
      <c r="AO451" s="122"/>
      <c r="AP451" s="122"/>
      <c r="AQ451" s="122"/>
      <c r="AR451" s="122"/>
      <c r="AS451" s="122"/>
      <c r="AT451" s="122"/>
      <c r="AU451" s="122"/>
      <c r="AV451" s="122"/>
      <c r="AW451" s="122"/>
      <c r="AX451" s="122"/>
      <c r="AY451" s="122"/>
      <c r="AZ451" s="122"/>
      <c r="BA451" s="122"/>
      <c r="BB451" s="122"/>
      <c r="BC451" s="122"/>
      <c r="BD451" s="122"/>
      <c r="BE451" s="122"/>
      <c r="BF451" s="122"/>
      <c r="BG451" s="122"/>
      <c r="BH451" s="122"/>
      <c r="BI451" s="122"/>
      <c r="BJ451" s="122"/>
      <c r="BK451" s="122"/>
      <c r="BL451" s="122"/>
      <c r="BM451" s="122"/>
      <c r="BN451" s="122"/>
      <c r="BO451" s="122"/>
      <c r="BP451" s="122"/>
      <c r="BQ451" s="122"/>
      <c r="BR451" s="122"/>
      <c r="BS451" s="122"/>
      <c r="BT451" s="122"/>
      <c r="BU451" s="122"/>
      <c r="BV451" s="122"/>
      <c r="BW451" s="122"/>
      <c r="BX451" s="122"/>
      <c r="BY451" s="122"/>
      <c r="BZ451" s="122"/>
      <c r="CA451" s="122"/>
      <c r="CB451" s="122"/>
      <c r="CC451" s="122"/>
      <c r="CD451" s="122"/>
      <c r="CE451" s="122"/>
    </row>
    <row r="452" spans="1:83" s="8" customFormat="1" ht="20.25">
      <c r="A452" s="125" t="s">
        <v>109</v>
      </c>
      <c r="B452" s="126" t="s">
        <v>110</v>
      </c>
      <c r="C452" s="126"/>
      <c r="D452" s="127"/>
      <c r="E452" s="126"/>
      <c r="F452" s="184">
        <f aca="true" t="shared" si="566" ref="F452:AD452">F454+F460+F466+F490</f>
        <v>261856</v>
      </c>
      <c r="G452" s="184">
        <f t="shared" si="566"/>
        <v>108248</v>
      </c>
      <c r="H452" s="184">
        <f t="shared" si="566"/>
        <v>370104</v>
      </c>
      <c r="I452" s="184">
        <f t="shared" si="566"/>
        <v>0</v>
      </c>
      <c r="J452" s="184">
        <f t="shared" si="566"/>
        <v>272117</v>
      </c>
      <c r="K452" s="184">
        <f t="shared" si="566"/>
        <v>0</v>
      </c>
      <c r="L452" s="184">
        <f t="shared" si="566"/>
        <v>0</v>
      </c>
      <c r="M452" s="184">
        <f t="shared" si="566"/>
        <v>272117</v>
      </c>
      <c r="N452" s="184">
        <f t="shared" si="566"/>
        <v>-136780</v>
      </c>
      <c r="O452" s="184">
        <f t="shared" si="566"/>
        <v>135337</v>
      </c>
      <c r="P452" s="184">
        <f t="shared" si="566"/>
        <v>0</v>
      </c>
      <c r="Q452" s="184">
        <f t="shared" si="566"/>
        <v>135152</v>
      </c>
      <c r="R452" s="184">
        <f t="shared" si="566"/>
        <v>0</v>
      </c>
      <c r="S452" s="184">
        <f t="shared" si="566"/>
        <v>0</v>
      </c>
      <c r="T452" s="184">
        <f t="shared" si="566"/>
        <v>135337</v>
      </c>
      <c r="U452" s="184">
        <f t="shared" si="566"/>
        <v>135152</v>
      </c>
      <c r="V452" s="184">
        <f t="shared" si="566"/>
        <v>0</v>
      </c>
      <c r="W452" s="184">
        <f t="shared" si="566"/>
        <v>0</v>
      </c>
      <c r="X452" s="184">
        <f t="shared" si="566"/>
        <v>135337</v>
      </c>
      <c r="Y452" s="184">
        <f t="shared" si="566"/>
        <v>135152</v>
      </c>
      <c r="Z452" s="184">
        <f t="shared" si="566"/>
        <v>0</v>
      </c>
      <c r="AA452" s="185">
        <f t="shared" si="566"/>
        <v>135337</v>
      </c>
      <c r="AB452" s="185">
        <f t="shared" si="566"/>
        <v>135152</v>
      </c>
      <c r="AC452" s="185">
        <f t="shared" si="566"/>
        <v>0</v>
      </c>
      <c r="AD452" s="185">
        <f t="shared" si="566"/>
        <v>0</v>
      </c>
      <c r="AE452" s="185"/>
      <c r="AF452" s="184">
        <f aca="true" t="shared" si="567" ref="AF452:AQ452">AF454+AF460+AF466+AF490</f>
        <v>135337</v>
      </c>
      <c r="AG452" s="184">
        <f t="shared" si="567"/>
        <v>0</v>
      </c>
      <c r="AH452" s="184">
        <f t="shared" si="567"/>
        <v>135152</v>
      </c>
      <c r="AI452" s="184">
        <f t="shared" si="567"/>
        <v>606</v>
      </c>
      <c r="AJ452" s="184">
        <f t="shared" si="567"/>
        <v>606</v>
      </c>
      <c r="AK452" s="184">
        <f t="shared" si="567"/>
        <v>135943</v>
      </c>
      <c r="AL452" s="184">
        <f t="shared" si="567"/>
        <v>0</v>
      </c>
      <c r="AM452" s="184">
        <f t="shared" si="567"/>
        <v>135758</v>
      </c>
      <c r="AN452" s="184">
        <f t="shared" si="567"/>
        <v>37690</v>
      </c>
      <c r="AO452" s="184">
        <f t="shared" si="567"/>
        <v>173448</v>
      </c>
      <c r="AP452" s="184">
        <f t="shared" si="567"/>
        <v>0</v>
      </c>
      <c r="AQ452" s="184">
        <f t="shared" si="567"/>
        <v>176505</v>
      </c>
      <c r="AR452" s="184">
        <f aca="true" t="shared" si="568" ref="AR452:AY452">AR454+AR460+AR466+AR490</f>
        <v>0</v>
      </c>
      <c r="AS452" s="184">
        <f t="shared" si="568"/>
        <v>0</v>
      </c>
      <c r="AT452" s="184">
        <f t="shared" si="568"/>
        <v>173448</v>
      </c>
      <c r="AU452" s="184">
        <f t="shared" si="568"/>
        <v>176505</v>
      </c>
      <c r="AV452" s="184">
        <f t="shared" si="568"/>
        <v>0</v>
      </c>
      <c r="AW452" s="184">
        <f>AW454+AW460+AW466+AW490</f>
        <v>0</v>
      </c>
      <c r="AX452" s="184">
        <f t="shared" si="568"/>
        <v>173448</v>
      </c>
      <c r="AY452" s="184">
        <f t="shared" si="568"/>
        <v>176505</v>
      </c>
      <c r="AZ452" s="184">
        <f>AZ454+AZ460+AZ466+AZ490</f>
        <v>0</v>
      </c>
      <c r="BA452" s="184">
        <f>BA454+BA460+BA466+BA490</f>
        <v>0</v>
      </c>
      <c r="BB452" s="184">
        <f>BB454+BB460+BB466+BB490</f>
        <v>173448</v>
      </c>
      <c r="BC452" s="184">
        <f>BC454+BC460+BC466+BC490</f>
        <v>176505</v>
      </c>
      <c r="BD452" s="130"/>
      <c r="BE452" s="130"/>
      <c r="BF452" s="184">
        <f aca="true" t="shared" si="569" ref="BF452:BP452">BF454+BF460+BF466+BF490</f>
        <v>173448</v>
      </c>
      <c r="BG452" s="184">
        <f t="shared" si="569"/>
        <v>176505</v>
      </c>
      <c r="BH452" s="184">
        <f>BH454+BH460+BH466+BH490</f>
        <v>0</v>
      </c>
      <c r="BI452" s="184">
        <f>BI454+BI460+BI466+BI490</f>
        <v>0</v>
      </c>
      <c r="BJ452" s="184">
        <f>BJ454+BJ460+BJ466+BJ490</f>
        <v>173448</v>
      </c>
      <c r="BK452" s="184">
        <f>BK454+BK460+BK466+BK490</f>
        <v>176505</v>
      </c>
      <c r="BL452" s="184">
        <f t="shared" si="569"/>
        <v>0</v>
      </c>
      <c r="BM452" s="184">
        <f t="shared" si="569"/>
        <v>0</v>
      </c>
      <c r="BN452" s="184">
        <f t="shared" si="569"/>
        <v>173448</v>
      </c>
      <c r="BO452" s="184"/>
      <c r="BP452" s="184">
        <f t="shared" si="569"/>
        <v>176505</v>
      </c>
      <c r="BQ452" s="184">
        <f aca="true" t="shared" si="570" ref="BQ452:BZ452">BQ454+BQ460+BQ466+BQ490</f>
        <v>0</v>
      </c>
      <c r="BR452" s="184">
        <f t="shared" si="570"/>
        <v>0</v>
      </c>
      <c r="BS452" s="184">
        <f t="shared" si="570"/>
        <v>173448</v>
      </c>
      <c r="BT452" s="184">
        <f t="shared" si="570"/>
        <v>0</v>
      </c>
      <c r="BU452" s="184">
        <f t="shared" si="570"/>
        <v>176505</v>
      </c>
      <c r="BV452" s="184">
        <f t="shared" si="570"/>
        <v>0</v>
      </c>
      <c r="BW452" s="184">
        <f t="shared" si="570"/>
        <v>-2071</v>
      </c>
      <c r="BX452" s="184">
        <f t="shared" si="570"/>
        <v>173448</v>
      </c>
      <c r="BY452" s="184">
        <f t="shared" si="570"/>
        <v>0</v>
      </c>
      <c r="BZ452" s="184">
        <f t="shared" si="570"/>
        <v>174434</v>
      </c>
      <c r="CA452" s="184">
        <f>CA454+CA460+CA466+CA490</f>
        <v>0</v>
      </c>
      <c r="CB452" s="184">
        <f>CB454+CB460+CB466+CB490</f>
        <v>0</v>
      </c>
      <c r="CC452" s="184">
        <f>CC454+CC460+CC466+CC490</f>
        <v>173448</v>
      </c>
      <c r="CD452" s="184">
        <f>CD454+CD460+CD466+CD490</f>
        <v>0</v>
      </c>
      <c r="CE452" s="184">
        <f>CE454+CE460+CE466+CE490</f>
        <v>174434</v>
      </c>
    </row>
    <row r="453" spans="1:83" s="8" customFormat="1" ht="15.75" customHeight="1">
      <c r="A453" s="125"/>
      <c r="B453" s="126"/>
      <c r="C453" s="126"/>
      <c r="D453" s="127"/>
      <c r="E453" s="126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5"/>
      <c r="AB453" s="185"/>
      <c r="AC453" s="185"/>
      <c r="AD453" s="185"/>
      <c r="AE453" s="185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184"/>
      <c r="AT453" s="184"/>
      <c r="AU453" s="184"/>
      <c r="AV453" s="184"/>
      <c r="AW453" s="184"/>
      <c r="AX453" s="184"/>
      <c r="AY453" s="184"/>
      <c r="AZ453" s="184"/>
      <c r="BA453" s="184"/>
      <c r="BB453" s="184"/>
      <c r="BC453" s="184"/>
      <c r="BD453" s="130"/>
      <c r="BE453" s="130"/>
      <c r="BF453" s="184"/>
      <c r="BG453" s="184"/>
      <c r="BH453" s="130"/>
      <c r="BI453" s="130"/>
      <c r="BJ453" s="184"/>
      <c r="BK453" s="184"/>
      <c r="BL453" s="130"/>
      <c r="BM453" s="130"/>
      <c r="BN453" s="184"/>
      <c r="BO453" s="184"/>
      <c r="BP453" s="184"/>
      <c r="BQ453" s="184"/>
      <c r="BR453" s="184"/>
      <c r="BS453" s="184"/>
      <c r="BT453" s="184"/>
      <c r="BU453" s="184"/>
      <c r="BV453" s="184"/>
      <c r="BW453" s="130"/>
      <c r="BX453" s="130"/>
      <c r="BY453" s="130"/>
      <c r="BZ453" s="130"/>
      <c r="CA453" s="184"/>
      <c r="CB453" s="130"/>
      <c r="CC453" s="130"/>
      <c r="CD453" s="130"/>
      <c r="CE453" s="130"/>
    </row>
    <row r="454" spans="1:83" s="8" customFormat="1" ht="18.75" customHeight="1">
      <c r="A454" s="134" t="s">
        <v>168</v>
      </c>
      <c r="B454" s="135" t="s">
        <v>3</v>
      </c>
      <c r="C454" s="135" t="s">
        <v>125</v>
      </c>
      <c r="D454" s="127"/>
      <c r="E454" s="126"/>
      <c r="F454" s="259">
        <f aca="true" t="shared" si="571" ref="F454:V455">F455</f>
        <v>19352</v>
      </c>
      <c r="G454" s="259">
        <f t="shared" si="571"/>
        <v>11045</v>
      </c>
      <c r="H454" s="259">
        <f t="shared" si="571"/>
        <v>30397</v>
      </c>
      <c r="I454" s="259">
        <f t="shared" si="571"/>
        <v>0</v>
      </c>
      <c r="J454" s="259">
        <f t="shared" si="571"/>
        <v>36394</v>
      </c>
      <c r="K454" s="259">
        <f t="shared" si="571"/>
        <v>0</v>
      </c>
      <c r="L454" s="259">
        <f t="shared" si="571"/>
        <v>0</v>
      </c>
      <c r="M454" s="259">
        <f aca="true" t="shared" si="572" ref="M454:U454">M455+M457</f>
        <v>36394</v>
      </c>
      <c r="N454" s="259">
        <f t="shared" si="572"/>
        <v>-8559</v>
      </c>
      <c r="O454" s="259">
        <f t="shared" si="572"/>
        <v>27835</v>
      </c>
      <c r="P454" s="259">
        <f t="shared" si="572"/>
        <v>0</v>
      </c>
      <c r="Q454" s="259">
        <f t="shared" si="572"/>
        <v>27835</v>
      </c>
      <c r="R454" s="259">
        <f t="shared" si="572"/>
        <v>0</v>
      </c>
      <c r="S454" s="259">
        <f t="shared" si="572"/>
        <v>0</v>
      </c>
      <c r="T454" s="259">
        <f t="shared" si="572"/>
        <v>27835</v>
      </c>
      <c r="U454" s="259">
        <f t="shared" si="572"/>
        <v>27835</v>
      </c>
      <c r="V454" s="259">
        <f aca="true" t="shared" si="573" ref="V454:AB454">V455+V457</f>
        <v>0</v>
      </c>
      <c r="W454" s="259">
        <f t="shared" si="573"/>
        <v>0</v>
      </c>
      <c r="X454" s="259">
        <f t="shared" si="573"/>
        <v>27835</v>
      </c>
      <c r="Y454" s="259">
        <f t="shared" si="573"/>
        <v>27835</v>
      </c>
      <c r="Z454" s="259">
        <f t="shared" si="573"/>
        <v>0</v>
      </c>
      <c r="AA454" s="260">
        <f t="shared" si="573"/>
        <v>27835</v>
      </c>
      <c r="AB454" s="260">
        <f t="shared" si="573"/>
        <v>27835</v>
      </c>
      <c r="AC454" s="260">
        <f>AC455+AC457</f>
        <v>0</v>
      </c>
      <c r="AD454" s="260">
        <f>AD455+AD457</f>
        <v>0</v>
      </c>
      <c r="AE454" s="260"/>
      <c r="AF454" s="259">
        <f aca="true" t="shared" si="574" ref="AF454:AM454">AF455+AF457</f>
        <v>27835</v>
      </c>
      <c r="AG454" s="259">
        <f t="shared" si="574"/>
        <v>0</v>
      </c>
      <c r="AH454" s="259">
        <f t="shared" si="574"/>
        <v>27835</v>
      </c>
      <c r="AI454" s="259">
        <f t="shared" si="574"/>
        <v>0</v>
      </c>
      <c r="AJ454" s="259">
        <f t="shared" si="574"/>
        <v>0</v>
      </c>
      <c r="AK454" s="259">
        <f t="shared" si="574"/>
        <v>27835</v>
      </c>
      <c r="AL454" s="259">
        <f t="shared" si="574"/>
        <v>0</v>
      </c>
      <c r="AM454" s="259">
        <f t="shared" si="574"/>
        <v>27835</v>
      </c>
      <c r="AN454" s="259">
        <f aca="true" t="shared" si="575" ref="AN454:AV454">AN455+AN457</f>
        <v>-6358</v>
      </c>
      <c r="AO454" s="259">
        <f t="shared" si="575"/>
        <v>21477</v>
      </c>
      <c r="AP454" s="259">
        <f t="shared" si="575"/>
        <v>0</v>
      </c>
      <c r="AQ454" s="259">
        <f t="shared" si="575"/>
        <v>21477</v>
      </c>
      <c r="AR454" s="259">
        <f t="shared" si="575"/>
        <v>0</v>
      </c>
      <c r="AS454" s="259">
        <f t="shared" si="575"/>
        <v>0</v>
      </c>
      <c r="AT454" s="259">
        <f t="shared" si="575"/>
        <v>21477</v>
      </c>
      <c r="AU454" s="259">
        <f t="shared" si="575"/>
        <v>21477</v>
      </c>
      <c r="AV454" s="259">
        <f t="shared" si="575"/>
        <v>0</v>
      </c>
      <c r="AW454" s="259">
        <f aca="true" t="shared" si="576" ref="AW454:BC454">AW455+AW457</f>
        <v>0</v>
      </c>
      <c r="AX454" s="259">
        <f t="shared" si="576"/>
        <v>21477</v>
      </c>
      <c r="AY454" s="259">
        <f t="shared" si="576"/>
        <v>21477</v>
      </c>
      <c r="AZ454" s="259">
        <f t="shared" si="576"/>
        <v>0</v>
      </c>
      <c r="BA454" s="259">
        <f t="shared" si="576"/>
        <v>0</v>
      </c>
      <c r="BB454" s="259">
        <f t="shared" si="576"/>
        <v>21477</v>
      </c>
      <c r="BC454" s="259">
        <f t="shared" si="576"/>
        <v>21477</v>
      </c>
      <c r="BD454" s="130"/>
      <c r="BE454" s="130"/>
      <c r="BF454" s="259">
        <f aca="true" t="shared" si="577" ref="BF454:BP454">BF455+BF457</f>
        <v>21477</v>
      </c>
      <c r="BG454" s="259">
        <f t="shared" si="577"/>
        <v>21477</v>
      </c>
      <c r="BH454" s="259">
        <f>BH455+BH457</f>
        <v>0</v>
      </c>
      <c r="BI454" s="259">
        <f>BI455+BI457</f>
        <v>0</v>
      </c>
      <c r="BJ454" s="259">
        <f>BJ455+BJ457</f>
        <v>21477</v>
      </c>
      <c r="BK454" s="259">
        <f>BK455+BK457</f>
        <v>21477</v>
      </c>
      <c r="BL454" s="259">
        <f t="shared" si="577"/>
        <v>0</v>
      </c>
      <c r="BM454" s="259">
        <f t="shared" si="577"/>
        <v>0</v>
      </c>
      <c r="BN454" s="259">
        <f t="shared" si="577"/>
        <v>21477</v>
      </c>
      <c r="BO454" s="259"/>
      <c r="BP454" s="259">
        <f t="shared" si="577"/>
        <v>21477</v>
      </c>
      <c r="BQ454" s="259">
        <f aca="true" t="shared" si="578" ref="BQ454:BZ454">BQ455+BQ457</f>
        <v>0</v>
      </c>
      <c r="BR454" s="259">
        <f t="shared" si="578"/>
        <v>0</v>
      </c>
      <c r="BS454" s="259">
        <f t="shared" si="578"/>
        <v>21477</v>
      </c>
      <c r="BT454" s="259">
        <f t="shared" si="578"/>
        <v>0</v>
      </c>
      <c r="BU454" s="259">
        <f t="shared" si="578"/>
        <v>21477</v>
      </c>
      <c r="BV454" s="259">
        <f t="shared" si="578"/>
        <v>0</v>
      </c>
      <c r="BW454" s="259">
        <f t="shared" si="578"/>
        <v>0</v>
      </c>
      <c r="BX454" s="259">
        <f t="shared" si="578"/>
        <v>21477</v>
      </c>
      <c r="BY454" s="259">
        <f t="shared" si="578"/>
        <v>0</v>
      </c>
      <c r="BZ454" s="259">
        <f t="shared" si="578"/>
        <v>21477</v>
      </c>
      <c r="CA454" s="259">
        <f>CA455+CA457</f>
        <v>0</v>
      </c>
      <c r="CB454" s="259">
        <f>CB455+CB457</f>
        <v>0</v>
      </c>
      <c r="CC454" s="259">
        <f>CC455+CC457</f>
        <v>21477</v>
      </c>
      <c r="CD454" s="259">
        <f>CD455+CD457</f>
        <v>0</v>
      </c>
      <c r="CE454" s="259">
        <f>CE455+CE457</f>
        <v>21477</v>
      </c>
    </row>
    <row r="455" spans="1:83" s="8" customFormat="1" ht="33.75" customHeight="1" hidden="1">
      <c r="A455" s="153" t="s">
        <v>169</v>
      </c>
      <c r="B455" s="154" t="s">
        <v>3</v>
      </c>
      <c r="C455" s="154" t="s">
        <v>125</v>
      </c>
      <c r="D455" s="217" t="s">
        <v>191</v>
      </c>
      <c r="E455" s="126"/>
      <c r="F455" s="236">
        <f t="shared" si="571"/>
        <v>19352</v>
      </c>
      <c r="G455" s="236">
        <f t="shared" si="571"/>
        <v>11045</v>
      </c>
      <c r="H455" s="236">
        <f t="shared" si="571"/>
        <v>30397</v>
      </c>
      <c r="I455" s="236">
        <f t="shared" si="571"/>
        <v>0</v>
      </c>
      <c r="J455" s="236">
        <f t="shared" si="571"/>
        <v>36394</v>
      </c>
      <c r="K455" s="236">
        <f t="shared" si="571"/>
        <v>0</v>
      </c>
      <c r="L455" s="236">
        <f t="shared" si="571"/>
        <v>0</v>
      </c>
      <c r="M455" s="236">
        <f t="shared" si="571"/>
        <v>36394</v>
      </c>
      <c r="N455" s="236">
        <f t="shared" si="571"/>
        <v>-36394</v>
      </c>
      <c r="O455" s="236">
        <f t="shared" si="571"/>
        <v>0</v>
      </c>
      <c r="P455" s="236">
        <f t="shared" si="571"/>
        <v>0</v>
      </c>
      <c r="Q455" s="236">
        <f t="shared" si="571"/>
        <v>0</v>
      </c>
      <c r="R455" s="236">
        <f t="shared" si="571"/>
        <v>0</v>
      </c>
      <c r="S455" s="236">
        <f t="shared" si="571"/>
        <v>0</v>
      </c>
      <c r="T455" s="236">
        <f t="shared" si="571"/>
        <v>0</v>
      </c>
      <c r="U455" s="236">
        <f t="shared" si="571"/>
        <v>0</v>
      </c>
      <c r="V455" s="236">
        <f t="shared" si="571"/>
        <v>0</v>
      </c>
      <c r="W455" s="236">
        <f aca="true" t="shared" si="579" ref="W455:AM455">W456</f>
        <v>0</v>
      </c>
      <c r="X455" s="236">
        <f t="shared" si="579"/>
        <v>0</v>
      </c>
      <c r="Y455" s="236">
        <f t="shared" si="579"/>
        <v>0</v>
      </c>
      <c r="Z455" s="236">
        <f t="shared" si="579"/>
        <v>0</v>
      </c>
      <c r="AA455" s="261">
        <f t="shared" si="579"/>
        <v>0</v>
      </c>
      <c r="AB455" s="261">
        <f t="shared" si="579"/>
        <v>0</v>
      </c>
      <c r="AC455" s="261">
        <f t="shared" si="579"/>
        <v>0</v>
      </c>
      <c r="AD455" s="261">
        <f t="shared" si="579"/>
        <v>0</v>
      </c>
      <c r="AE455" s="261"/>
      <c r="AF455" s="236">
        <f t="shared" si="579"/>
        <v>0</v>
      </c>
      <c r="AG455" s="236">
        <f t="shared" si="579"/>
        <v>0</v>
      </c>
      <c r="AH455" s="236">
        <f t="shared" si="579"/>
        <v>0</v>
      </c>
      <c r="AI455" s="236">
        <f t="shared" si="579"/>
        <v>0</v>
      </c>
      <c r="AJ455" s="236">
        <f t="shared" si="579"/>
        <v>0</v>
      </c>
      <c r="AK455" s="236">
        <f t="shared" si="579"/>
        <v>0</v>
      </c>
      <c r="AL455" s="236">
        <f t="shared" si="579"/>
        <v>0</v>
      </c>
      <c r="AM455" s="236">
        <f t="shared" si="579"/>
        <v>0</v>
      </c>
      <c r="AN455" s="130"/>
      <c r="AO455" s="130"/>
      <c r="AP455" s="130"/>
      <c r="AQ455" s="130"/>
      <c r="AR455" s="130"/>
      <c r="AS455" s="130"/>
      <c r="AT455" s="130"/>
      <c r="AU455" s="130"/>
      <c r="AV455" s="130"/>
      <c r="AW455" s="130"/>
      <c r="AX455" s="130"/>
      <c r="AY455" s="130"/>
      <c r="AZ455" s="130"/>
      <c r="BA455" s="130"/>
      <c r="BB455" s="130"/>
      <c r="BC455" s="130"/>
      <c r="BD455" s="130"/>
      <c r="BE455" s="130"/>
      <c r="BF455" s="130"/>
      <c r="BG455" s="130"/>
      <c r="BH455" s="130"/>
      <c r="BI455" s="130"/>
      <c r="BJ455" s="130"/>
      <c r="BK455" s="130"/>
      <c r="BL455" s="130"/>
      <c r="BM455" s="130"/>
      <c r="BN455" s="130"/>
      <c r="BO455" s="130"/>
      <c r="BP455" s="130"/>
      <c r="BQ455" s="130"/>
      <c r="BR455" s="130"/>
      <c r="BS455" s="130"/>
      <c r="BT455" s="130"/>
      <c r="BU455" s="130"/>
      <c r="BV455" s="130"/>
      <c r="BW455" s="130"/>
      <c r="BX455" s="130"/>
      <c r="BY455" s="130"/>
      <c r="BZ455" s="130"/>
      <c r="CA455" s="130"/>
      <c r="CB455" s="130"/>
      <c r="CC455" s="130"/>
      <c r="CD455" s="130"/>
      <c r="CE455" s="130"/>
    </row>
    <row r="456" spans="1:83" s="8" customFormat="1" ht="20.25" customHeight="1" hidden="1">
      <c r="A456" s="153" t="s">
        <v>10</v>
      </c>
      <c r="B456" s="154" t="s">
        <v>3</v>
      </c>
      <c r="C456" s="154" t="s">
        <v>125</v>
      </c>
      <c r="D456" s="217" t="s">
        <v>191</v>
      </c>
      <c r="E456" s="154" t="s">
        <v>17</v>
      </c>
      <c r="F456" s="142">
        <v>19352</v>
      </c>
      <c r="G456" s="142">
        <f>H456-F456</f>
        <v>11045</v>
      </c>
      <c r="H456" s="164">
        <v>30397</v>
      </c>
      <c r="I456" s="164"/>
      <c r="J456" s="164">
        <v>36394</v>
      </c>
      <c r="K456" s="250"/>
      <c r="L456" s="250"/>
      <c r="M456" s="142">
        <v>36394</v>
      </c>
      <c r="N456" s="142">
        <f>O456-M456</f>
        <v>-36394</v>
      </c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3"/>
      <c r="AB456" s="143"/>
      <c r="AC456" s="143"/>
      <c r="AD456" s="143"/>
      <c r="AE456" s="143"/>
      <c r="AF456" s="142"/>
      <c r="AG456" s="142"/>
      <c r="AH456" s="142"/>
      <c r="AI456" s="142"/>
      <c r="AJ456" s="142"/>
      <c r="AK456" s="142"/>
      <c r="AL456" s="142"/>
      <c r="AM456" s="142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  <c r="AZ456" s="130"/>
      <c r="BA456" s="130"/>
      <c r="BB456" s="130"/>
      <c r="BC456" s="130"/>
      <c r="BD456" s="130"/>
      <c r="BE456" s="130"/>
      <c r="BF456" s="130"/>
      <c r="BG456" s="130"/>
      <c r="BH456" s="130"/>
      <c r="BI456" s="130"/>
      <c r="BJ456" s="130"/>
      <c r="BK456" s="130"/>
      <c r="BL456" s="130"/>
      <c r="BM456" s="130"/>
      <c r="BN456" s="130"/>
      <c r="BO456" s="130"/>
      <c r="BP456" s="130"/>
      <c r="BQ456" s="130"/>
      <c r="BR456" s="130"/>
      <c r="BS456" s="130"/>
      <c r="BT456" s="130"/>
      <c r="BU456" s="130"/>
      <c r="BV456" s="130"/>
      <c r="BW456" s="130"/>
      <c r="BX456" s="130"/>
      <c r="BY456" s="130"/>
      <c r="BZ456" s="130"/>
      <c r="CA456" s="130"/>
      <c r="CB456" s="130"/>
      <c r="CC456" s="130"/>
      <c r="CD456" s="130"/>
      <c r="CE456" s="130"/>
    </row>
    <row r="457" spans="1:83" s="8" customFormat="1" ht="33.75" customHeight="1">
      <c r="A457" s="153" t="s">
        <v>169</v>
      </c>
      <c r="B457" s="154" t="s">
        <v>3</v>
      </c>
      <c r="C457" s="154" t="s">
        <v>125</v>
      </c>
      <c r="D457" s="217" t="s">
        <v>250</v>
      </c>
      <c r="E457" s="154"/>
      <c r="F457" s="142"/>
      <c r="G457" s="142"/>
      <c r="H457" s="164"/>
      <c r="I457" s="164"/>
      <c r="J457" s="164"/>
      <c r="K457" s="250"/>
      <c r="L457" s="250"/>
      <c r="M457" s="142">
        <f aca="true" t="shared" si="580" ref="M457:BC457">M458</f>
        <v>0</v>
      </c>
      <c r="N457" s="142">
        <f t="shared" si="580"/>
        <v>27835</v>
      </c>
      <c r="O457" s="142">
        <f t="shared" si="580"/>
        <v>27835</v>
      </c>
      <c r="P457" s="142">
        <f t="shared" si="580"/>
        <v>0</v>
      </c>
      <c r="Q457" s="142">
        <f t="shared" si="580"/>
        <v>27835</v>
      </c>
      <c r="R457" s="142">
        <f t="shared" si="580"/>
        <v>0</v>
      </c>
      <c r="S457" s="142">
        <f t="shared" si="580"/>
        <v>0</v>
      </c>
      <c r="T457" s="142">
        <f t="shared" si="580"/>
        <v>27835</v>
      </c>
      <c r="U457" s="142">
        <f t="shared" si="580"/>
        <v>27835</v>
      </c>
      <c r="V457" s="142">
        <f t="shared" si="580"/>
        <v>0</v>
      </c>
      <c r="W457" s="142">
        <f t="shared" si="580"/>
        <v>0</v>
      </c>
      <c r="X457" s="142">
        <f t="shared" si="580"/>
        <v>27835</v>
      </c>
      <c r="Y457" s="142">
        <f t="shared" si="580"/>
        <v>27835</v>
      </c>
      <c r="Z457" s="142">
        <f t="shared" si="580"/>
        <v>0</v>
      </c>
      <c r="AA457" s="143">
        <f t="shared" si="580"/>
        <v>27835</v>
      </c>
      <c r="AB457" s="143">
        <f t="shared" si="580"/>
        <v>27835</v>
      </c>
      <c r="AC457" s="143">
        <f t="shared" si="580"/>
        <v>0</v>
      </c>
      <c r="AD457" s="143">
        <f t="shared" si="580"/>
        <v>0</v>
      </c>
      <c r="AE457" s="143"/>
      <c r="AF457" s="142">
        <f t="shared" si="580"/>
        <v>27835</v>
      </c>
      <c r="AG457" s="142">
        <f t="shared" si="580"/>
        <v>0</v>
      </c>
      <c r="AH457" s="142">
        <f t="shared" si="580"/>
        <v>27835</v>
      </c>
      <c r="AI457" s="142">
        <f t="shared" si="580"/>
        <v>0</v>
      </c>
      <c r="AJ457" s="142">
        <f t="shared" si="580"/>
        <v>0</v>
      </c>
      <c r="AK457" s="142">
        <f t="shared" si="580"/>
        <v>27835</v>
      </c>
      <c r="AL457" s="142">
        <f t="shared" si="580"/>
        <v>0</v>
      </c>
      <c r="AM457" s="142">
        <f t="shared" si="580"/>
        <v>27835</v>
      </c>
      <c r="AN457" s="142">
        <f t="shared" si="580"/>
        <v>-6358</v>
      </c>
      <c r="AO457" s="142">
        <f t="shared" si="580"/>
        <v>21477</v>
      </c>
      <c r="AP457" s="142">
        <f t="shared" si="580"/>
        <v>0</v>
      </c>
      <c r="AQ457" s="142">
        <f t="shared" si="580"/>
        <v>21477</v>
      </c>
      <c r="AR457" s="142">
        <f t="shared" si="580"/>
        <v>0</v>
      </c>
      <c r="AS457" s="142">
        <f t="shared" si="580"/>
        <v>0</v>
      </c>
      <c r="AT457" s="142">
        <f t="shared" si="580"/>
        <v>21477</v>
      </c>
      <c r="AU457" s="142">
        <f t="shared" si="580"/>
        <v>21477</v>
      </c>
      <c r="AV457" s="142">
        <f t="shared" si="580"/>
        <v>0</v>
      </c>
      <c r="AW457" s="142">
        <f t="shared" si="580"/>
        <v>0</v>
      </c>
      <c r="AX457" s="142">
        <f t="shared" si="580"/>
        <v>21477</v>
      </c>
      <c r="AY457" s="142">
        <f t="shared" si="580"/>
        <v>21477</v>
      </c>
      <c r="AZ457" s="142">
        <f t="shared" si="580"/>
        <v>0</v>
      </c>
      <c r="BA457" s="142">
        <f t="shared" si="580"/>
        <v>0</v>
      </c>
      <c r="BB457" s="142">
        <f t="shared" si="580"/>
        <v>21477</v>
      </c>
      <c r="BC457" s="142">
        <f t="shared" si="580"/>
        <v>21477</v>
      </c>
      <c r="BD457" s="130"/>
      <c r="BE457" s="130"/>
      <c r="BF457" s="142">
        <f aca="true" t="shared" si="581" ref="BF457:CB457">BF458</f>
        <v>21477</v>
      </c>
      <c r="BG457" s="142">
        <f t="shared" si="581"/>
        <v>21477</v>
      </c>
      <c r="BH457" s="142">
        <f t="shared" si="581"/>
        <v>0</v>
      </c>
      <c r="BI457" s="142">
        <f t="shared" si="581"/>
        <v>0</v>
      </c>
      <c r="BJ457" s="142">
        <f t="shared" si="581"/>
        <v>21477</v>
      </c>
      <c r="BK457" s="142">
        <f t="shared" si="581"/>
        <v>21477</v>
      </c>
      <c r="BL457" s="142">
        <f t="shared" si="581"/>
        <v>0</v>
      </c>
      <c r="BM457" s="142">
        <f t="shared" si="581"/>
        <v>0</v>
      </c>
      <c r="BN457" s="142">
        <f t="shared" si="581"/>
        <v>21477</v>
      </c>
      <c r="BO457" s="142"/>
      <c r="BP457" s="142">
        <f t="shared" si="581"/>
        <v>21477</v>
      </c>
      <c r="BQ457" s="142">
        <f t="shared" si="581"/>
        <v>0</v>
      </c>
      <c r="BR457" s="142">
        <f t="shared" si="581"/>
        <v>0</v>
      </c>
      <c r="BS457" s="142">
        <f t="shared" si="581"/>
        <v>21477</v>
      </c>
      <c r="BT457" s="142">
        <f t="shared" si="581"/>
        <v>0</v>
      </c>
      <c r="BU457" s="142">
        <f t="shared" si="581"/>
        <v>21477</v>
      </c>
      <c r="BV457" s="142">
        <f t="shared" si="581"/>
        <v>0</v>
      </c>
      <c r="BW457" s="142">
        <f t="shared" si="581"/>
        <v>0</v>
      </c>
      <c r="BX457" s="142">
        <f t="shared" si="581"/>
        <v>21477</v>
      </c>
      <c r="BY457" s="142">
        <f t="shared" si="581"/>
        <v>0</v>
      </c>
      <c r="BZ457" s="142">
        <f t="shared" si="581"/>
        <v>21477</v>
      </c>
      <c r="CA457" s="142">
        <f t="shared" si="581"/>
        <v>0</v>
      </c>
      <c r="CB457" s="142">
        <f t="shared" si="581"/>
        <v>0</v>
      </c>
      <c r="CC457" s="142">
        <f>CC458</f>
        <v>21477</v>
      </c>
      <c r="CD457" s="142">
        <f>CD458</f>
        <v>0</v>
      </c>
      <c r="CE457" s="142">
        <f>CE458</f>
        <v>21477</v>
      </c>
    </row>
    <row r="458" spans="1:83" s="8" customFormat="1" ht="18" customHeight="1">
      <c r="A458" s="153" t="s">
        <v>10</v>
      </c>
      <c r="B458" s="154" t="s">
        <v>3</v>
      </c>
      <c r="C458" s="154" t="s">
        <v>125</v>
      </c>
      <c r="D458" s="217" t="s">
        <v>250</v>
      </c>
      <c r="E458" s="154" t="s">
        <v>17</v>
      </c>
      <c r="F458" s="142"/>
      <c r="G458" s="142"/>
      <c r="H458" s="164"/>
      <c r="I458" s="164"/>
      <c r="J458" s="164"/>
      <c r="K458" s="250"/>
      <c r="L458" s="250"/>
      <c r="M458" s="142"/>
      <c r="N458" s="142">
        <f>O458-M458</f>
        <v>27835</v>
      </c>
      <c r="O458" s="142">
        <v>27835</v>
      </c>
      <c r="P458" s="142"/>
      <c r="Q458" s="142">
        <v>27835</v>
      </c>
      <c r="R458" s="130"/>
      <c r="S458" s="130"/>
      <c r="T458" s="142">
        <f>O458+R458</f>
        <v>27835</v>
      </c>
      <c r="U458" s="142">
        <f>Q458+S458</f>
        <v>27835</v>
      </c>
      <c r="V458" s="130"/>
      <c r="W458" s="130"/>
      <c r="X458" s="142">
        <f>T458+V458</f>
        <v>27835</v>
      </c>
      <c r="Y458" s="142">
        <f>U458+W458</f>
        <v>27835</v>
      </c>
      <c r="Z458" s="130"/>
      <c r="AA458" s="143">
        <f>X458+Z458</f>
        <v>27835</v>
      </c>
      <c r="AB458" s="143">
        <f>Y458</f>
        <v>27835</v>
      </c>
      <c r="AC458" s="229"/>
      <c r="AD458" s="229"/>
      <c r="AE458" s="229"/>
      <c r="AF458" s="142">
        <f>AA458+AC458</f>
        <v>27835</v>
      </c>
      <c r="AG458" s="130"/>
      <c r="AH458" s="142">
        <f>AB458</f>
        <v>27835</v>
      </c>
      <c r="AI458" s="130"/>
      <c r="AJ458" s="130"/>
      <c r="AK458" s="142">
        <f>AF458+AI458</f>
        <v>27835</v>
      </c>
      <c r="AL458" s="142">
        <f>AG458</f>
        <v>0</v>
      </c>
      <c r="AM458" s="142">
        <f>AH458+AJ458</f>
        <v>27835</v>
      </c>
      <c r="AN458" s="142">
        <f>AO458-AM458</f>
        <v>-6358</v>
      </c>
      <c r="AO458" s="142">
        <v>21477</v>
      </c>
      <c r="AP458" s="142"/>
      <c r="AQ458" s="142">
        <v>21477</v>
      </c>
      <c r="AR458" s="142"/>
      <c r="AS458" s="130"/>
      <c r="AT458" s="142">
        <f>AO458+AR458</f>
        <v>21477</v>
      </c>
      <c r="AU458" s="142">
        <f>AQ458+AS458</f>
        <v>21477</v>
      </c>
      <c r="AV458" s="130"/>
      <c r="AW458" s="130"/>
      <c r="AX458" s="142">
        <f>AT458+AV458</f>
        <v>21477</v>
      </c>
      <c r="AY458" s="142">
        <f>AU458</f>
        <v>21477</v>
      </c>
      <c r="AZ458" s="130"/>
      <c r="BA458" s="130"/>
      <c r="BB458" s="142">
        <f>AX458+AZ458</f>
        <v>21477</v>
      </c>
      <c r="BC458" s="142">
        <f>AY458+BA458</f>
        <v>21477</v>
      </c>
      <c r="BD458" s="130"/>
      <c r="BE458" s="130"/>
      <c r="BF458" s="142">
        <f>BB458+BD458</f>
        <v>21477</v>
      </c>
      <c r="BG458" s="142">
        <f>BC458+BE458</f>
        <v>21477</v>
      </c>
      <c r="BH458" s="130"/>
      <c r="BI458" s="130"/>
      <c r="BJ458" s="142">
        <f>BB458+BH458</f>
        <v>21477</v>
      </c>
      <c r="BK458" s="142">
        <f>BC458+BI458</f>
        <v>21477</v>
      </c>
      <c r="BL458" s="130"/>
      <c r="BM458" s="130"/>
      <c r="BN458" s="142">
        <f>BJ458+BL458</f>
        <v>21477</v>
      </c>
      <c r="BO458" s="142"/>
      <c r="BP458" s="142">
        <f>BK458+BM458</f>
        <v>21477</v>
      </c>
      <c r="BQ458" s="142"/>
      <c r="BR458" s="130"/>
      <c r="BS458" s="142">
        <f>BN458+BQ458</f>
        <v>21477</v>
      </c>
      <c r="BT458" s="142">
        <f>BO458</f>
        <v>0</v>
      </c>
      <c r="BU458" s="142">
        <f>BP458+BR458</f>
        <v>21477</v>
      </c>
      <c r="BV458" s="142"/>
      <c r="BW458" s="130"/>
      <c r="BX458" s="142">
        <f>BS458+BV458</f>
        <v>21477</v>
      </c>
      <c r="BY458" s="142">
        <f>BT458</f>
        <v>0</v>
      </c>
      <c r="BZ458" s="142">
        <f>BU458+BW458</f>
        <v>21477</v>
      </c>
      <c r="CA458" s="142"/>
      <c r="CB458" s="130"/>
      <c r="CC458" s="142">
        <f>BX458+CA458</f>
        <v>21477</v>
      </c>
      <c r="CD458" s="142">
        <f>BY458</f>
        <v>0</v>
      </c>
      <c r="CE458" s="142">
        <f>BZ458+CB458</f>
        <v>21477</v>
      </c>
    </row>
    <row r="459" spans="1:83" s="11" customFormat="1" ht="16.5">
      <c r="A459" s="262"/>
      <c r="B459" s="263"/>
      <c r="C459" s="263"/>
      <c r="D459" s="264"/>
      <c r="E459" s="263"/>
      <c r="F459" s="169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144"/>
      <c r="S459" s="144"/>
      <c r="T459" s="144"/>
      <c r="U459" s="144"/>
      <c r="V459" s="144"/>
      <c r="W459" s="144"/>
      <c r="X459" s="144"/>
      <c r="Y459" s="144"/>
      <c r="Z459" s="144"/>
      <c r="AA459" s="203"/>
      <c r="AB459" s="203"/>
      <c r="AC459" s="203"/>
      <c r="AD459" s="203"/>
      <c r="AE459" s="203"/>
      <c r="AF459" s="144"/>
      <c r="AG459" s="144"/>
      <c r="AH459" s="144"/>
      <c r="AI459" s="144"/>
      <c r="AJ459" s="144"/>
      <c r="AK459" s="169"/>
      <c r="AL459" s="169"/>
      <c r="AM459" s="169"/>
      <c r="AN459" s="144"/>
      <c r="AO459" s="144"/>
      <c r="AP459" s="144"/>
      <c r="AQ459" s="144"/>
      <c r="AR459" s="144"/>
      <c r="AS459" s="144"/>
      <c r="AT459" s="144"/>
      <c r="AU459" s="144"/>
      <c r="AV459" s="144"/>
      <c r="AW459" s="144"/>
      <c r="AX459" s="144"/>
      <c r="AY459" s="144"/>
      <c r="AZ459" s="144"/>
      <c r="BA459" s="144"/>
      <c r="BB459" s="144"/>
      <c r="BC459" s="144"/>
      <c r="BD459" s="144"/>
      <c r="BE459" s="144"/>
      <c r="BF459" s="144"/>
      <c r="BG459" s="144"/>
      <c r="BH459" s="144"/>
      <c r="BI459" s="144"/>
      <c r="BJ459" s="144"/>
      <c r="BK459" s="144"/>
      <c r="BL459" s="144"/>
      <c r="BM459" s="144"/>
      <c r="BN459" s="144"/>
      <c r="BO459" s="144"/>
      <c r="BP459" s="144"/>
      <c r="BQ459" s="144"/>
      <c r="BR459" s="144"/>
      <c r="BS459" s="144"/>
      <c r="BT459" s="144"/>
      <c r="BU459" s="144"/>
      <c r="BV459" s="144"/>
      <c r="BW459" s="144"/>
      <c r="BX459" s="144"/>
      <c r="BY459" s="144"/>
      <c r="BZ459" s="144"/>
      <c r="CA459" s="144"/>
      <c r="CB459" s="144"/>
      <c r="CC459" s="144"/>
      <c r="CD459" s="144"/>
      <c r="CE459" s="144"/>
    </row>
    <row r="460" spans="1:83" s="12" customFormat="1" ht="22.5" customHeight="1">
      <c r="A460" s="134" t="s">
        <v>111</v>
      </c>
      <c r="B460" s="135" t="s">
        <v>3</v>
      </c>
      <c r="C460" s="135" t="s">
        <v>126</v>
      </c>
      <c r="D460" s="150"/>
      <c r="E460" s="135"/>
      <c r="F460" s="151">
        <f aca="true" t="shared" si="582" ref="F460:V461">F461</f>
        <v>73125</v>
      </c>
      <c r="G460" s="151">
        <f t="shared" si="582"/>
        <v>10774</v>
      </c>
      <c r="H460" s="151">
        <f t="shared" si="582"/>
        <v>83899</v>
      </c>
      <c r="I460" s="151">
        <f t="shared" si="582"/>
        <v>0</v>
      </c>
      <c r="J460" s="151">
        <f t="shared" si="582"/>
        <v>88784</v>
      </c>
      <c r="K460" s="151">
        <f t="shared" si="582"/>
        <v>0</v>
      </c>
      <c r="L460" s="151">
        <f t="shared" si="582"/>
        <v>0</v>
      </c>
      <c r="M460" s="151">
        <f aca="true" t="shared" si="583" ref="M460:U460">M461+M463</f>
        <v>88784</v>
      </c>
      <c r="N460" s="151">
        <f t="shared" si="583"/>
        <v>-36519</v>
      </c>
      <c r="O460" s="151">
        <f t="shared" si="583"/>
        <v>52265</v>
      </c>
      <c r="P460" s="151">
        <f t="shared" si="583"/>
        <v>0</v>
      </c>
      <c r="Q460" s="151">
        <f t="shared" si="583"/>
        <v>52346</v>
      </c>
      <c r="R460" s="151">
        <f t="shared" si="583"/>
        <v>0</v>
      </c>
      <c r="S460" s="151">
        <f t="shared" si="583"/>
        <v>0</v>
      </c>
      <c r="T460" s="151">
        <f t="shared" si="583"/>
        <v>52265</v>
      </c>
      <c r="U460" s="151">
        <f t="shared" si="583"/>
        <v>52346</v>
      </c>
      <c r="V460" s="151">
        <f aca="true" t="shared" si="584" ref="V460:AB460">V461+V463</f>
        <v>0</v>
      </c>
      <c r="W460" s="151">
        <f t="shared" si="584"/>
        <v>0</v>
      </c>
      <c r="X460" s="151">
        <f t="shared" si="584"/>
        <v>52265</v>
      </c>
      <c r="Y460" s="151">
        <f t="shared" si="584"/>
        <v>52346</v>
      </c>
      <c r="Z460" s="151">
        <f t="shared" si="584"/>
        <v>0</v>
      </c>
      <c r="AA460" s="152">
        <f t="shared" si="584"/>
        <v>52265</v>
      </c>
      <c r="AB460" s="152">
        <f t="shared" si="584"/>
        <v>52346</v>
      </c>
      <c r="AC460" s="152">
        <f>AC461+AC463</f>
        <v>0</v>
      </c>
      <c r="AD460" s="152">
        <f>AD461+AD463</f>
        <v>0</v>
      </c>
      <c r="AE460" s="152"/>
      <c r="AF460" s="151">
        <f aca="true" t="shared" si="585" ref="AF460:AV460">AF461+AF463</f>
        <v>52265</v>
      </c>
      <c r="AG460" s="151">
        <f t="shared" si="585"/>
        <v>0</v>
      </c>
      <c r="AH460" s="151">
        <f t="shared" si="585"/>
        <v>52346</v>
      </c>
      <c r="AI460" s="151">
        <f t="shared" si="585"/>
        <v>0</v>
      </c>
      <c r="AJ460" s="151">
        <f t="shared" si="585"/>
        <v>0</v>
      </c>
      <c r="AK460" s="151">
        <f t="shared" si="585"/>
        <v>52265</v>
      </c>
      <c r="AL460" s="151">
        <f t="shared" si="585"/>
        <v>0</v>
      </c>
      <c r="AM460" s="151">
        <f t="shared" si="585"/>
        <v>52346</v>
      </c>
      <c r="AN460" s="151">
        <f t="shared" si="585"/>
        <v>70888</v>
      </c>
      <c r="AO460" s="151">
        <f t="shared" si="585"/>
        <v>123234</v>
      </c>
      <c r="AP460" s="151">
        <f t="shared" si="585"/>
        <v>0</v>
      </c>
      <c r="AQ460" s="151">
        <f t="shared" si="585"/>
        <v>123234</v>
      </c>
      <c r="AR460" s="151">
        <f t="shared" si="585"/>
        <v>0</v>
      </c>
      <c r="AS460" s="151">
        <f t="shared" si="585"/>
        <v>0</v>
      </c>
      <c r="AT460" s="151">
        <f t="shared" si="585"/>
        <v>123234</v>
      </c>
      <c r="AU460" s="151">
        <f t="shared" si="585"/>
        <v>123234</v>
      </c>
      <c r="AV460" s="151">
        <f t="shared" si="585"/>
        <v>0</v>
      </c>
      <c r="AW460" s="151">
        <f aca="true" t="shared" si="586" ref="AW460:BC460">AW461+AW463</f>
        <v>0</v>
      </c>
      <c r="AX460" s="151">
        <f t="shared" si="586"/>
        <v>123234</v>
      </c>
      <c r="AY460" s="151">
        <f t="shared" si="586"/>
        <v>123234</v>
      </c>
      <c r="AZ460" s="151">
        <f t="shared" si="586"/>
        <v>0</v>
      </c>
      <c r="BA460" s="151">
        <f t="shared" si="586"/>
        <v>0</v>
      </c>
      <c r="BB460" s="151">
        <f t="shared" si="586"/>
        <v>123234</v>
      </c>
      <c r="BC460" s="151">
        <f t="shared" si="586"/>
        <v>123234</v>
      </c>
      <c r="BD460" s="146"/>
      <c r="BE460" s="146"/>
      <c r="BF460" s="151">
        <f aca="true" t="shared" si="587" ref="BF460:BZ460">BF461+BF463</f>
        <v>123234</v>
      </c>
      <c r="BG460" s="151">
        <f t="shared" si="587"/>
        <v>123234</v>
      </c>
      <c r="BH460" s="151">
        <f>BH461+BH463</f>
        <v>0</v>
      </c>
      <c r="BI460" s="151">
        <f>BI461+BI463</f>
        <v>0</v>
      </c>
      <c r="BJ460" s="151">
        <f>BJ461+BJ463</f>
        <v>123234</v>
      </c>
      <c r="BK460" s="151">
        <f>BK461+BK463</f>
        <v>123234</v>
      </c>
      <c r="BL460" s="151">
        <f t="shared" si="587"/>
        <v>0</v>
      </c>
      <c r="BM460" s="151">
        <f t="shared" si="587"/>
        <v>0</v>
      </c>
      <c r="BN460" s="151">
        <f t="shared" si="587"/>
        <v>123234</v>
      </c>
      <c r="BO460" s="151"/>
      <c r="BP460" s="151">
        <f t="shared" si="587"/>
        <v>123234</v>
      </c>
      <c r="BQ460" s="151">
        <f t="shared" si="587"/>
        <v>0</v>
      </c>
      <c r="BR460" s="151">
        <f t="shared" si="587"/>
        <v>0</v>
      </c>
      <c r="BS460" s="151">
        <f t="shared" si="587"/>
        <v>123234</v>
      </c>
      <c r="BT460" s="151">
        <f t="shared" si="587"/>
        <v>0</v>
      </c>
      <c r="BU460" s="151">
        <f t="shared" si="587"/>
        <v>123234</v>
      </c>
      <c r="BV460" s="151">
        <f t="shared" si="587"/>
        <v>0</v>
      </c>
      <c r="BW460" s="151">
        <f t="shared" si="587"/>
        <v>0</v>
      </c>
      <c r="BX460" s="151">
        <f t="shared" si="587"/>
        <v>123234</v>
      </c>
      <c r="BY460" s="151">
        <f t="shared" si="587"/>
        <v>0</v>
      </c>
      <c r="BZ460" s="151">
        <f t="shared" si="587"/>
        <v>123234</v>
      </c>
      <c r="CA460" s="151">
        <f>CA461+CA463</f>
        <v>0</v>
      </c>
      <c r="CB460" s="151">
        <f>CB461+CB463</f>
        <v>0</v>
      </c>
      <c r="CC460" s="151">
        <f>CC461+CC463</f>
        <v>123234</v>
      </c>
      <c r="CD460" s="151">
        <f>CD461+CD463</f>
        <v>0</v>
      </c>
      <c r="CE460" s="151">
        <f>CE461+CE463</f>
        <v>123234</v>
      </c>
    </row>
    <row r="461" spans="1:83" ht="33" customHeight="1" hidden="1">
      <c r="A461" s="153" t="s">
        <v>112</v>
      </c>
      <c r="B461" s="154" t="s">
        <v>3</v>
      </c>
      <c r="C461" s="154" t="s">
        <v>126</v>
      </c>
      <c r="D461" s="155" t="s">
        <v>7</v>
      </c>
      <c r="E461" s="154"/>
      <c r="F461" s="156">
        <f t="shared" si="582"/>
        <v>73125</v>
      </c>
      <c r="G461" s="156">
        <f t="shared" si="582"/>
        <v>10774</v>
      </c>
      <c r="H461" s="156">
        <f t="shared" si="582"/>
        <v>83899</v>
      </c>
      <c r="I461" s="156">
        <f t="shared" si="582"/>
        <v>0</v>
      </c>
      <c r="J461" s="156">
        <f t="shared" si="582"/>
        <v>88784</v>
      </c>
      <c r="K461" s="156">
        <f t="shared" si="582"/>
        <v>0</v>
      </c>
      <c r="L461" s="156">
        <f t="shared" si="582"/>
        <v>0</v>
      </c>
      <c r="M461" s="156">
        <f t="shared" si="582"/>
        <v>88784</v>
      </c>
      <c r="N461" s="156">
        <f t="shared" si="582"/>
        <v>-88784</v>
      </c>
      <c r="O461" s="156">
        <f t="shared" si="582"/>
        <v>0</v>
      </c>
      <c r="P461" s="156">
        <f t="shared" si="582"/>
        <v>0</v>
      </c>
      <c r="Q461" s="156">
        <f t="shared" si="582"/>
        <v>0</v>
      </c>
      <c r="R461" s="156">
        <f t="shared" si="582"/>
        <v>0</v>
      </c>
      <c r="S461" s="156">
        <f t="shared" si="582"/>
        <v>0</v>
      </c>
      <c r="T461" s="156">
        <f t="shared" si="582"/>
        <v>0</v>
      </c>
      <c r="U461" s="156">
        <f t="shared" si="582"/>
        <v>0</v>
      </c>
      <c r="V461" s="156">
        <f t="shared" si="582"/>
        <v>0</v>
      </c>
      <c r="W461" s="156">
        <f aca="true" t="shared" si="588" ref="W461:AM461">W462</f>
        <v>0</v>
      </c>
      <c r="X461" s="156">
        <f t="shared" si="588"/>
        <v>0</v>
      </c>
      <c r="Y461" s="156">
        <f t="shared" si="588"/>
        <v>0</v>
      </c>
      <c r="Z461" s="156">
        <f t="shared" si="588"/>
        <v>0</v>
      </c>
      <c r="AA461" s="157">
        <f t="shared" si="588"/>
        <v>0</v>
      </c>
      <c r="AB461" s="157">
        <f t="shared" si="588"/>
        <v>0</v>
      </c>
      <c r="AC461" s="157">
        <f t="shared" si="588"/>
        <v>0</v>
      </c>
      <c r="AD461" s="157">
        <f t="shared" si="588"/>
        <v>0</v>
      </c>
      <c r="AE461" s="157"/>
      <c r="AF461" s="156">
        <f t="shared" si="588"/>
        <v>0</v>
      </c>
      <c r="AG461" s="156">
        <f t="shared" si="588"/>
        <v>0</v>
      </c>
      <c r="AH461" s="156">
        <f t="shared" si="588"/>
        <v>0</v>
      </c>
      <c r="AI461" s="156">
        <f t="shared" si="588"/>
        <v>0</v>
      </c>
      <c r="AJ461" s="156">
        <f t="shared" si="588"/>
        <v>0</v>
      </c>
      <c r="AK461" s="156">
        <f t="shared" si="588"/>
        <v>0</v>
      </c>
      <c r="AL461" s="156">
        <f t="shared" si="588"/>
        <v>0</v>
      </c>
      <c r="AM461" s="156">
        <f t="shared" si="588"/>
        <v>0</v>
      </c>
      <c r="AN461" s="122"/>
      <c r="AO461" s="122"/>
      <c r="AP461" s="122"/>
      <c r="AQ461" s="122"/>
      <c r="AR461" s="122"/>
      <c r="AS461" s="122"/>
      <c r="AT461" s="122"/>
      <c r="AU461" s="122"/>
      <c r="AV461" s="122"/>
      <c r="AW461" s="122"/>
      <c r="AX461" s="122"/>
      <c r="AY461" s="122"/>
      <c r="AZ461" s="122"/>
      <c r="BA461" s="122"/>
      <c r="BB461" s="122"/>
      <c r="BC461" s="122"/>
      <c r="BD461" s="122"/>
      <c r="BE461" s="122"/>
      <c r="BF461" s="122"/>
      <c r="BG461" s="122"/>
      <c r="BH461" s="122"/>
      <c r="BI461" s="122"/>
      <c r="BJ461" s="122"/>
      <c r="BK461" s="122"/>
      <c r="BL461" s="122"/>
      <c r="BM461" s="122"/>
      <c r="BN461" s="122"/>
      <c r="BO461" s="122"/>
      <c r="BP461" s="122"/>
      <c r="BQ461" s="122"/>
      <c r="BR461" s="122"/>
      <c r="BS461" s="122"/>
      <c r="BT461" s="122"/>
      <c r="BU461" s="122"/>
      <c r="BV461" s="122"/>
      <c r="BW461" s="122"/>
      <c r="BX461" s="122"/>
      <c r="BY461" s="122"/>
      <c r="BZ461" s="122"/>
      <c r="CA461" s="122"/>
      <c r="CB461" s="122"/>
      <c r="CC461" s="122"/>
      <c r="CD461" s="122"/>
      <c r="CE461" s="122"/>
    </row>
    <row r="462" spans="1:83" s="10" customFormat="1" ht="33.75" customHeight="1" hidden="1">
      <c r="A462" s="153" t="s">
        <v>127</v>
      </c>
      <c r="B462" s="154" t="s">
        <v>3</v>
      </c>
      <c r="C462" s="154" t="s">
        <v>126</v>
      </c>
      <c r="D462" s="155" t="s">
        <v>7</v>
      </c>
      <c r="E462" s="154" t="s">
        <v>128</v>
      </c>
      <c r="F462" s="142">
        <v>73125</v>
      </c>
      <c r="G462" s="142">
        <f>H462-F462</f>
        <v>10774</v>
      </c>
      <c r="H462" s="142">
        <f>35145+21900+24226+2512+200-47-37</f>
        <v>83899</v>
      </c>
      <c r="I462" s="142"/>
      <c r="J462" s="142">
        <f>37712+24006+24226+2690+240-39-51</f>
        <v>88784</v>
      </c>
      <c r="K462" s="139"/>
      <c r="L462" s="139"/>
      <c r="M462" s="142">
        <v>88784</v>
      </c>
      <c r="N462" s="142">
        <f>O462-M462</f>
        <v>-88784</v>
      </c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3"/>
      <c r="AB462" s="143"/>
      <c r="AC462" s="143"/>
      <c r="AD462" s="143"/>
      <c r="AE462" s="143"/>
      <c r="AF462" s="142"/>
      <c r="AG462" s="142"/>
      <c r="AH462" s="142"/>
      <c r="AI462" s="142"/>
      <c r="AJ462" s="142"/>
      <c r="AK462" s="142"/>
      <c r="AL462" s="142"/>
      <c r="AM462" s="142"/>
      <c r="AN462" s="139"/>
      <c r="AO462" s="139"/>
      <c r="AP462" s="139"/>
      <c r="AQ462" s="139"/>
      <c r="AR462" s="139"/>
      <c r="AS462" s="139"/>
      <c r="AT462" s="139"/>
      <c r="AU462" s="139"/>
      <c r="AV462" s="139"/>
      <c r="AW462" s="139"/>
      <c r="AX462" s="139"/>
      <c r="AY462" s="139"/>
      <c r="AZ462" s="139"/>
      <c r="BA462" s="139"/>
      <c r="BB462" s="139"/>
      <c r="BC462" s="139"/>
      <c r="BD462" s="139"/>
      <c r="BE462" s="139"/>
      <c r="BF462" s="139"/>
      <c r="BG462" s="139"/>
      <c r="BH462" s="139"/>
      <c r="BI462" s="139"/>
      <c r="BJ462" s="139"/>
      <c r="BK462" s="139"/>
      <c r="BL462" s="139"/>
      <c r="BM462" s="139"/>
      <c r="BN462" s="139"/>
      <c r="BO462" s="139"/>
      <c r="BP462" s="139"/>
      <c r="BQ462" s="139"/>
      <c r="BR462" s="139"/>
      <c r="BS462" s="139"/>
      <c r="BT462" s="139"/>
      <c r="BU462" s="139"/>
      <c r="BV462" s="139"/>
      <c r="BW462" s="139"/>
      <c r="BX462" s="139"/>
      <c r="BY462" s="139"/>
      <c r="BZ462" s="139"/>
      <c r="CA462" s="139"/>
      <c r="CB462" s="139"/>
      <c r="CC462" s="139"/>
      <c r="CD462" s="139"/>
      <c r="CE462" s="139"/>
    </row>
    <row r="463" spans="1:83" s="10" customFormat="1" ht="19.5" customHeight="1">
      <c r="A463" s="153" t="s">
        <v>112</v>
      </c>
      <c r="B463" s="154" t="s">
        <v>3</v>
      </c>
      <c r="C463" s="154" t="s">
        <v>126</v>
      </c>
      <c r="D463" s="155" t="s">
        <v>247</v>
      </c>
      <c r="E463" s="154"/>
      <c r="F463" s="142"/>
      <c r="G463" s="142"/>
      <c r="H463" s="142"/>
      <c r="I463" s="142"/>
      <c r="J463" s="142"/>
      <c r="K463" s="139"/>
      <c r="L463" s="139"/>
      <c r="M463" s="142">
        <f aca="true" t="shared" si="589" ref="M463:BC463">M464</f>
        <v>0</v>
      </c>
      <c r="N463" s="142">
        <f t="shared" si="589"/>
        <v>52265</v>
      </c>
      <c r="O463" s="142">
        <f t="shared" si="589"/>
        <v>52265</v>
      </c>
      <c r="P463" s="142">
        <f t="shared" si="589"/>
        <v>0</v>
      </c>
      <c r="Q463" s="142">
        <f t="shared" si="589"/>
        <v>52346</v>
      </c>
      <c r="R463" s="142">
        <f t="shared" si="589"/>
        <v>0</v>
      </c>
      <c r="S463" s="142">
        <f t="shared" si="589"/>
        <v>0</v>
      </c>
      <c r="T463" s="142">
        <f t="shared" si="589"/>
        <v>52265</v>
      </c>
      <c r="U463" s="142">
        <f t="shared" si="589"/>
        <v>52346</v>
      </c>
      <c r="V463" s="142">
        <f t="shared" si="589"/>
        <v>0</v>
      </c>
      <c r="W463" s="142">
        <f t="shared" si="589"/>
        <v>0</v>
      </c>
      <c r="X463" s="142">
        <f t="shared" si="589"/>
        <v>52265</v>
      </c>
      <c r="Y463" s="142">
        <f t="shared" si="589"/>
        <v>52346</v>
      </c>
      <c r="Z463" s="142">
        <f t="shared" si="589"/>
        <v>0</v>
      </c>
      <c r="AA463" s="143">
        <f t="shared" si="589"/>
        <v>52265</v>
      </c>
      <c r="AB463" s="143">
        <f t="shared" si="589"/>
        <v>52346</v>
      </c>
      <c r="AC463" s="143">
        <f t="shared" si="589"/>
        <v>0</v>
      </c>
      <c r="AD463" s="143">
        <f t="shared" si="589"/>
        <v>0</v>
      </c>
      <c r="AE463" s="143"/>
      <c r="AF463" s="142">
        <f t="shared" si="589"/>
        <v>52265</v>
      </c>
      <c r="AG463" s="142">
        <f t="shared" si="589"/>
        <v>0</v>
      </c>
      <c r="AH463" s="142">
        <f t="shared" si="589"/>
        <v>52346</v>
      </c>
      <c r="AI463" s="142">
        <f t="shared" si="589"/>
        <v>0</v>
      </c>
      <c r="AJ463" s="142">
        <f t="shared" si="589"/>
        <v>0</v>
      </c>
      <c r="AK463" s="142">
        <f t="shared" si="589"/>
        <v>52265</v>
      </c>
      <c r="AL463" s="142">
        <f t="shared" si="589"/>
        <v>0</v>
      </c>
      <c r="AM463" s="142">
        <f t="shared" si="589"/>
        <v>52346</v>
      </c>
      <c r="AN463" s="142">
        <f t="shared" si="589"/>
        <v>70888</v>
      </c>
      <c r="AO463" s="142">
        <f t="shared" si="589"/>
        <v>123234</v>
      </c>
      <c r="AP463" s="142">
        <f t="shared" si="589"/>
        <v>0</v>
      </c>
      <c r="AQ463" s="142">
        <f t="shared" si="589"/>
        <v>123234</v>
      </c>
      <c r="AR463" s="142">
        <f t="shared" si="589"/>
        <v>0</v>
      </c>
      <c r="AS463" s="142">
        <f t="shared" si="589"/>
        <v>0</v>
      </c>
      <c r="AT463" s="142">
        <f t="shared" si="589"/>
        <v>123234</v>
      </c>
      <c r="AU463" s="142">
        <f t="shared" si="589"/>
        <v>123234</v>
      </c>
      <c r="AV463" s="142">
        <f t="shared" si="589"/>
        <v>0</v>
      </c>
      <c r="AW463" s="142">
        <f t="shared" si="589"/>
        <v>0</v>
      </c>
      <c r="AX463" s="142">
        <f t="shared" si="589"/>
        <v>123234</v>
      </c>
      <c r="AY463" s="142">
        <f t="shared" si="589"/>
        <v>123234</v>
      </c>
      <c r="AZ463" s="142">
        <f t="shared" si="589"/>
        <v>0</v>
      </c>
      <c r="BA463" s="142">
        <f t="shared" si="589"/>
        <v>0</v>
      </c>
      <c r="BB463" s="142">
        <f t="shared" si="589"/>
        <v>123234</v>
      </c>
      <c r="BC463" s="142">
        <f t="shared" si="589"/>
        <v>123234</v>
      </c>
      <c r="BD463" s="139"/>
      <c r="BE463" s="139"/>
      <c r="BF463" s="142">
        <f aca="true" t="shared" si="590" ref="BF463:CB463">BF464</f>
        <v>123234</v>
      </c>
      <c r="BG463" s="142">
        <f t="shared" si="590"/>
        <v>123234</v>
      </c>
      <c r="BH463" s="142">
        <f t="shared" si="590"/>
        <v>0</v>
      </c>
      <c r="BI463" s="142">
        <f t="shared" si="590"/>
        <v>0</v>
      </c>
      <c r="BJ463" s="142">
        <f t="shared" si="590"/>
        <v>123234</v>
      </c>
      <c r="BK463" s="142">
        <f t="shared" si="590"/>
        <v>123234</v>
      </c>
      <c r="BL463" s="142">
        <f t="shared" si="590"/>
        <v>0</v>
      </c>
      <c r="BM463" s="142">
        <f t="shared" si="590"/>
        <v>0</v>
      </c>
      <c r="BN463" s="142">
        <f t="shared" si="590"/>
        <v>123234</v>
      </c>
      <c r="BO463" s="142"/>
      <c r="BP463" s="142">
        <f t="shared" si="590"/>
        <v>123234</v>
      </c>
      <c r="BQ463" s="142">
        <f t="shared" si="590"/>
        <v>0</v>
      </c>
      <c r="BR463" s="142">
        <f t="shared" si="590"/>
        <v>0</v>
      </c>
      <c r="BS463" s="142">
        <f t="shared" si="590"/>
        <v>123234</v>
      </c>
      <c r="BT463" s="142">
        <f t="shared" si="590"/>
        <v>0</v>
      </c>
      <c r="BU463" s="142">
        <f t="shared" si="590"/>
        <v>123234</v>
      </c>
      <c r="BV463" s="142">
        <f t="shared" si="590"/>
        <v>0</v>
      </c>
      <c r="BW463" s="142">
        <f t="shared" si="590"/>
        <v>0</v>
      </c>
      <c r="BX463" s="142">
        <f t="shared" si="590"/>
        <v>123234</v>
      </c>
      <c r="BY463" s="142">
        <f t="shared" si="590"/>
        <v>0</v>
      </c>
      <c r="BZ463" s="142">
        <f t="shared" si="590"/>
        <v>123234</v>
      </c>
      <c r="CA463" s="142">
        <f t="shared" si="590"/>
        <v>0</v>
      </c>
      <c r="CB463" s="142">
        <f t="shared" si="590"/>
        <v>0</v>
      </c>
      <c r="CC463" s="142">
        <f>CC464</f>
        <v>123234</v>
      </c>
      <c r="CD463" s="142">
        <f>CD464</f>
        <v>0</v>
      </c>
      <c r="CE463" s="142">
        <f>CE464</f>
        <v>123234</v>
      </c>
    </row>
    <row r="464" spans="1:83" s="10" customFormat="1" ht="36.75" customHeight="1">
      <c r="A464" s="153" t="s">
        <v>127</v>
      </c>
      <c r="B464" s="154" t="s">
        <v>3</v>
      </c>
      <c r="C464" s="154" t="s">
        <v>126</v>
      </c>
      <c r="D464" s="155" t="s">
        <v>247</v>
      </c>
      <c r="E464" s="154" t="s">
        <v>128</v>
      </c>
      <c r="F464" s="142"/>
      <c r="G464" s="142"/>
      <c r="H464" s="142"/>
      <c r="I464" s="142"/>
      <c r="J464" s="142"/>
      <c r="K464" s="139"/>
      <c r="L464" s="139"/>
      <c r="M464" s="142"/>
      <c r="N464" s="142">
        <f>O464-M464</f>
        <v>52265</v>
      </c>
      <c r="O464" s="142">
        <f>10527+19774+21964</f>
        <v>52265</v>
      </c>
      <c r="P464" s="142"/>
      <c r="Q464" s="142">
        <f>10527+19813+22006</f>
        <v>52346</v>
      </c>
      <c r="R464" s="139"/>
      <c r="S464" s="139"/>
      <c r="T464" s="142">
        <f>O464+R464</f>
        <v>52265</v>
      </c>
      <c r="U464" s="142">
        <f>Q464+S464</f>
        <v>52346</v>
      </c>
      <c r="V464" s="139"/>
      <c r="W464" s="139"/>
      <c r="X464" s="142">
        <f>T464+V464</f>
        <v>52265</v>
      </c>
      <c r="Y464" s="142">
        <f>U464+W464</f>
        <v>52346</v>
      </c>
      <c r="Z464" s="139"/>
      <c r="AA464" s="143">
        <f>X464+Z464</f>
        <v>52265</v>
      </c>
      <c r="AB464" s="143">
        <f>Y464</f>
        <v>52346</v>
      </c>
      <c r="AC464" s="201"/>
      <c r="AD464" s="201"/>
      <c r="AE464" s="201"/>
      <c r="AF464" s="142">
        <f>AA464+AC464</f>
        <v>52265</v>
      </c>
      <c r="AG464" s="139"/>
      <c r="AH464" s="142">
        <f>AB464</f>
        <v>52346</v>
      </c>
      <c r="AI464" s="139"/>
      <c r="AJ464" s="139"/>
      <c r="AK464" s="142">
        <f>AF464+AI464</f>
        <v>52265</v>
      </c>
      <c r="AL464" s="142">
        <f>AG464</f>
        <v>0</v>
      </c>
      <c r="AM464" s="142">
        <f>AH464+AJ464</f>
        <v>52346</v>
      </c>
      <c r="AN464" s="142">
        <f>AO464-AM464</f>
        <v>70888</v>
      </c>
      <c r="AO464" s="142">
        <f>56585+28129+39+3669+1078+20614+5464+342+7314</f>
        <v>123234</v>
      </c>
      <c r="AP464" s="142"/>
      <c r="AQ464" s="142">
        <f>56585+28129+39+3669+5464+342+7314+1078+20614</f>
        <v>123234</v>
      </c>
      <c r="AR464" s="142"/>
      <c r="AS464" s="139"/>
      <c r="AT464" s="142">
        <f>AO464+AR464</f>
        <v>123234</v>
      </c>
      <c r="AU464" s="142">
        <f>AQ464+AS464</f>
        <v>123234</v>
      </c>
      <c r="AV464" s="139"/>
      <c r="AW464" s="139"/>
      <c r="AX464" s="142">
        <f>AT464+AV464</f>
        <v>123234</v>
      </c>
      <c r="AY464" s="142">
        <f>AU464</f>
        <v>123234</v>
      </c>
      <c r="AZ464" s="139"/>
      <c r="BA464" s="139"/>
      <c r="BB464" s="142">
        <f>AX464+AZ464</f>
        <v>123234</v>
      </c>
      <c r="BC464" s="142">
        <f>AY464+BA464</f>
        <v>123234</v>
      </c>
      <c r="BD464" s="139"/>
      <c r="BE464" s="139"/>
      <c r="BF464" s="142">
        <f>BB464+BD464</f>
        <v>123234</v>
      </c>
      <c r="BG464" s="142">
        <f>BC464+BE464</f>
        <v>123234</v>
      </c>
      <c r="BH464" s="139"/>
      <c r="BI464" s="139"/>
      <c r="BJ464" s="142">
        <f>BB464+BH464</f>
        <v>123234</v>
      </c>
      <c r="BK464" s="142">
        <f>BC464+BI464</f>
        <v>123234</v>
      </c>
      <c r="BL464" s="139"/>
      <c r="BM464" s="139"/>
      <c r="BN464" s="142">
        <f>BJ464+BL464</f>
        <v>123234</v>
      </c>
      <c r="BO464" s="142"/>
      <c r="BP464" s="142">
        <f>BK464+BM464</f>
        <v>123234</v>
      </c>
      <c r="BQ464" s="142"/>
      <c r="BR464" s="139"/>
      <c r="BS464" s="142">
        <f>BN464+BQ464</f>
        <v>123234</v>
      </c>
      <c r="BT464" s="142">
        <f>BO464</f>
        <v>0</v>
      </c>
      <c r="BU464" s="142">
        <f>BP464+BR464</f>
        <v>123234</v>
      </c>
      <c r="BV464" s="142"/>
      <c r="BW464" s="139"/>
      <c r="BX464" s="142">
        <f>BS464+BV464</f>
        <v>123234</v>
      </c>
      <c r="BY464" s="142">
        <f>BT464</f>
        <v>0</v>
      </c>
      <c r="BZ464" s="142">
        <f>BU464+BW464</f>
        <v>123234</v>
      </c>
      <c r="CA464" s="142"/>
      <c r="CB464" s="139"/>
      <c r="CC464" s="142">
        <f>BX464+CA464</f>
        <v>123234</v>
      </c>
      <c r="CD464" s="142">
        <f>BY464</f>
        <v>0</v>
      </c>
      <c r="CE464" s="142">
        <f>BZ464+CB464</f>
        <v>123234</v>
      </c>
    </row>
    <row r="465" spans="1:83" s="10" customFormat="1" ht="13.5" customHeight="1">
      <c r="A465" s="134"/>
      <c r="B465" s="135"/>
      <c r="C465" s="135"/>
      <c r="D465" s="136"/>
      <c r="E465" s="135"/>
      <c r="F465" s="266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201"/>
      <c r="AB465" s="201"/>
      <c r="AC465" s="201"/>
      <c r="AD465" s="201"/>
      <c r="AE465" s="201"/>
      <c r="AF465" s="139"/>
      <c r="AG465" s="139"/>
      <c r="AH465" s="139"/>
      <c r="AI465" s="139"/>
      <c r="AJ465" s="139"/>
      <c r="AK465" s="202"/>
      <c r="AL465" s="202"/>
      <c r="AM465" s="202"/>
      <c r="AN465" s="139"/>
      <c r="AO465" s="139"/>
      <c r="AP465" s="139"/>
      <c r="AQ465" s="139"/>
      <c r="AR465" s="139"/>
      <c r="AS465" s="139"/>
      <c r="AT465" s="139"/>
      <c r="AU465" s="139"/>
      <c r="AV465" s="139"/>
      <c r="AW465" s="139"/>
      <c r="AX465" s="139"/>
      <c r="AY465" s="139"/>
      <c r="AZ465" s="139"/>
      <c r="BA465" s="139"/>
      <c r="BB465" s="139"/>
      <c r="BC465" s="139"/>
      <c r="BD465" s="139"/>
      <c r="BE465" s="139"/>
      <c r="BF465" s="139"/>
      <c r="BG465" s="139"/>
      <c r="BH465" s="139"/>
      <c r="BI465" s="139"/>
      <c r="BJ465" s="139"/>
      <c r="BK465" s="139"/>
      <c r="BL465" s="139"/>
      <c r="BM465" s="139"/>
      <c r="BN465" s="139"/>
      <c r="BO465" s="139"/>
      <c r="BP465" s="139"/>
      <c r="BQ465" s="139"/>
      <c r="BR465" s="139"/>
      <c r="BS465" s="139"/>
      <c r="BT465" s="139"/>
      <c r="BU465" s="139"/>
      <c r="BV465" s="139"/>
      <c r="BW465" s="139"/>
      <c r="BX465" s="139"/>
      <c r="BY465" s="139"/>
      <c r="BZ465" s="139"/>
      <c r="CA465" s="139"/>
      <c r="CB465" s="139"/>
      <c r="CC465" s="139"/>
      <c r="CD465" s="139"/>
      <c r="CE465" s="139"/>
    </row>
    <row r="466" spans="1:83" s="10" customFormat="1" ht="18.75">
      <c r="A466" s="134" t="s">
        <v>113</v>
      </c>
      <c r="B466" s="135" t="s">
        <v>3</v>
      </c>
      <c r="C466" s="135" t="s">
        <v>130</v>
      </c>
      <c r="D466" s="150"/>
      <c r="E466" s="135"/>
      <c r="F466" s="151">
        <f aca="true" t="shared" si="591" ref="F466:Z466">F467+F476</f>
        <v>113930</v>
      </c>
      <c r="G466" s="151">
        <f t="shared" si="591"/>
        <v>93452</v>
      </c>
      <c r="H466" s="151">
        <f t="shared" si="591"/>
        <v>207382</v>
      </c>
      <c r="I466" s="151">
        <f t="shared" si="591"/>
        <v>0</v>
      </c>
      <c r="J466" s="151">
        <f t="shared" si="591"/>
        <v>94467</v>
      </c>
      <c r="K466" s="151">
        <f t="shared" si="591"/>
        <v>0</v>
      </c>
      <c r="L466" s="151">
        <f t="shared" si="591"/>
        <v>0</v>
      </c>
      <c r="M466" s="151">
        <f t="shared" si="591"/>
        <v>94467</v>
      </c>
      <c r="N466" s="151">
        <f t="shared" si="591"/>
        <v>-60968</v>
      </c>
      <c r="O466" s="151">
        <f t="shared" si="591"/>
        <v>33499</v>
      </c>
      <c r="P466" s="151">
        <f t="shared" si="591"/>
        <v>0</v>
      </c>
      <c r="Q466" s="151">
        <f t="shared" si="591"/>
        <v>33314</v>
      </c>
      <c r="R466" s="151">
        <f t="shared" si="591"/>
        <v>0</v>
      </c>
      <c r="S466" s="151">
        <f t="shared" si="591"/>
        <v>0</v>
      </c>
      <c r="T466" s="151">
        <f t="shared" si="591"/>
        <v>33499</v>
      </c>
      <c r="U466" s="151">
        <f t="shared" si="591"/>
        <v>33314</v>
      </c>
      <c r="V466" s="151">
        <f t="shared" si="591"/>
        <v>0</v>
      </c>
      <c r="W466" s="151">
        <f t="shared" si="591"/>
        <v>0</v>
      </c>
      <c r="X466" s="151">
        <f t="shared" si="591"/>
        <v>33499</v>
      </c>
      <c r="Y466" s="151">
        <f t="shared" si="591"/>
        <v>33314</v>
      </c>
      <c r="Z466" s="151">
        <f t="shared" si="591"/>
        <v>0</v>
      </c>
      <c r="AA466" s="152">
        <f aca="true" t="shared" si="592" ref="AA466:AM466">AA467+AA473+AA476</f>
        <v>33499</v>
      </c>
      <c r="AB466" s="152">
        <f t="shared" si="592"/>
        <v>33314</v>
      </c>
      <c r="AC466" s="152">
        <f t="shared" si="592"/>
        <v>0</v>
      </c>
      <c r="AD466" s="152">
        <f t="shared" si="592"/>
        <v>0</v>
      </c>
      <c r="AE466" s="152">
        <f t="shared" si="592"/>
        <v>0</v>
      </c>
      <c r="AF466" s="151">
        <f t="shared" si="592"/>
        <v>33499</v>
      </c>
      <c r="AG466" s="151">
        <f t="shared" si="592"/>
        <v>0</v>
      </c>
      <c r="AH466" s="151">
        <f t="shared" si="592"/>
        <v>33314</v>
      </c>
      <c r="AI466" s="151">
        <f t="shared" si="592"/>
        <v>0</v>
      </c>
      <c r="AJ466" s="151">
        <f t="shared" si="592"/>
        <v>0</v>
      </c>
      <c r="AK466" s="151">
        <f t="shared" si="592"/>
        <v>33499</v>
      </c>
      <c r="AL466" s="151">
        <f t="shared" si="592"/>
        <v>0</v>
      </c>
      <c r="AM466" s="151">
        <f t="shared" si="592"/>
        <v>33314</v>
      </c>
      <c r="AN466" s="151">
        <f aca="true" t="shared" si="593" ref="AN466:AV466">AN467+AN470+AN473+AN476</f>
        <v>-5616</v>
      </c>
      <c r="AO466" s="151">
        <f t="shared" si="593"/>
        <v>27698</v>
      </c>
      <c r="AP466" s="151">
        <f t="shared" si="593"/>
        <v>0</v>
      </c>
      <c r="AQ466" s="151">
        <f t="shared" si="593"/>
        <v>27698</v>
      </c>
      <c r="AR466" s="151">
        <f t="shared" si="593"/>
        <v>0</v>
      </c>
      <c r="AS466" s="151">
        <f t="shared" si="593"/>
        <v>0</v>
      </c>
      <c r="AT466" s="151">
        <f t="shared" si="593"/>
        <v>27698</v>
      </c>
      <c r="AU466" s="151">
        <f t="shared" si="593"/>
        <v>27698</v>
      </c>
      <c r="AV466" s="151">
        <f t="shared" si="593"/>
        <v>0</v>
      </c>
      <c r="AW466" s="151">
        <f aca="true" t="shared" si="594" ref="AW466:BC466">AW467+AW470+AW473+AW476</f>
        <v>0</v>
      </c>
      <c r="AX466" s="151">
        <f t="shared" si="594"/>
        <v>27698</v>
      </c>
      <c r="AY466" s="151">
        <f t="shared" si="594"/>
        <v>27698</v>
      </c>
      <c r="AZ466" s="151">
        <f t="shared" si="594"/>
        <v>0</v>
      </c>
      <c r="BA466" s="151">
        <f t="shared" si="594"/>
        <v>0</v>
      </c>
      <c r="BB466" s="151">
        <f t="shared" si="594"/>
        <v>27698</v>
      </c>
      <c r="BC466" s="151">
        <f t="shared" si="594"/>
        <v>27698</v>
      </c>
      <c r="BD466" s="139"/>
      <c r="BE466" s="139"/>
      <c r="BF466" s="151">
        <f aca="true" t="shared" si="595" ref="BF466:BP466">BF467+BF470+BF473+BF476</f>
        <v>27698</v>
      </c>
      <c r="BG466" s="151">
        <f t="shared" si="595"/>
        <v>27698</v>
      </c>
      <c r="BH466" s="151">
        <f>BH467+BH470+BH473+BH476</f>
        <v>0</v>
      </c>
      <c r="BI466" s="151">
        <f>BI467+BI470+BI473+BI476</f>
        <v>0</v>
      </c>
      <c r="BJ466" s="151">
        <f>BJ467+BJ470+BJ473+BJ476</f>
        <v>27698</v>
      </c>
      <c r="BK466" s="151">
        <f>BK467+BK470+BK473+BK476</f>
        <v>27698</v>
      </c>
      <c r="BL466" s="151">
        <f t="shared" si="595"/>
        <v>0</v>
      </c>
      <c r="BM466" s="151">
        <f t="shared" si="595"/>
        <v>0</v>
      </c>
      <c r="BN466" s="151">
        <f t="shared" si="595"/>
        <v>27698</v>
      </c>
      <c r="BO466" s="151"/>
      <c r="BP466" s="151">
        <f t="shared" si="595"/>
        <v>27698</v>
      </c>
      <c r="BQ466" s="151">
        <f aca="true" t="shared" si="596" ref="BQ466:BZ466">BQ467+BQ470+BQ473+BQ476</f>
        <v>0</v>
      </c>
      <c r="BR466" s="151">
        <f t="shared" si="596"/>
        <v>0</v>
      </c>
      <c r="BS466" s="151">
        <f t="shared" si="596"/>
        <v>27698</v>
      </c>
      <c r="BT466" s="151">
        <f t="shared" si="596"/>
        <v>0</v>
      </c>
      <c r="BU466" s="151">
        <f t="shared" si="596"/>
        <v>27698</v>
      </c>
      <c r="BV466" s="151">
        <f t="shared" si="596"/>
        <v>0</v>
      </c>
      <c r="BW466" s="151">
        <f t="shared" si="596"/>
        <v>0</v>
      </c>
      <c r="BX466" s="151">
        <f t="shared" si="596"/>
        <v>27698</v>
      </c>
      <c r="BY466" s="151">
        <f t="shared" si="596"/>
        <v>0</v>
      </c>
      <c r="BZ466" s="151">
        <f t="shared" si="596"/>
        <v>27698</v>
      </c>
      <c r="CA466" s="151">
        <f>CA467+CA470+CA473+CA476</f>
        <v>0</v>
      </c>
      <c r="CB466" s="151">
        <f>CB467+CB470+CB473+CB476</f>
        <v>0</v>
      </c>
      <c r="CC466" s="151">
        <f>CC467+CC470+CC473+CC476</f>
        <v>27698</v>
      </c>
      <c r="CD466" s="151">
        <f>CD467+CD470+CD473+CD476</f>
        <v>0</v>
      </c>
      <c r="CE466" s="151">
        <f>CE467+CE470+CE473+CE476</f>
        <v>27698</v>
      </c>
    </row>
    <row r="467" spans="1:83" s="10" customFormat="1" ht="20.25" customHeight="1">
      <c r="A467" s="153" t="s">
        <v>8</v>
      </c>
      <c r="B467" s="154" t="s">
        <v>3</v>
      </c>
      <c r="C467" s="154" t="s">
        <v>130</v>
      </c>
      <c r="D467" s="155" t="s">
        <v>114</v>
      </c>
      <c r="E467" s="154"/>
      <c r="F467" s="156">
        <f aca="true" t="shared" si="597" ref="F467:O467">F469+F468</f>
        <v>10133</v>
      </c>
      <c r="G467" s="156">
        <f t="shared" si="597"/>
        <v>17</v>
      </c>
      <c r="H467" s="156">
        <f t="shared" si="597"/>
        <v>10150</v>
      </c>
      <c r="I467" s="156">
        <f t="shared" si="597"/>
        <v>0</v>
      </c>
      <c r="J467" s="156">
        <f t="shared" si="597"/>
        <v>10150</v>
      </c>
      <c r="K467" s="156">
        <f t="shared" si="597"/>
        <v>0</v>
      </c>
      <c r="L467" s="156">
        <f t="shared" si="597"/>
        <v>0</v>
      </c>
      <c r="M467" s="156">
        <f t="shared" si="597"/>
        <v>10150</v>
      </c>
      <c r="N467" s="156">
        <f t="shared" si="597"/>
        <v>-600</v>
      </c>
      <c r="O467" s="156">
        <f t="shared" si="597"/>
        <v>9550</v>
      </c>
      <c r="P467" s="156">
        <f aca="true" t="shared" si="598" ref="P467:U467">P469+P468</f>
        <v>0</v>
      </c>
      <c r="Q467" s="156">
        <f t="shared" si="598"/>
        <v>9550</v>
      </c>
      <c r="R467" s="156">
        <f t="shared" si="598"/>
        <v>0</v>
      </c>
      <c r="S467" s="156">
        <f t="shared" si="598"/>
        <v>0</v>
      </c>
      <c r="T467" s="156">
        <f t="shared" si="598"/>
        <v>9550</v>
      </c>
      <c r="U467" s="156">
        <f t="shared" si="598"/>
        <v>9550</v>
      </c>
      <c r="V467" s="156">
        <f aca="true" t="shared" si="599" ref="V467:AB467">V469+V468</f>
        <v>0</v>
      </c>
      <c r="W467" s="156">
        <f t="shared" si="599"/>
        <v>0</v>
      </c>
      <c r="X467" s="156">
        <f t="shared" si="599"/>
        <v>9550</v>
      </c>
      <c r="Y467" s="156">
        <f t="shared" si="599"/>
        <v>9550</v>
      </c>
      <c r="Z467" s="156">
        <f t="shared" si="599"/>
        <v>0</v>
      </c>
      <c r="AA467" s="157">
        <f t="shared" si="599"/>
        <v>9550</v>
      </c>
      <c r="AB467" s="157">
        <f t="shared" si="599"/>
        <v>9550</v>
      </c>
      <c r="AC467" s="157">
        <f>AC469+AC468</f>
        <v>0</v>
      </c>
      <c r="AD467" s="157">
        <f>AD469+AD468</f>
        <v>0</v>
      </c>
      <c r="AE467" s="157"/>
      <c r="AF467" s="156">
        <f aca="true" t="shared" si="600" ref="AF467:AM467">AF469+AF468</f>
        <v>9550</v>
      </c>
      <c r="AG467" s="156">
        <f t="shared" si="600"/>
        <v>0</v>
      </c>
      <c r="AH467" s="156">
        <f t="shared" si="600"/>
        <v>9550</v>
      </c>
      <c r="AI467" s="156">
        <f t="shared" si="600"/>
        <v>0</v>
      </c>
      <c r="AJ467" s="156">
        <f t="shared" si="600"/>
        <v>0</v>
      </c>
      <c r="AK467" s="156">
        <f t="shared" si="600"/>
        <v>9550</v>
      </c>
      <c r="AL467" s="156">
        <f t="shared" si="600"/>
        <v>0</v>
      </c>
      <c r="AM467" s="156">
        <f t="shared" si="600"/>
        <v>9550</v>
      </c>
      <c r="AN467" s="156">
        <f aca="true" t="shared" si="601" ref="AN467:AV467">AN469+AN468</f>
        <v>1211</v>
      </c>
      <c r="AO467" s="156">
        <f t="shared" si="601"/>
        <v>10761</v>
      </c>
      <c r="AP467" s="156">
        <f t="shared" si="601"/>
        <v>0</v>
      </c>
      <c r="AQ467" s="156">
        <f t="shared" si="601"/>
        <v>10761</v>
      </c>
      <c r="AR467" s="156">
        <f t="shared" si="601"/>
        <v>0</v>
      </c>
      <c r="AS467" s="156">
        <f t="shared" si="601"/>
        <v>0</v>
      </c>
      <c r="AT467" s="156">
        <f t="shared" si="601"/>
        <v>10761</v>
      </c>
      <c r="AU467" s="156">
        <f t="shared" si="601"/>
        <v>10761</v>
      </c>
      <c r="AV467" s="156">
        <f t="shared" si="601"/>
        <v>0</v>
      </c>
      <c r="AW467" s="156">
        <f aca="true" t="shared" si="602" ref="AW467:BC467">AW469+AW468</f>
        <v>0</v>
      </c>
      <c r="AX467" s="156">
        <f t="shared" si="602"/>
        <v>10761</v>
      </c>
      <c r="AY467" s="156">
        <f t="shared" si="602"/>
        <v>10761</v>
      </c>
      <c r="AZ467" s="156">
        <f t="shared" si="602"/>
        <v>0</v>
      </c>
      <c r="BA467" s="156">
        <f t="shared" si="602"/>
        <v>0</v>
      </c>
      <c r="BB467" s="156">
        <f t="shared" si="602"/>
        <v>10761</v>
      </c>
      <c r="BC467" s="156">
        <f t="shared" si="602"/>
        <v>10761</v>
      </c>
      <c r="BD467" s="139"/>
      <c r="BE467" s="139"/>
      <c r="BF467" s="156">
        <f aca="true" t="shared" si="603" ref="BF467:BP467">BF469+BF468</f>
        <v>10761</v>
      </c>
      <c r="BG467" s="156">
        <f t="shared" si="603"/>
        <v>10761</v>
      </c>
      <c r="BH467" s="156">
        <f>BH469+BH468</f>
        <v>0</v>
      </c>
      <c r="BI467" s="156">
        <f>BI469+BI468</f>
        <v>0</v>
      </c>
      <c r="BJ467" s="156">
        <f>BJ469+BJ468</f>
        <v>10761</v>
      </c>
      <c r="BK467" s="156">
        <f>BK469+BK468</f>
        <v>10761</v>
      </c>
      <c r="BL467" s="156">
        <f t="shared" si="603"/>
        <v>0</v>
      </c>
      <c r="BM467" s="156">
        <f t="shared" si="603"/>
        <v>0</v>
      </c>
      <c r="BN467" s="156">
        <f t="shared" si="603"/>
        <v>10761</v>
      </c>
      <c r="BO467" s="156"/>
      <c r="BP467" s="156">
        <f t="shared" si="603"/>
        <v>10761</v>
      </c>
      <c r="BQ467" s="156">
        <f aca="true" t="shared" si="604" ref="BQ467:BZ467">BQ469+BQ468</f>
        <v>0</v>
      </c>
      <c r="BR467" s="156">
        <f t="shared" si="604"/>
        <v>0</v>
      </c>
      <c r="BS467" s="156">
        <f t="shared" si="604"/>
        <v>10761</v>
      </c>
      <c r="BT467" s="156">
        <f t="shared" si="604"/>
        <v>0</v>
      </c>
      <c r="BU467" s="156">
        <f t="shared" si="604"/>
        <v>10761</v>
      </c>
      <c r="BV467" s="156">
        <f t="shared" si="604"/>
        <v>0</v>
      </c>
      <c r="BW467" s="156">
        <f t="shared" si="604"/>
        <v>0</v>
      </c>
      <c r="BX467" s="156">
        <f t="shared" si="604"/>
        <v>10761</v>
      </c>
      <c r="BY467" s="156">
        <f t="shared" si="604"/>
        <v>0</v>
      </c>
      <c r="BZ467" s="156">
        <f t="shared" si="604"/>
        <v>10761</v>
      </c>
      <c r="CA467" s="156">
        <f>CA469+CA468</f>
        <v>0</v>
      </c>
      <c r="CB467" s="156">
        <f>CB469+CB468</f>
        <v>0</v>
      </c>
      <c r="CC467" s="156">
        <f>CC469+CC468</f>
        <v>10761</v>
      </c>
      <c r="CD467" s="156">
        <f>CD469+CD468</f>
        <v>0</v>
      </c>
      <c r="CE467" s="156">
        <f>CE469+CE468</f>
        <v>10761</v>
      </c>
    </row>
    <row r="468" spans="1:83" s="10" customFormat="1" ht="66.75" customHeight="1" hidden="1">
      <c r="A468" s="153" t="s">
        <v>135</v>
      </c>
      <c r="B468" s="154" t="s">
        <v>3</v>
      </c>
      <c r="C468" s="154" t="s">
        <v>130</v>
      </c>
      <c r="D468" s="155" t="s">
        <v>9</v>
      </c>
      <c r="E468" s="154" t="s">
        <v>136</v>
      </c>
      <c r="F468" s="142">
        <v>760</v>
      </c>
      <c r="G468" s="142">
        <f>H468-F468</f>
        <v>-160</v>
      </c>
      <c r="H468" s="142">
        <v>600</v>
      </c>
      <c r="I468" s="142"/>
      <c r="J468" s="142">
        <v>600</v>
      </c>
      <c r="K468" s="139"/>
      <c r="L468" s="139"/>
      <c r="M468" s="142">
        <v>600</v>
      </c>
      <c r="N468" s="142">
        <f>O468-M468</f>
        <v>-600</v>
      </c>
      <c r="O468" s="142"/>
      <c r="P468" s="142"/>
      <c r="Q468" s="142"/>
      <c r="R468" s="139"/>
      <c r="S468" s="139"/>
      <c r="T468" s="139"/>
      <c r="U468" s="139"/>
      <c r="V468" s="139"/>
      <c r="W468" s="139"/>
      <c r="X468" s="139"/>
      <c r="Y468" s="139"/>
      <c r="Z468" s="139"/>
      <c r="AA468" s="201"/>
      <c r="AB468" s="201"/>
      <c r="AC468" s="201"/>
      <c r="AD468" s="201"/>
      <c r="AE468" s="201"/>
      <c r="AF468" s="139"/>
      <c r="AG468" s="139"/>
      <c r="AH468" s="139"/>
      <c r="AI468" s="139"/>
      <c r="AJ468" s="139"/>
      <c r="AK468" s="202"/>
      <c r="AL468" s="202"/>
      <c r="AM468" s="202"/>
      <c r="AN468" s="139"/>
      <c r="AO468" s="139"/>
      <c r="AP468" s="139"/>
      <c r="AQ468" s="139"/>
      <c r="AR468" s="139"/>
      <c r="AS468" s="139"/>
      <c r="AT468" s="139"/>
      <c r="AU468" s="139"/>
      <c r="AV468" s="139"/>
      <c r="AW468" s="139"/>
      <c r="AX468" s="139"/>
      <c r="AY468" s="139"/>
      <c r="AZ468" s="139"/>
      <c r="BA468" s="139"/>
      <c r="BB468" s="139"/>
      <c r="BC468" s="139"/>
      <c r="BD468" s="139"/>
      <c r="BE468" s="139"/>
      <c r="BF468" s="139"/>
      <c r="BG468" s="139"/>
      <c r="BH468" s="139"/>
      <c r="BI468" s="139"/>
      <c r="BJ468" s="139"/>
      <c r="BK468" s="139"/>
      <c r="BL468" s="139"/>
      <c r="BM468" s="139"/>
      <c r="BN468" s="139"/>
      <c r="BO468" s="139"/>
      <c r="BP468" s="139"/>
      <c r="BQ468" s="139"/>
      <c r="BR468" s="139"/>
      <c r="BS468" s="139"/>
      <c r="BT468" s="139"/>
      <c r="BU468" s="139"/>
      <c r="BV468" s="139"/>
      <c r="BW468" s="139"/>
      <c r="BX468" s="139"/>
      <c r="BY468" s="139"/>
      <c r="BZ468" s="139"/>
      <c r="CA468" s="139"/>
      <c r="CB468" s="139"/>
      <c r="CC468" s="139"/>
      <c r="CD468" s="139"/>
      <c r="CE468" s="139"/>
    </row>
    <row r="469" spans="1:83" s="10" customFormat="1" ht="20.25" customHeight="1">
      <c r="A469" s="153" t="s">
        <v>10</v>
      </c>
      <c r="B469" s="154" t="s">
        <v>3</v>
      </c>
      <c r="C469" s="154" t="s">
        <v>130</v>
      </c>
      <c r="D469" s="155" t="s">
        <v>9</v>
      </c>
      <c r="E469" s="154" t="s">
        <v>17</v>
      </c>
      <c r="F469" s="142">
        <v>9373</v>
      </c>
      <c r="G469" s="142">
        <f>H469-F469</f>
        <v>177</v>
      </c>
      <c r="H469" s="142">
        <v>9550</v>
      </c>
      <c r="I469" s="142"/>
      <c r="J469" s="142">
        <v>9550</v>
      </c>
      <c r="K469" s="139"/>
      <c r="L469" s="139"/>
      <c r="M469" s="142">
        <v>9550</v>
      </c>
      <c r="N469" s="142">
        <f>O469-M469</f>
        <v>0</v>
      </c>
      <c r="O469" s="142">
        <v>9550</v>
      </c>
      <c r="P469" s="142"/>
      <c r="Q469" s="142">
        <v>9550</v>
      </c>
      <c r="R469" s="139"/>
      <c r="S469" s="139"/>
      <c r="T469" s="142">
        <f>O469+R469</f>
        <v>9550</v>
      </c>
      <c r="U469" s="142">
        <f>Q469+S469</f>
        <v>9550</v>
      </c>
      <c r="V469" s="139"/>
      <c r="W469" s="139"/>
      <c r="X469" s="142">
        <f>T469+V469</f>
        <v>9550</v>
      </c>
      <c r="Y469" s="142">
        <f>U469+W469</f>
        <v>9550</v>
      </c>
      <c r="Z469" s="139"/>
      <c r="AA469" s="143">
        <f>X469+Z469</f>
        <v>9550</v>
      </c>
      <c r="AB469" s="143">
        <f>Y469</f>
        <v>9550</v>
      </c>
      <c r="AC469" s="201"/>
      <c r="AD469" s="201"/>
      <c r="AE469" s="201"/>
      <c r="AF469" s="142">
        <f>AA469+AC469</f>
        <v>9550</v>
      </c>
      <c r="AG469" s="139"/>
      <c r="AH469" s="142">
        <f>AB469</f>
        <v>9550</v>
      </c>
      <c r="AI469" s="139"/>
      <c r="AJ469" s="139"/>
      <c r="AK469" s="142">
        <f>AF469+AI469</f>
        <v>9550</v>
      </c>
      <c r="AL469" s="142">
        <f>AG469</f>
        <v>0</v>
      </c>
      <c r="AM469" s="142">
        <f>AH469+AJ469</f>
        <v>9550</v>
      </c>
      <c r="AN469" s="142">
        <f>AO469-AM469</f>
        <v>1211</v>
      </c>
      <c r="AO469" s="142">
        <f>9550+1+1210</f>
        <v>10761</v>
      </c>
      <c r="AP469" s="142"/>
      <c r="AQ469" s="142">
        <f>9550+1+1210</f>
        <v>10761</v>
      </c>
      <c r="AR469" s="142"/>
      <c r="AS469" s="139"/>
      <c r="AT469" s="142">
        <f>AO469+AR469</f>
        <v>10761</v>
      </c>
      <c r="AU469" s="142">
        <f>AQ469+AS469</f>
        <v>10761</v>
      </c>
      <c r="AV469" s="139"/>
      <c r="AW469" s="139"/>
      <c r="AX469" s="142">
        <f>AT469+AV469</f>
        <v>10761</v>
      </c>
      <c r="AY469" s="142">
        <f>AU469</f>
        <v>10761</v>
      </c>
      <c r="AZ469" s="139"/>
      <c r="BA469" s="139"/>
      <c r="BB469" s="142">
        <f>AX469+AZ469</f>
        <v>10761</v>
      </c>
      <c r="BC469" s="142">
        <f>AY469+BA469</f>
        <v>10761</v>
      </c>
      <c r="BD469" s="139"/>
      <c r="BE469" s="139"/>
      <c r="BF469" s="142">
        <f>BB469+BD469</f>
        <v>10761</v>
      </c>
      <c r="BG469" s="142">
        <f>BC469+BE469</f>
        <v>10761</v>
      </c>
      <c r="BH469" s="139"/>
      <c r="BI469" s="139"/>
      <c r="BJ469" s="142">
        <f>BB469+BH469</f>
        <v>10761</v>
      </c>
      <c r="BK469" s="142">
        <f>BC469+BI469</f>
        <v>10761</v>
      </c>
      <c r="BL469" s="139"/>
      <c r="BM469" s="139"/>
      <c r="BN469" s="142">
        <f>BJ469+BL469</f>
        <v>10761</v>
      </c>
      <c r="BO469" s="142"/>
      <c r="BP469" s="142">
        <f>BK469+BM469</f>
        <v>10761</v>
      </c>
      <c r="BQ469" s="142"/>
      <c r="BR469" s="139"/>
      <c r="BS469" s="142">
        <f>BN469+BQ469</f>
        <v>10761</v>
      </c>
      <c r="BT469" s="142">
        <f>BO469</f>
        <v>0</v>
      </c>
      <c r="BU469" s="142">
        <f>BP469+BR469</f>
        <v>10761</v>
      </c>
      <c r="BV469" s="142"/>
      <c r="BW469" s="139"/>
      <c r="BX469" s="142">
        <f>BS469+BV469</f>
        <v>10761</v>
      </c>
      <c r="BY469" s="142">
        <f>BT469</f>
        <v>0</v>
      </c>
      <c r="BZ469" s="142">
        <f>BU469+BW469</f>
        <v>10761</v>
      </c>
      <c r="CA469" s="142"/>
      <c r="CB469" s="139"/>
      <c r="CC469" s="142">
        <f>BX469+CA469</f>
        <v>10761</v>
      </c>
      <c r="CD469" s="142">
        <f>BY469</f>
        <v>0</v>
      </c>
      <c r="CE469" s="142">
        <f>BZ469+CB469</f>
        <v>10761</v>
      </c>
    </row>
    <row r="470" spans="1:83" s="38" customFormat="1" ht="33.75" customHeight="1" hidden="1">
      <c r="A470" s="181" t="s">
        <v>328</v>
      </c>
      <c r="B470" s="175" t="s">
        <v>3</v>
      </c>
      <c r="C470" s="175" t="s">
        <v>130</v>
      </c>
      <c r="D470" s="182" t="s">
        <v>329</v>
      </c>
      <c r="E470" s="175"/>
      <c r="F470" s="177"/>
      <c r="G470" s="177"/>
      <c r="H470" s="177"/>
      <c r="I470" s="177"/>
      <c r="J470" s="177"/>
      <c r="K470" s="199"/>
      <c r="L470" s="199"/>
      <c r="M470" s="177"/>
      <c r="N470" s="177"/>
      <c r="O470" s="177"/>
      <c r="P470" s="177"/>
      <c r="Q470" s="177"/>
      <c r="R470" s="199"/>
      <c r="S470" s="199"/>
      <c r="T470" s="177"/>
      <c r="U470" s="177"/>
      <c r="V470" s="199"/>
      <c r="W470" s="199"/>
      <c r="X470" s="177"/>
      <c r="Y470" s="177"/>
      <c r="Z470" s="199"/>
      <c r="AA470" s="177"/>
      <c r="AB470" s="177"/>
      <c r="AC470" s="199"/>
      <c r="AD470" s="199"/>
      <c r="AE470" s="199"/>
      <c r="AF470" s="177"/>
      <c r="AG470" s="199"/>
      <c r="AH470" s="177"/>
      <c r="AI470" s="199"/>
      <c r="AJ470" s="199"/>
      <c r="AK470" s="177"/>
      <c r="AL470" s="177"/>
      <c r="AM470" s="177"/>
      <c r="AN470" s="177">
        <f aca="true" t="shared" si="605" ref="AN470:AQ471">AN471</f>
        <v>0</v>
      </c>
      <c r="AO470" s="177">
        <f t="shared" si="605"/>
        <v>0</v>
      </c>
      <c r="AP470" s="177">
        <f t="shared" si="605"/>
        <v>0</v>
      </c>
      <c r="AQ470" s="177">
        <f t="shared" si="605"/>
        <v>0</v>
      </c>
      <c r="AR470" s="177"/>
      <c r="AS470" s="199"/>
      <c r="AT470" s="199"/>
      <c r="AU470" s="199"/>
      <c r="AV470" s="199"/>
      <c r="AW470" s="199"/>
      <c r="AX470" s="199"/>
      <c r="AY470" s="199"/>
      <c r="AZ470" s="199"/>
      <c r="BA470" s="199"/>
      <c r="BB470" s="199"/>
      <c r="BC470" s="199"/>
      <c r="BD470" s="199"/>
      <c r="BE470" s="199"/>
      <c r="BF470" s="199"/>
      <c r="BG470" s="199"/>
      <c r="BH470" s="199"/>
      <c r="BI470" s="199"/>
      <c r="BJ470" s="199"/>
      <c r="BK470" s="199"/>
      <c r="BL470" s="139"/>
      <c r="BM470" s="139"/>
      <c r="BN470" s="199"/>
      <c r="BO470" s="199"/>
      <c r="BP470" s="199"/>
      <c r="BQ470" s="199"/>
      <c r="BR470" s="199"/>
      <c r="BS470" s="199"/>
      <c r="BT470" s="199"/>
      <c r="BU470" s="199"/>
      <c r="BV470" s="199"/>
      <c r="BW470" s="199"/>
      <c r="BX470" s="199"/>
      <c r="BY470" s="199"/>
      <c r="BZ470" s="199"/>
      <c r="CA470" s="199"/>
      <c r="CB470" s="199"/>
      <c r="CC470" s="199"/>
      <c r="CD470" s="199"/>
      <c r="CE470" s="199"/>
    </row>
    <row r="471" spans="1:83" s="38" customFormat="1" ht="99.75" customHeight="1" hidden="1">
      <c r="A471" s="181" t="s">
        <v>326</v>
      </c>
      <c r="B471" s="175" t="s">
        <v>3</v>
      </c>
      <c r="C471" s="175" t="s">
        <v>130</v>
      </c>
      <c r="D471" s="182" t="s">
        <v>327</v>
      </c>
      <c r="E471" s="175"/>
      <c r="F471" s="177"/>
      <c r="G471" s="177"/>
      <c r="H471" s="177"/>
      <c r="I471" s="177"/>
      <c r="J471" s="177"/>
      <c r="K471" s="199"/>
      <c r="L471" s="199"/>
      <c r="M471" s="177"/>
      <c r="N471" s="177"/>
      <c r="O471" s="177"/>
      <c r="P471" s="177"/>
      <c r="Q471" s="177"/>
      <c r="R471" s="199"/>
      <c r="S471" s="199"/>
      <c r="T471" s="177"/>
      <c r="U471" s="177"/>
      <c r="V471" s="199"/>
      <c r="W471" s="199"/>
      <c r="X471" s="177"/>
      <c r="Y471" s="177"/>
      <c r="Z471" s="199"/>
      <c r="AA471" s="177"/>
      <c r="AB471" s="177"/>
      <c r="AC471" s="199"/>
      <c r="AD471" s="199"/>
      <c r="AE471" s="199"/>
      <c r="AF471" s="177"/>
      <c r="AG471" s="199"/>
      <c r="AH471" s="177"/>
      <c r="AI471" s="199"/>
      <c r="AJ471" s="199"/>
      <c r="AK471" s="177"/>
      <c r="AL471" s="177"/>
      <c r="AM471" s="177"/>
      <c r="AN471" s="177">
        <f t="shared" si="605"/>
        <v>0</v>
      </c>
      <c r="AO471" s="177">
        <f t="shared" si="605"/>
        <v>0</v>
      </c>
      <c r="AP471" s="177">
        <f t="shared" si="605"/>
        <v>0</v>
      </c>
      <c r="AQ471" s="177">
        <f t="shared" si="605"/>
        <v>0</v>
      </c>
      <c r="AR471" s="177"/>
      <c r="AS471" s="199"/>
      <c r="AT471" s="199"/>
      <c r="AU471" s="199"/>
      <c r="AV471" s="199"/>
      <c r="AW471" s="199"/>
      <c r="AX471" s="199"/>
      <c r="AY471" s="199"/>
      <c r="AZ471" s="199"/>
      <c r="BA471" s="199"/>
      <c r="BB471" s="199"/>
      <c r="BC471" s="199"/>
      <c r="BD471" s="199"/>
      <c r="BE471" s="199"/>
      <c r="BF471" s="199"/>
      <c r="BG471" s="199"/>
      <c r="BH471" s="199"/>
      <c r="BI471" s="199"/>
      <c r="BJ471" s="199"/>
      <c r="BK471" s="199"/>
      <c r="BL471" s="139"/>
      <c r="BM471" s="139"/>
      <c r="BN471" s="199"/>
      <c r="BO471" s="199"/>
      <c r="BP471" s="199"/>
      <c r="BQ471" s="199"/>
      <c r="BR471" s="199"/>
      <c r="BS471" s="199"/>
      <c r="BT471" s="199"/>
      <c r="BU471" s="199"/>
      <c r="BV471" s="199"/>
      <c r="BW471" s="199"/>
      <c r="BX471" s="199"/>
      <c r="BY471" s="199"/>
      <c r="BZ471" s="199"/>
      <c r="CA471" s="199"/>
      <c r="CB471" s="199"/>
      <c r="CC471" s="199"/>
      <c r="CD471" s="199"/>
      <c r="CE471" s="199"/>
    </row>
    <row r="472" spans="1:83" s="38" customFormat="1" ht="18.75" customHeight="1" hidden="1">
      <c r="A472" s="181" t="s">
        <v>10</v>
      </c>
      <c r="B472" s="175" t="s">
        <v>3</v>
      </c>
      <c r="C472" s="175" t="s">
        <v>130</v>
      </c>
      <c r="D472" s="182" t="s">
        <v>327</v>
      </c>
      <c r="E472" s="175" t="s">
        <v>17</v>
      </c>
      <c r="F472" s="177"/>
      <c r="G472" s="177"/>
      <c r="H472" s="177"/>
      <c r="I472" s="177"/>
      <c r="J472" s="177"/>
      <c r="K472" s="199"/>
      <c r="L472" s="199"/>
      <c r="M472" s="177"/>
      <c r="N472" s="177"/>
      <c r="O472" s="177"/>
      <c r="P472" s="177"/>
      <c r="Q472" s="177"/>
      <c r="R472" s="199"/>
      <c r="S472" s="199"/>
      <c r="T472" s="177"/>
      <c r="U472" s="177"/>
      <c r="V472" s="199"/>
      <c r="W472" s="199"/>
      <c r="X472" s="177"/>
      <c r="Y472" s="177"/>
      <c r="Z472" s="199"/>
      <c r="AA472" s="177"/>
      <c r="AB472" s="177"/>
      <c r="AC472" s="199"/>
      <c r="AD472" s="199"/>
      <c r="AE472" s="199"/>
      <c r="AF472" s="177"/>
      <c r="AG472" s="199"/>
      <c r="AH472" s="177"/>
      <c r="AI472" s="199"/>
      <c r="AJ472" s="199"/>
      <c r="AK472" s="177"/>
      <c r="AL472" s="177"/>
      <c r="AM472" s="177"/>
      <c r="AN472" s="177">
        <f>AO472-AM472</f>
        <v>0</v>
      </c>
      <c r="AO472" s="177"/>
      <c r="AP472" s="177"/>
      <c r="AQ472" s="177"/>
      <c r="AR472" s="177"/>
      <c r="AS472" s="199"/>
      <c r="AT472" s="199"/>
      <c r="AU472" s="199"/>
      <c r="AV472" s="199"/>
      <c r="AW472" s="199"/>
      <c r="AX472" s="199"/>
      <c r="AY472" s="199"/>
      <c r="AZ472" s="199"/>
      <c r="BA472" s="199"/>
      <c r="BB472" s="199"/>
      <c r="BC472" s="199"/>
      <c r="BD472" s="199"/>
      <c r="BE472" s="199"/>
      <c r="BF472" s="199"/>
      <c r="BG472" s="199"/>
      <c r="BH472" s="199"/>
      <c r="BI472" s="199"/>
      <c r="BJ472" s="199"/>
      <c r="BK472" s="199"/>
      <c r="BL472" s="139"/>
      <c r="BM472" s="139"/>
      <c r="BN472" s="199"/>
      <c r="BO472" s="199"/>
      <c r="BP472" s="199"/>
      <c r="BQ472" s="199"/>
      <c r="BR472" s="199"/>
      <c r="BS472" s="199"/>
      <c r="BT472" s="199"/>
      <c r="BU472" s="199"/>
      <c r="BV472" s="199"/>
      <c r="BW472" s="199"/>
      <c r="BX472" s="199"/>
      <c r="BY472" s="199"/>
      <c r="BZ472" s="199"/>
      <c r="CA472" s="199"/>
      <c r="CB472" s="199"/>
      <c r="CC472" s="199"/>
      <c r="CD472" s="199"/>
      <c r="CE472" s="199"/>
    </row>
    <row r="473" spans="1:83" s="10" customFormat="1" ht="20.25" customHeight="1">
      <c r="A473" s="153" t="s">
        <v>201</v>
      </c>
      <c r="B473" s="154" t="s">
        <v>3</v>
      </c>
      <c r="C473" s="154" t="s">
        <v>130</v>
      </c>
      <c r="D473" s="155" t="s">
        <v>200</v>
      </c>
      <c r="E473" s="154"/>
      <c r="F473" s="142"/>
      <c r="G473" s="142"/>
      <c r="H473" s="142"/>
      <c r="I473" s="142"/>
      <c r="J473" s="142"/>
      <c r="K473" s="139"/>
      <c r="L473" s="139"/>
      <c r="M473" s="142"/>
      <c r="N473" s="142"/>
      <c r="O473" s="142"/>
      <c r="P473" s="142"/>
      <c r="Q473" s="142"/>
      <c r="R473" s="139"/>
      <c r="S473" s="139"/>
      <c r="T473" s="142"/>
      <c r="U473" s="142"/>
      <c r="V473" s="139"/>
      <c r="W473" s="139"/>
      <c r="X473" s="142"/>
      <c r="Y473" s="142"/>
      <c r="Z473" s="139"/>
      <c r="AA473" s="143">
        <f aca="true" t="shared" si="606" ref="AA473:AP474">AA474</f>
        <v>0</v>
      </c>
      <c r="AB473" s="143">
        <f t="shared" si="606"/>
        <v>0</v>
      </c>
      <c r="AC473" s="201">
        <f t="shared" si="606"/>
        <v>7705</v>
      </c>
      <c r="AD473" s="201">
        <f t="shared" si="606"/>
        <v>0</v>
      </c>
      <c r="AE473" s="201">
        <f t="shared" si="606"/>
        <v>7705</v>
      </c>
      <c r="AF473" s="142">
        <f t="shared" si="606"/>
        <v>7705</v>
      </c>
      <c r="AG473" s="139">
        <f t="shared" si="606"/>
        <v>0</v>
      </c>
      <c r="AH473" s="142">
        <f t="shared" si="606"/>
        <v>7705</v>
      </c>
      <c r="AI473" s="142">
        <f t="shared" si="606"/>
        <v>0</v>
      </c>
      <c r="AJ473" s="142">
        <f t="shared" si="606"/>
        <v>0</v>
      </c>
      <c r="AK473" s="142">
        <f t="shared" si="606"/>
        <v>7705</v>
      </c>
      <c r="AL473" s="142">
        <f t="shared" si="606"/>
        <v>0</v>
      </c>
      <c r="AM473" s="142">
        <f t="shared" si="606"/>
        <v>7705</v>
      </c>
      <c r="AN473" s="142">
        <f t="shared" si="606"/>
        <v>9232</v>
      </c>
      <c r="AO473" s="142">
        <f t="shared" si="606"/>
        <v>16937</v>
      </c>
      <c r="AP473" s="142">
        <f t="shared" si="606"/>
        <v>0</v>
      </c>
      <c r="AQ473" s="142">
        <f aca="true" t="shared" si="607" ref="AN473:BC474">AQ474</f>
        <v>16937</v>
      </c>
      <c r="AR473" s="142">
        <f t="shared" si="607"/>
        <v>0</v>
      </c>
      <c r="AS473" s="142">
        <f t="shared" si="607"/>
        <v>0</v>
      </c>
      <c r="AT473" s="142">
        <f t="shared" si="607"/>
        <v>16937</v>
      </c>
      <c r="AU473" s="142">
        <f t="shared" si="607"/>
        <v>16937</v>
      </c>
      <c r="AV473" s="142">
        <f t="shared" si="607"/>
        <v>0</v>
      </c>
      <c r="AW473" s="142">
        <f t="shared" si="607"/>
        <v>0</v>
      </c>
      <c r="AX473" s="142">
        <f t="shared" si="607"/>
        <v>16937</v>
      </c>
      <c r="AY473" s="142">
        <f t="shared" si="607"/>
        <v>16937</v>
      </c>
      <c r="AZ473" s="142">
        <f t="shared" si="607"/>
        <v>0</v>
      </c>
      <c r="BA473" s="142">
        <f t="shared" si="607"/>
        <v>0</v>
      </c>
      <c r="BB473" s="142">
        <f t="shared" si="607"/>
        <v>16937</v>
      </c>
      <c r="BC473" s="142">
        <f t="shared" si="607"/>
        <v>16937</v>
      </c>
      <c r="BD473" s="139"/>
      <c r="BE473" s="139"/>
      <c r="BF473" s="142">
        <f aca="true" t="shared" si="608" ref="BF473:BV474">BF474</f>
        <v>16937</v>
      </c>
      <c r="BG473" s="142">
        <f t="shared" si="608"/>
        <v>16937</v>
      </c>
      <c r="BH473" s="142">
        <f t="shared" si="608"/>
        <v>0</v>
      </c>
      <c r="BI473" s="142">
        <f t="shared" si="608"/>
        <v>0</v>
      </c>
      <c r="BJ473" s="142">
        <f t="shared" si="608"/>
        <v>16937</v>
      </c>
      <c r="BK473" s="142">
        <f t="shared" si="608"/>
        <v>16937</v>
      </c>
      <c r="BL473" s="142">
        <f t="shared" si="608"/>
        <v>0</v>
      </c>
      <c r="BM473" s="142">
        <f t="shared" si="608"/>
        <v>0</v>
      </c>
      <c r="BN473" s="142">
        <f t="shared" si="608"/>
        <v>16937</v>
      </c>
      <c r="BO473" s="142"/>
      <c r="BP473" s="142">
        <f t="shared" si="608"/>
        <v>16937</v>
      </c>
      <c r="BQ473" s="142">
        <f t="shared" si="608"/>
        <v>0</v>
      </c>
      <c r="BR473" s="142">
        <f t="shared" si="608"/>
        <v>0</v>
      </c>
      <c r="BS473" s="142">
        <f t="shared" si="608"/>
        <v>16937</v>
      </c>
      <c r="BT473" s="142">
        <f t="shared" si="608"/>
        <v>0</v>
      </c>
      <c r="BU473" s="142">
        <f t="shared" si="608"/>
        <v>16937</v>
      </c>
      <c r="BV473" s="142">
        <f t="shared" si="608"/>
        <v>0</v>
      </c>
      <c r="BW473" s="142">
        <f aca="true" t="shared" si="609" ref="BW473:CB474">BW474</f>
        <v>0</v>
      </c>
      <c r="BX473" s="142">
        <f t="shared" si="609"/>
        <v>16937</v>
      </c>
      <c r="BY473" s="142">
        <f t="shared" si="609"/>
        <v>0</v>
      </c>
      <c r="BZ473" s="142">
        <f t="shared" si="609"/>
        <v>16937</v>
      </c>
      <c r="CA473" s="142">
        <f t="shared" si="609"/>
        <v>0</v>
      </c>
      <c r="CB473" s="142">
        <f t="shared" si="609"/>
        <v>0</v>
      </c>
      <c r="CC473" s="142">
        <f aca="true" t="shared" si="610" ref="CC473:CE474">CC474</f>
        <v>16937</v>
      </c>
      <c r="CD473" s="142">
        <f t="shared" si="610"/>
        <v>0</v>
      </c>
      <c r="CE473" s="142">
        <f t="shared" si="610"/>
        <v>16937</v>
      </c>
    </row>
    <row r="474" spans="1:83" s="10" customFormat="1" ht="83.25">
      <c r="A474" s="153" t="s">
        <v>403</v>
      </c>
      <c r="B474" s="154" t="s">
        <v>3</v>
      </c>
      <c r="C474" s="154" t="s">
        <v>130</v>
      </c>
      <c r="D474" s="155" t="s">
        <v>303</v>
      </c>
      <c r="E474" s="154"/>
      <c r="F474" s="142"/>
      <c r="G474" s="142"/>
      <c r="H474" s="142"/>
      <c r="I474" s="142"/>
      <c r="J474" s="142"/>
      <c r="K474" s="139"/>
      <c r="L474" s="139"/>
      <c r="M474" s="142"/>
      <c r="N474" s="142"/>
      <c r="O474" s="142"/>
      <c r="P474" s="142"/>
      <c r="Q474" s="142"/>
      <c r="R474" s="139"/>
      <c r="S474" s="139"/>
      <c r="T474" s="142"/>
      <c r="U474" s="142"/>
      <c r="V474" s="139"/>
      <c r="W474" s="139"/>
      <c r="X474" s="142"/>
      <c r="Y474" s="142"/>
      <c r="Z474" s="139"/>
      <c r="AA474" s="143">
        <f t="shared" si="606"/>
        <v>0</v>
      </c>
      <c r="AB474" s="143">
        <f t="shared" si="606"/>
        <v>0</v>
      </c>
      <c r="AC474" s="201">
        <f t="shared" si="606"/>
        <v>7705</v>
      </c>
      <c r="AD474" s="201">
        <f t="shared" si="606"/>
        <v>0</v>
      </c>
      <c r="AE474" s="201">
        <f t="shared" si="606"/>
        <v>7705</v>
      </c>
      <c r="AF474" s="142">
        <f t="shared" si="606"/>
        <v>7705</v>
      </c>
      <c r="AG474" s="139">
        <f t="shared" si="606"/>
        <v>0</v>
      </c>
      <c r="AH474" s="142">
        <f t="shared" si="606"/>
        <v>7705</v>
      </c>
      <c r="AI474" s="142">
        <f t="shared" si="606"/>
        <v>0</v>
      </c>
      <c r="AJ474" s="142">
        <f t="shared" si="606"/>
        <v>0</v>
      </c>
      <c r="AK474" s="142">
        <f t="shared" si="606"/>
        <v>7705</v>
      </c>
      <c r="AL474" s="142">
        <f t="shared" si="606"/>
        <v>0</v>
      </c>
      <c r="AM474" s="142">
        <f t="shared" si="606"/>
        <v>7705</v>
      </c>
      <c r="AN474" s="142">
        <f t="shared" si="607"/>
        <v>9232</v>
      </c>
      <c r="AO474" s="142">
        <f t="shared" si="607"/>
        <v>16937</v>
      </c>
      <c r="AP474" s="142">
        <f t="shared" si="607"/>
        <v>0</v>
      </c>
      <c r="AQ474" s="142">
        <f t="shared" si="607"/>
        <v>16937</v>
      </c>
      <c r="AR474" s="142">
        <f t="shared" si="607"/>
        <v>0</v>
      </c>
      <c r="AS474" s="142">
        <f t="shared" si="607"/>
        <v>0</v>
      </c>
      <c r="AT474" s="142">
        <f t="shared" si="607"/>
        <v>16937</v>
      </c>
      <c r="AU474" s="142">
        <f t="shared" si="607"/>
        <v>16937</v>
      </c>
      <c r="AV474" s="142">
        <f t="shared" si="607"/>
        <v>0</v>
      </c>
      <c r="AW474" s="142">
        <f t="shared" si="607"/>
        <v>0</v>
      </c>
      <c r="AX474" s="142">
        <f t="shared" si="607"/>
        <v>16937</v>
      </c>
      <c r="AY474" s="142">
        <f t="shared" si="607"/>
        <v>16937</v>
      </c>
      <c r="AZ474" s="142">
        <f t="shared" si="607"/>
        <v>0</v>
      </c>
      <c r="BA474" s="142">
        <f t="shared" si="607"/>
        <v>0</v>
      </c>
      <c r="BB474" s="142">
        <f t="shared" si="607"/>
        <v>16937</v>
      </c>
      <c r="BC474" s="142">
        <f t="shared" si="607"/>
        <v>16937</v>
      </c>
      <c r="BD474" s="139"/>
      <c r="BE474" s="139"/>
      <c r="BF474" s="142">
        <f t="shared" si="608"/>
        <v>16937</v>
      </c>
      <c r="BG474" s="142">
        <f t="shared" si="608"/>
        <v>16937</v>
      </c>
      <c r="BH474" s="142">
        <f t="shared" si="608"/>
        <v>0</v>
      </c>
      <c r="BI474" s="142">
        <f t="shared" si="608"/>
        <v>0</v>
      </c>
      <c r="BJ474" s="142">
        <f t="shared" si="608"/>
        <v>16937</v>
      </c>
      <c r="BK474" s="142">
        <f t="shared" si="608"/>
        <v>16937</v>
      </c>
      <c r="BL474" s="142">
        <f t="shared" si="608"/>
        <v>0</v>
      </c>
      <c r="BM474" s="142">
        <f t="shared" si="608"/>
        <v>0</v>
      </c>
      <c r="BN474" s="142">
        <f t="shared" si="608"/>
        <v>16937</v>
      </c>
      <c r="BO474" s="142"/>
      <c r="BP474" s="142">
        <f t="shared" si="608"/>
        <v>16937</v>
      </c>
      <c r="BQ474" s="142">
        <f t="shared" si="608"/>
        <v>0</v>
      </c>
      <c r="BR474" s="142">
        <f t="shared" si="608"/>
        <v>0</v>
      </c>
      <c r="BS474" s="142">
        <f t="shared" si="608"/>
        <v>16937</v>
      </c>
      <c r="BT474" s="142">
        <f t="shared" si="608"/>
        <v>0</v>
      </c>
      <c r="BU474" s="142">
        <f t="shared" si="608"/>
        <v>16937</v>
      </c>
      <c r="BV474" s="142">
        <f t="shared" si="608"/>
        <v>0</v>
      </c>
      <c r="BW474" s="142">
        <f t="shared" si="609"/>
        <v>0</v>
      </c>
      <c r="BX474" s="142">
        <f t="shared" si="609"/>
        <v>16937</v>
      </c>
      <c r="BY474" s="142">
        <f t="shared" si="609"/>
        <v>0</v>
      </c>
      <c r="BZ474" s="142">
        <f t="shared" si="609"/>
        <v>16937</v>
      </c>
      <c r="CA474" s="142">
        <f t="shared" si="609"/>
        <v>0</v>
      </c>
      <c r="CB474" s="142">
        <f t="shared" si="609"/>
        <v>0</v>
      </c>
      <c r="CC474" s="142">
        <f t="shared" si="610"/>
        <v>16937</v>
      </c>
      <c r="CD474" s="142">
        <f t="shared" si="610"/>
        <v>0</v>
      </c>
      <c r="CE474" s="142">
        <f t="shared" si="610"/>
        <v>16937</v>
      </c>
    </row>
    <row r="475" spans="1:83" s="10" customFormat="1" ht="21" customHeight="1">
      <c r="A475" s="153" t="s">
        <v>10</v>
      </c>
      <c r="B475" s="154" t="s">
        <v>3</v>
      </c>
      <c r="C475" s="154" t="s">
        <v>130</v>
      </c>
      <c r="D475" s="155" t="s">
        <v>303</v>
      </c>
      <c r="E475" s="154" t="s">
        <v>17</v>
      </c>
      <c r="F475" s="142"/>
      <c r="G475" s="142"/>
      <c r="H475" s="142"/>
      <c r="I475" s="142"/>
      <c r="J475" s="142"/>
      <c r="K475" s="139"/>
      <c r="L475" s="139"/>
      <c r="M475" s="142"/>
      <c r="N475" s="142"/>
      <c r="O475" s="142"/>
      <c r="P475" s="142"/>
      <c r="Q475" s="142"/>
      <c r="R475" s="139"/>
      <c r="S475" s="139"/>
      <c r="T475" s="142"/>
      <c r="U475" s="142"/>
      <c r="V475" s="139"/>
      <c r="W475" s="139"/>
      <c r="X475" s="142"/>
      <c r="Y475" s="142"/>
      <c r="Z475" s="139"/>
      <c r="AA475" s="143"/>
      <c r="AB475" s="143"/>
      <c r="AC475" s="201">
        <v>7705</v>
      </c>
      <c r="AD475" s="201"/>
      <c r="AE475" s="201">
        <v>7705</v>
      </c>
      <c r="AF475" s="142">
        <f>AA475+AC475</f>
        <v>7705</v>
      </c>
      <c r="AG475" s="139"/>
      <c r="AH475" s="142">
        <f>AB475+AE475</f>
        <v>7705</v>
      </c>
      <c r="AI475" s="139"/>
      <c r="AJ475" s="139"/>
      <c r="AK475" s="142">
        <f>AF475+AI475</f>
        <v>7705</v>
      </c>
      <c r="AL475" s="142">
        <f>AG475</f>
        <v>0</v>
      </c>
      <c r="AM475" s="142">
        <f>AH475+AJ475</f>
        <v>7705</v>
      </c>
      <c r="AN475" s="142">
        <f>AO475-AM475</f>
        <v>9232</v>
      </c>
      <c r="AO475" s="142">
        <v>16937</v>
      </c>
      <c r="AP475" s="142"/>
      <c r="AQ475" s="142">
        <v>16937</v>
      </c>
      <c r="AR475" s="142"/>
      <c r="AS475" s="139"/>
      <c r="AT475" s="142">
        <f>AO475+AR475</f>
        <v>16937</v>
      </c>
      <c r="AU475" s="142">
        <f>AQ475+AS475</f>
        <v>16937</v>
      </c>
      <c r="AV475" s="139"/>
      <c r="AW475" s="139"/>
      <c r="AX475" s="142">
        <f>AT475+AV475</f>
        <v>16937</v>
      </c>
      <c r="AY475" s="142">
        <f>AU475</f>
        <v>16937</v>
      </c>
      <c r="AZ475" s="139"/>
      <c r="BA475" s="139"/>
      <c r="BB475" s="142">
        <f>AX475+AZ475</f>
        <v>16937</v>
      </c>
      <c r="BC475" s="142">
        <f>AY475+BA475</f>
        <v>16937</v>
      </c>
      <c r="BD475" s="139"/>
      <c r="BE475" s="139"/>
      <c r="BF475" s="142">
        <f>BB475+BD475</f>
        <v>16937</v>
      </c>
      <c r="BG475" s="142">
        <f>BC475+BE475</f>
        <v>16937</v>
      </c>
      <c r="BH475" s="139"/>
      <c r="BI475" s="139"/>
      <c r="BJ475" s="142">
        <f>BB475+BH475</f>
        <v>16937</v>
      </c>
      <c r="BK475" s="142">
        <f>BC475+BI475</f>
        <v>16937</v>
      </c>
      <c r="BL475" s="139"/>
      <c r="BM475" s="139"/>
      <c r="BN475" s="142">
        <f>BJ475+BL475</f>
        <v>16937</v>
      </c>
      <c r="BO475" s="142"/>
      <c r="BP475" s="142">
        <f>BK475+BM475</f>
        <v>16937</v>
      </c>
      <c r="BQ475" s="142"/>
      <c r="BR475" s="139"/>
      <c r="BS475" s="142">
        <f>BN475+BQ475</f>
        <v>16937</v>
      </c>
      <c r="BT475" s="142">
        <f>BO475</f>
        <v>0</v>
      </c>
      <c r="BU475" s="142">
        <f>BP475+BR475</f>
        <v>16937</v>
      </c>
      <c r="BV475" s="142"/>
      <c r="BW475" s="139"/>
      <c r="BX475" s="142">
        <f>BS475+BV475</f>
        <v>16937</v>
      </c>
      <c r="BY475" s="142">
        <f>BT475</f>
        <v>0</v>
      </c>
      <c r="BZ475" s="142">
        <f>BU475+BW475</f>
        <v>16937</v>
      </c>
      <c r="CA475" s="142"/>
      <c r="CB475" s="139"/>
      <c r="CC475" s="142">
        <f>BX475+CA475</f>
        <v>16937</v>
      </c>
      <c r="CD475" s="142">
        <f>BY475</f>
        <v>0</v>
      </c>
      <c r="CE475" s="142">
        <f>BZ475+CB475</f>
        <v>16937</v>
      </c>
    </row>
    <row r="476" spans="1:83" s="18" customFormat="1" ht="33" customHeight="1" hidden="1">
      <c r="A476" s="153" t="s">
        <v>119</v>
      </c>
      <c r="B476" s="154" t="s">
        <v>3</v>
      </c>
      <c r="C476" s="154" t="s">
        <v>130</v>
      </c>
      <c r="D476" s="155" t="s">
        <v>120</v>
      </c>
      <c r="E476" s="154"/>
      <c r="F476" s="156">
        <f aca="true" t="shared" si="611" ref="F476:M476">F477+F478</f>
        <v>103797</v>
      </c>
      <c r="G476" s="156">
        <f t="shared" si="611"/>
        <v>93435</v>
      </c>
      <c r="H476" s="156">
        <f t="shared" si="611"/>
        <v>197232</v>
      </c>
      <c r="I476" s="156">
        <f t="shared" si="611"/>
        <v>0</v>
      </c>
      <c r="J476" s="156">
        <f t="shared" si="611"/>
        <v>84317</v>
      </c>
      <c r="K476" s="156">
        <f t="shared" si="611"/>
        <v>0</v>
      </c>
      <c r="L476" s="156">
        <f t="shared" si="611"/>
        <v>0</v>
      </c>
      <c r="M476" s="156">
        <f t="shared" si="611"/>
        <v>84317</v>
      </c>
      <c r="N476" s="156">
        <f aca="true" t="shared" si="612" ref="N476:Y476">N477+N478+N479+N487+N483</f>
        <v>-60368</v>
      </c>
      <c r="O476" s="156">
        <f t="shared" si="612"/>
        <v>23949</v>
      </c>
      <c r="P476" s="156">
        <f t="shared" si="612"/>
        <v>0</v>
      </c>
      <c r="Q476" s="156">
        <f t="shared" si="612"/>
        <v>23764</v>
      </c>
      <c r="R476" s="156">
        <f t="shared" si="612"/>
        <v>0</v>
      </c>
      <c r="S476" s="156">
        <f t="shared" si="612"/>
        <v>0</v>
      </c>
      <c r="T476" s="156">
        <f t="shared" si="612"/>
        <v>23949</v>
      </c>
      <c r="U476" s="156">
        <f t="shared" si="612"/>
        <v>23764</v>
      </c>
      <c r="V476" s="156">
        <f t="shared" si="612"/>
        <v>0</v>
      </c>
      <c r="W476" s="156">
        <f t="shared" si="612"/>
        <v>0</v>
      </c>
      <c r="X476" s="156">
        <f t="shared" si="612"/>
        <v>23949</v>
      </c>
      <c r="Y476" s="156">
        <f t="shared" si="612"/>
        <v>23764</v>
      </c>
      <c r="Z476" s="156">
        <f aca="true" t="shared" si="613" ref="Z476:AH476">Z477+Z478+Z479+Z487+Z483</f>
        <v>0</v>
      </c>
      <c r="AA476" s="157">
        <f t="shared" si="613"/>
        <v>23949</v>
      </c>
      <c r="AB476" s="157">
        <f t="shared" si="613"/>
        <v>23764</v>
      </c>
      <c r="AC476" s="157">
        <f t="shared" si="613"/>
        <v>-7705</v>
      </c>
      <c r="AD476" s="157">
        <f>AD477+AD478+AD479+AD487+AD483</f>
        <v>0</v>
      </c>
      <c r="AE476" s="157">
        <f t="shared" si="613"/>
        <v>-7705</v>
      </c>
      <c r="AF476" s="156">
        <f t="shared" si="613"/>
        <v>16244</v>
      </c>
      <c r="AG476" s="156">
        <f t="shared" si="613"/>
        <v>0</v>
      </c>
      <c r="AH476" s="156">
        <f t="shared" si="613"/>
        <v>16059</v>
      </c>
      <c r="AI476" s="156">
        <f aca="true" t="shared" si="614" ref="AI476:AU476">AI477+AI478+AI479+AI487+AI483</f>
        <v>0</v>
      </c>
      <c r="AJ476" s="156">
        <f t="shared" si="614"/>
        <v>0</v>
      </c>
      <c r="AK476" s="156">
        <f t="shared" si="614"/>
        <v>16244</v>
      </c>
      <c r="AL476" s="156">
        <f t="shared" si="614"/>
        <v>0</v>
      </c>
      <c r="AM476" s="156">
        <f t="shared" si="614"/>
        <v>16059</v>
      </c>
      <c r="AN476" s="156">
        <f t="shared" si="614"/>
        <v>-16059</v>
      </c>
      <c r="AO476" s="156">
        <f t="shared" si="614"/>
        <v>0</v>
      </c>
      <c r="AP476" s="156">
        <f t="shared" si="614"/>
        <v>0</v>
      </c>
      <c r="AQ476" s="156">
        <f t="shared" si="614"/>
        <v>0</v>
      </c>
      <c r="AR476" s="156">
        <f t="shared" si="614"/>
        <v>0</v>
      </c>
      <c r="AS476" s="156">
        <f t="shared" si="614"/>
        <v>0</v>
      </c>
      <c r="AT476" s="156">
        <f t="shared" si="614"/>
        <v>0</v>
      </c>
      <c r="AU476" s="156">
        <f t="shared" si="614"/>
        <v>0</v>
      </c>
      <c r="AV476" s="267"/>
      <c r="AW476" s="267"/>
      <c r="AX476" s="156">
        <f>AX477+AX478+AX479+AX487+AX483</f>
        <v>0</v>
      </c>
      <c r="AY476" s="156">
        <f>AY477+AY478+AY479+AY487+AY483</f>
        <v>0</v>
      </c>
      <c r="AZ476" s="267"/>
      <c r="BA476" s="267"/>
      <c r="BB476" s="267"/>
      <c r="BC476" s="267"/>
      <c r="BD476" s="267"/>
      <c r="BE476" s="267"/>
      <c r="BF476" s="267"/>
      <c r="BG476" s="267"/>
      <c r="BH476" s="267"/>
      <c r="BI476" s="267"/>
      <c r="BJ476" s="267"/>
      <c r="BK476" s="267"/>
      <c r="BL476" s="267"/>
      <c r="BM476" s="267"/>
      <c r="BN476" s="267"/>
      <c r="BO476" s="267"/>
      <c r="BP476" s="267"/>
      <c r="BQ476" s="267"/>
      <c r="BR476" s="267"/>
      <c r="BS476" s="267"/>
      <c r="BT476" s="267"/>
      <c r="BU476" s="267"/>
      <c r="BV476" s="267"/>
      <c r="BW476" s="267"/>
      <c r="BX476" s="267"/>
      <c r="BY476" s="267"/>
      <c r="BZ476" s="267"/>
      <c r="CA476" s="267"/>
      <c r="CB476" s="267"/>
      <c r="CC476" s="267"/>
      <c r="CD476" s="267"/>
      <c r="CE476" s="267"/>
    </row>
    <row r="477" spans="1:83" s="18" customFormat="1" ht="66" customHeight="1" hidden="1">
      <c r="A477" s="153" t="s">
        <v>135</v>
      </c>
      <c r="B477" s="154" t="s">
        <v>3</v>
      </c>
      <c r="C477" s="154" t="s">
        <v>130</v>
      </c>
      <c r="D477" s="155" t="s">
        <v>120</v>
      </c>
      <c r="E477" s="154" t="s">
        <v>136</v>
      </c>
      <c r="F477" s="142">
        <v>1432</v>
      </c>
      <c r="G477" s="142">
        <f>H477-F477</f>
        <v>0</v>
      </c>
      <c r="H477" s="142">
        <v>1432</v>
      </c>
      <c r="I477" s="142"/>
      <c r="J477" s="142">
        <v>1530</v>
      </c>
      <c r="K477" s="268"/>
      <c r="L477" s="268"/>
      <c r="M477" s="142">
        <v>1530</v>
      </c>
      <c r="N477" s="142">
        <f>O477-M477</f>
        <v>-1530</v>
      </c>
      <c r="O477" s="142"/>
      <c r="P477" s="142"/>
      <c r="Q477" s="142"/>
      <c r="R477" s="142"/>
      <c r="S477" s="142"/>
      <c r="T477" s="142"/>
      <c r="U477" s="142"/>
      <c r="V477" s="267"/>
      <c r="W477" s="267"/>
      <c r="X477" s="267"/>
      <c r="Y477" s="267"/>
      <c r="Z477" s="267"/>
      <c r="AA477" s="269"/>
      <c r="AB477" s="269"/>
      <c r="AC477" s="269"/>
      <c r="AD477" s="269"/>
      <c r="AE477" s="269"/>
      <c r="AF477" s="267"/>
      <c r="AG477" s="267"/>
      <c r="AH477" s="267"/>
      <c r="AI477" s="267"/>
      <c r="AJ477" s="267"/>
      <c r="AK477" s="268"/>
      <c r="AL477" s="268"/>
      <c r="AM477" s="268"/>
      <c r="AN477" s="267"/>
      <c r="AO477" s="267"/>
      <c r="AP477" s="267"/>
      <c r="AQ477" s="267"/>
      <c r="AR477" s="267"/>
      <c r="AS477" s="267"/>
      <c r="AT477" s="267"/>
      <c r="AU477" s="267"/>
      <c r="AV477" s="267"/>
      <c r="AW477" s="267"/>
      <c r="AX477" s="267"/>
      <c r="AY477" s="267"/>
      <c r="AZ477" s="267"/>
      <c r="BA477" s="267"/>
      <c r="BB477" s="267"/>
      <c r="BC477" s="267"/>
      <c r="BD477" s="267"/>
      <c r="BE477" s="267"/>
      <c r="BF477" s="267"/>
      <c r="BG477" s="267"/>
      <c r="BH477" s="267"/>
      <c r="BI477" s="267"/>
      <c r="BJ477" s="267"/>
      <c r="BK477" s="267"/>
      <c r="BL477" s="267"/>
      <c r="BM477" s="267"/>
      <c r="BN477" s="267"/>
      <c r="BO477" s="267"/>
      <c r="BP477" s="267"/>
      <c r="BQ477" s="267"/>
      <c r="BR477" s="267"/>
      <c r="BS477" s="267"/>
      <c r="BT477" s="267"/>
      <c r="BU477" s="267"/>
      <c r="BV477" s="267"/>
      <c r="BW477" s="267"/>
      <c r="BX477" s="267"/>
      <c r="BY477" s="267"/>
      <c r="BZ477" s="267"/>
      <c r="CA477" s="267"/>
      <c r="CB477" s="267"/>
      <c r="CC477" s="267"/>
      <c r="CD477" s="267"/>
      <c r="CE477" s="267"/>
    </row>
    <row r="478" spans="1:83" s="10" customFormat="1" ht="18.75" customHeight="1" hidden="1">
      <c r="A478" s="153" t="s">
        <v>10</v>
      </c>
      <c r="B478" s="154" t="s">
        <v>3</v>
      </c>
      <c r="C478" s="154" t="s">
        <v>130</v>
      </c>
      <c r="D478" s="155" t="s">
        <v>120</v>
      </c>
      <c r="E478" s="154" t="s">
        <v>17</v>
      </c>
      <c r="F478" s="142">
        <v>102365</v>
      </c>
      <c r="G478" s="142">
        <f>H478-F478</f>
        <v>93435</v>
      </c>
      <c r="H478" s="142">
        <f>45174+5666+144960</f>
        <v>195800</v>
      </c>
      <c r="I478" s="142"/>
      <c r="J478" s="142">
        <f>47872+6115+28800</f>
        <v>82787</v>
      </c>
      <c r="K478" s="139"/>
      <c r="L478" s="139"/>
      <c r="M478" s="142">
        <v>82787</v>
      </c>
      <c r="N478" s="142">
        <f>O478-M478</f>
        <v>-82787</v>
      </c>
      <c r="O478" s="142"/>
      <c r="P478" s="142"/>
      <c r="Q478" s="142"/>
      <c r="R478" s="142"/>
      <c r="S478" s="142"/>
      <c r="T478" s="142"/>
      <c r="U478" s="142"/>
      <c r="V478" s="139"/>
      <c r="W478" s="139"/>
      <c r="X478" s="139"/>
      <c r="Y478" s="139"/>
      <c r="Z478" s="139"/>
      <c r="AA478" s="201"/>
      <c r="AB478" s="201"/>
      <c r="AC478" s="201"/>
      <c r="AD478" s="201"/>
      <c r="AE478" s="201"/>
      <c r="AF478" s="139"/>
      <c r="AG478" s="139"/>
      <c r="AH478" s="139"/>
      <c r="AI478" s="139"/>
      <c r="AJ478" s="139"/>
      <c r="AK478" s="202"/>
      <c r="AL478" s="202"/>
      <c r="AM478" s="202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  <c r="BC478" s="139"/>
      <c r="BD478" s="139"/>
      <c r="BE478" s="139"/>
      <c r="BF478" s="139"/>
      <c r="BG478" s="139"/>
      <c r="BH478" s="139"/>
      <c r="BI478" s="139"/>
      <c r="BJ478" s="139"/>
      <c r="BK478" s="139"/>
      <c r="BL478" s="139"/>
      <c r="BM478" s="139"/>
      <c r="BN478" s="139"/>
      <c r="BO478" s="139"/>
      <c r="BP478" s="139"/>
      <c r="BQ478" s="139"/>
      <c r="BR478" s="139"/>
      <c r="BS478" s="139"/>
      <c r="BT478" s="139"/>
      <c r="BU478" s="139"/>
      <c r="BV478" s="139"/>
      <c r="BW478" s="139"/>
      <c r="BX478" s="139"/>
      <c r="BY478" s="139"/>
      <c r="BZ478" s="139"/>
      <c r="CA478" s="139"/>
      <c r="CB478" s="139"/>
      <c r="CC478" s="139"/>
      <c r="CD478" s="139"/>
      <c r="CE478" s="139"/>
    </row>
    <row r="479" spans="1:83" s="10" customFormat="1" ht="83.25" customHeight="1" hidden="1">
      <c r="A479" s="153" t="s">
        <v>267</v>
      </c>
      <c r="B479" s="154" t="s">
        <v>3</v>
      </c>
      <c r="C479" s="154" t="s">
        <v>130</v>
      </c>
      <c r="D479" s="155" t="s">
        <v>265</v>
      </c>
      <c r="E479" s="154"/>
      <c r="F479" s="142"/>
      <c r="G479" s="142"/>
      <c r="H479" s="142"/>
      <c r="I479" s="142"/>
      <c r="J479" s="142"/>
      <c r="K479" s="139"/>
      <c r="L479" s="139"/>
      <c r="M479" s="142"/>
      <c r="N479" s="142">
        <f aca="true" t="shared" si="615" ref="N479:AY479">N480</f>
        <v>12073</v>
      </c>
      <c r="O479" s="142">
        <f t="shared" si="615"/>
        <v>12073</v>
      </c>
      <c r="P479" s="142">
        <f t="shared" si="615"/>
        <v>0</v>
      </c>
      <c r="Q479" s="142">
        <f t="shared" si="615"/>
        <v>11888</v>
      </c>
      <c r="R479" s="142">
        <f t="shared" si="615"/>
        <v>0</v>
      </c>
      <c r="S479" s="142">
        <f t="shared" si="615"/>
        <v>0</v>
      </c>
      <c r="T479" s="142">
        <f t="shared" si="615"/>
        <v>12073</v>
      </c>
      <c r="U479" s="142">
        <f t="shared" si="615"/>
        <v>11888</v>
      </c>
      <c r="V479" s="142">
        <f t="shared" si="615"/>
        <v>0</v>
      </c>
      <c r="W479" s="142">
        <f t="shared" si="615"/>
        <v>0</v>
      </c>
      <c r="X479" s="142">
        <f t="shared" si="615"/>
        <v>12073</v>
      </c>
      <c r="Y479" s="142">
        <f t="shared" si="615"/>
        <v>11888</v>
      </c>
      <c r="Z479" s="142">
        <f t="shared" si="615"/>
        <v>0</v>
      </c>
      <c r="AA479" s="143">
        <f t="shared" si="615"/>
        <v>12073</v>
      </c>
      <c r="AB479" s="143">
        <f t="shared" si="615"/>
        <v>11888</v>
      </c>
      <c r="AC479" s="143">
        <f t="shared" si="615"/>
        <v>0</v>
      </c>
      <c r="AD479" s="143">
        <f t="shared" si="615"/>
        <v>0</v>
      </c>
      <c r="AE479" s="143"/>
      <c r="AF479" s="142">
        <f t="shared" si="615"/>
        <v>12073</v>
      </c>
      <c r="AG479" s="142">
        <f t="shared" si="615"/>
        <v>0</v>
      </c>
      <c r="AH479" s="142">
        <f t="shared" si="615"/>
        <v>11888</v>
      </c>
      <c r="AI479" s="142">
        <f t="shared" si="615"/>
        <v>0</v>
      </c>
      <c r="AJ479" s="142">
        <f t="shared" si="615"/>
        <v>0</v>
      </c>
      <c r="AK479" s="142">
        <f t="shared" si="615"/>
        <v>12073</v>
      </c>
      <c r="AL479" s="142">
        <f t="shared" si="615"/>
        <v>0</v>
      </c>
      <c r="AM479" s="142">
        <f t="shared" si="615"/>
        <v>11888</v>
      </c>
      <c r="AN479" s="142">
        <f t="shared" si="615"/>
        <v>-11888</v>
      </c>
      <c r="AO479" s="142">
        <f t="shared" si="615"/>
        <v>0</v>
      </c>
      <c r="AP479" s="142">
        <f t="shared" si="615"/>
        <v>0</v>
      </c>
      <c r="AQ479" s="142">
        <f t="shared" si="615"/>
        <v>0</v>
      </c>
      <c r="AR479" s="142">
        <f t="shared" si="615"/>
        <v>0</v>
      </c>
      <c r="AS479" s="142">
        <f t="shared" si="615"/>
        <v>0</v>
      </c>
      <c r="AT479" s="142">
        <f t="shared" si="615"/>
        <v>0</v>
      </c>
      <c r="AU479" s="142">
        <f t="shared" si="615"/>
        <v>0</v>
      </c>
      <c r="AV479" s="139"/>
      <c r="AW479" s="139"/>
      <c r="AX479" s="142">
        <f t="shared" si="615"/>
        <v>0</v>
      </c>
      <c r="AY479" s="142">
        <f t="shared" si="615"/>
        <v>0</v>
      </c>
      <c r="AZ479" s="139"/>
      <c r="BA479" s="139"/>
      <c r="BB479" s="139"/>
      <c r="BC479" s="139"/>
      <c r="BD479" s="139"/>
      <c r="BE479" s="139"/>
      <c r="BF479" s="139"/>
      <c r="BG479" s="139"/>
      <c r="BH479" s="139"/>
      <c r="BI479" s="139"/>
      <c r="BJ479" s="139"/>
      <c r="BK479" s="139"/>
      <c r="BL479" s="139"/>
      <c r="BM479" s="139"/>
      <c r="BN479" s="139"/>
      <c r="BO479" s="139"/>
      <c r="BP479" s="139"/>
      <c r="BQ479" s="139"/>
      <c r="BR479" s="139"/>
      <c r="BS479" s="139"/>
      <c r="BT479" s="139"/>
      <c r="BU479" s="139"/>
      <c r="BV479" s="139"/>
      <c r="BW479" s="139"/>
      <c r="BX479" s="139"/>
      <c r="BY479" s="139"/>
      <c r="BZ479" s="139"/>
      <c r="CA479" s="139"/>
      <c r="CB479" s="139"/>
      <c r="CC479" s="139"/>
      <c r="CD479" s="139"/>
      <c r="CE479" s="139"/>
    </row>
    <row r="480" spans="1:83" s="10" customFormat="1" ht="66.75" customHeight="1" hidden="1">
      <c r="A480" s="153" t="s">
        <v>268</v>
      </c>
      <c r="B480" s="154" t="s">
        <v>3</v>
      </c>
      <c r="C480" s="154" t="s">
        <v>130</v>
      </c>
      <c r="D480" s="155" t="s">
        <v>266</v>
      </c>
      <c r="E480" s="154"/>
      <c r="F480" s="142"/>
      <c r="G480" s="142"/>
      <c r="H480" s="142"/>
      <c r="I480" s="142"/>
      <c r="J480" s="142"/>
      <c r="K480" s="139"/>
      <c r="L480" s="139"/>
      <c r="M480" s="142"/>
      <c r="N480" s="142">
        <f aca="true" t="shared" si="616" ref="N480:U480">N481+N482</f>
        <v>12073</v>
      </c>
      <c r="O480" s="142">
        <f t="shared" si="616"/>
        <v>12073</v>
      </c>
      <c r="P480" s="142">
        <f t="shared" si="616"/>
        <v>0</v>
      </c>
      <c r="Q480" s="142">
        <f t="shared" si="616"/>
        <v>11888</v>
      </c>
      <c r="R480" s="142">
        <f t="shared" si="616"/>
        <v>0</v>
      </c>
      <c r="S480" s="142">
        <f t="shared" si="616"/>
        <v>0</v>
      </c>
      <c r="T480" s="142">
        <f t="shared" si="616"/>
        <v>12073</v>
      </c>
      <c r="U480" s="142">
        <f t="shared" si="616"/>
        <v>11888</v>
      </c>
      <c r="V480" s="142">
        <f aca="true" t="shared" si="617" ref="V480:AB480">V481+V482</f>
        <v>0</v>
      </c>
      <c r="W480" s="142">
        <f t="shared" si="617"/>
        <v>0</v>
      </c>
      <c r="X480" s="142">
        <f t="shared" si="617"/>
        <v>12073</v>
      </c>
      <c r="Y480" s="142">
        <f t="shared" si="617"/>
        <v>11888</v>
      </c>
      <c r="Z480" s="142">
        <f t="shared" si="617"/>
        <v>0</v>
      </c>
      <c r="AA480" s="143">
        <f t="shared" si="617"/>
        <v>12073</v>
      </c>
      <c r="AB480" s="143">
        <f t="shared" si="617"/>
        <v>11888</v>
      </c>
      <c r="AC480" s="143">
        <f>AC481+AC482</f>
        <v>0</v>
      </c>
      <c r="AD480" s="143">
        <f>AD481+AD482</f>
        <v>0</v>
      </c>
      <c r="AE480" s="143"/>
      <c r="AF480" s="142">
        <f aca="true" t="shared" si="618" ref="AF480:AM480">AF481+AF482</f>
        <v>12073</v>
      </c>
      <c r="AG480" s="142">
        <f t="shared" si="618"/>
        <v>0</v>
      </c>
      <c r="AH480" s="142">
        <f t="shared" si="618"/>
        <v>11888</v>
      </c>
      <c r="AI480" s="142">
        <f t="shared" si="618"/>
        <v>0</v>
      </c>
      <c r="AJ480" s="142">
        <f t="shared" si="618"/>
        <v>0</v>
      </c>
      <c r="AK480" s="142">
        <f t="shared" si="618"/>
        <v>12073</v>
      </c>
      <c r="AL480" s="142">
        <f t="shared" si="618"/>
        <v>0</v>
      </c>
      <c r="AM480" s="142">
        <f t="shared" si="618"/>
        <v>11888</v>
      </c>
      <c r="AN480" s="142">
        <f>AN481+AN482</f>
        <v>-11888</v>
      </c>
      <c r="AO480" s="142">
        <f aca="true" t="shared" si="619" ref="AO480:AU480">AO481+AO482</f>
        <v>0</v>
      </c>
      <c r="AP480" s="142">
        <f t="shared" si="619"/>
        <v>0</v>
      </c>
      <c r="AQ480" s="142">
        <f t="shared" si="619"/>
        <v>0</v>
      </c>
      <c r="AR480" s="142">
        <f t="shared" si="619"/>
        <v>0</v>
      </c>
      <c r="AS480" s="142">
        <f t="shared" si="619"/>
        <v>0</v>
      </c>
      <c r="AT480" s="142">
        <f t="shared" si="619"/>
        <v>0</v>
      </c>
      <c r="AU480" s="142">
        <f t="shared" si="619"/>
        <v>0</v>
      </c>
      <c r="AV480" s="139"/>
      <c r="AW480" s="139"/>
      <c r="AX480" s="142">
        <f>AX481+AX482</f>
        <v>0</v>
      </c>
      <c r="AY480" s="142">
        <f>AY481+AY482</f>
        <v>0</v>
      </c>
      <c r="AZ480" s="139"/>
      <c r="BA480" s="139"/>
      <c r="BB480" s="139"/>
      <c r="BC480" s="139"/>
      <c r="BD480" s="139"/>
      <c r="BE480" s="139"/>
      <c r="BF480" s="139"/>
      <c r="BG480" s="139"/>
      <c r="BH480" s="139"/>
      <c r="BI480" s="139"/>
      <c r="BJ480" s="139"/>
      <c r="BK480" s="139"/>
      <c r="BL480" s="139"/>
      <c r="BM480" s="139"/>
      <c r="BN480" s="139"/>
      <c r="BO480" s="139"/>
      <c r="BP480" s="139"/>
      <c r="BQ480" s="139"/>
      <c r="BR480" s="139"/>
      <c r="BS480" s="139"/>
      <c r="BT480" s="139"/>
      <c r="BU480" s="139"/>
      <c r="BV480" s="139"/>
      <c r="BW480" s="139"/>
      <c r="BX480" s="139"/>
      <c r="BY480" s="139"/>
      <c r="BZ480" s="139"/>
      <c r="CA480" s="139"/>
      <c r="CB480" s="139"/>
      <c r="CC480" s="139"/>
      <c r="CD480" s="139"/>
      <c r="CE480" s="139"/>
    </row>
    <row r="481" spans="1:83" s="10" customFormat="1" ht="66.75" customHeight="1" hidden="1">
      <c r="A481" s="153" t="s">
        <v>135</v>
      </c>
      <c r="B481" s="154" t="s">
        <v>3</v>
      </c>
      <c r="C481" s="154" t="s">
        <v>130</v>
      </c>
      <c r="D481" s="155" t="s">
        <v>266</v>
      </c>
      <c r="E481" s="154" t="s">
        <v>136</v>
      </c>
      <c r="F481" s="142"/>
      <c r="G481" s="142"/>
      <c r="H481" s="142"/>
      <c r="I481" s="142"/>
      <c r="J481" s="142"/>
      <c r="K481" s="139"/>
      <c r="L481" s="139"/>
      <c r="M481" s="142"/>
      <c r="N481" s="142">
        <f>O481-M481</f>
        <v>1375</v>
      </c>
      <c r="O481" s="142">
        <v>1375</v>
      </c>
      <c r="P481" s="142"/>
      <c r="Q481" s="142">
        <v>1190</v>
      </c>
      <c r="R481" s="139"/>
      <c r="S481" s="139"/>
      <c r="T481" s="142">
        <f>O481+R481</f>
        <v>1375</v>
      </c>
      <c r="U481" s="142">
        <f>Q481+S481</f>
        <v>1190</v>
      </c>
      <c r="V481" s="139"/>
      <c r="W481" s="139"/>
      <c r="X481" s="142">
        <f>T481+V481</f>
        <v>1375</v>
      </c>
      <c r="Y481" s="142">
        <f>U481+W481</f>
        <v>1190</v>
      </c>
      <c r="Z481" s="139"/>
      <c r="AA481" s="143">
        <f>X481+Z481</f>
        <v>1375</v>
      </c>
      <c r="AB481" s="143">
        <f>Y481</f>
        <v>1190</v>
      </c>
      <c r="AC481" s="201"/>
      <c r="AD481" s="201"/>
      <c r="AE481" s="201"/>
      <c r="AF481" s="142">
        <f>AA481+AC481</f>
        <v>1375</v>
      </c>
      <c r="AG481" s="139"/>
      <c r="AH481" s="142">
        <f>AB481</f>
        <v>1190</v>
      </c>
      <c r="AI481" s="139"/>
      <c r="AJ481" s="139"/>
      <c r="AK481" s="142">
        <f>AF481+AI481</f>
        <v>1375</v>
      </c>
      <c r="AL481" s="142">
        <f>AG481</f>
        <v>0</v>
      </c>
      <c r="AM481" s="142">
        <f>AH481+AJ481</f>
        <v>1190</v>
      </c>
      <c r="AN481" s="142">
        <f>AO481-AM481</f>
        <v>-1190</v>
      </c>
      <c r="AO481" s="139"/>
      <c r="AP481" s="139"/>
      <c r="AQ481" s="139"/>
      <c r="AR481" s="139"/>
      <c r="AS481" s="139"/>
      <c r="AT481" s="142">
        <f>AO481+AR481</f>
        <v>0</v>
      </c>
      <c r="AU481" s="142">
        <f>AQ481+AS481</f>
        <v>0</v>
      </c>
      <c r="AV481" s="139"/>
      <c r="AW481" s="139"/>
      <c r="AX481" s="142">
        <f>AR481+AU481</f>
        <v>0</v>
      </c>
      <c r="AY481" s="142">
        <f>AT481+AV481</f>
        <v>0</v>
      </c>
      <c r="AZ481" s="139"/>
      <c r="BA481" s="139"/>
      <c r="BB481" s="139"/>
      <c r="BC481" s="139"/>
      <c r="BD481" s="139"/>
      <c r="BE481" s="139"/>
      <c r="BF481" s="139"/>
      <c r="BG481" s="139"/>
      <c r="BH481" s="139"/>
      <c r="BI481" s="139"/>
      <c r="BJ481" s="139"/>
      <c r="BK481" s="139"/>
      <c r="BL481" s="139"/>
      <c r="BM481" s="139"/>
      <c r="BN481" s="139"/>
      <c r="BO481" s="139"/>
      <c r="BP481" s="139"/>
      <c r="BQ481" s="139"/>
      <c r="BR481" s="139"/>
      <c r="BS481" s="139"/>
      <c r="BT481" s="139"/>
      <c r="BU481" s="139"/>
      <c r="BV481" s="139"/>
      <c r="BW481" s="139"/>
      <c r="BX481" s="139"/>
      <c r="BY481" s="139"/>
      <c r="BZ481" s="139"/>
      <c r="CA481" s="139"/>
      <c r="CB481" s="139"/>
      <c r="CC481" s="139"/>
      <c r="CD481" s="139"/>
      <c r="CE481" s="139"/>
    </row>
    <row r="482" spans="1:83" s="10" customFormat="1" ht="18.75" customHeight="1" hidden="1">
      <c r="A482" s="153" t="s">
        <v>10</v>
      </c>
      <c r="B482" s="154" t="s">
        <v>3</v>
      </c>
      <c r="C482" s="154" t="s">
        <v>130</v>
      </c>
      <c r="D482" s="155" t="s">
        <v>266</v>
      </c>
      <c r="E482" s="154" t="s">
        <v>17</v>
      </c>
      <c r="F482" s="142"/>
      <c r="G482" s="142"/>
      <c r="H482" s="142"/>
      <c r="I482" s="142"/>
      <c r="J482" s="142"/>
      <c r="K482" s="139"/>
      <c r="L482" s="139"/>
      <c r="M482" s="142"/>
      <c r="N482" s="142">
        <f>O482-M482</f>
        <v>10698</v>
      </c>
      <c r="O482" s="142">
        <f>10429+269</f>
        <v>10698</v>
      </c>
      <c r="P482" s="142"/>
      <c r="Q482" s="142">
        <f>10429+269</f>
        <v>10698</v>
      </c>
      <c r="R482" s="139"/>
      <c r="S482" s="139"/>
      <c r="T482" s="142">
        <f>O482+R482</f>
        <v>10698</v>
      </c>
      <c r="U482" s="142">
        <f>Q482+S482</f>
        <v>10698</v>
      </c>
      <c r="V482" s="139"/>
      <c r="W482" s="139"/>
      <c r="X482" s="142">
        <f>T482+V482</f>
        <v>10698</v>
      </c>
      <c r="Y482" s="142">
        <f>U482+W482</f>
        <v>10698</v>
      </c>
      <c r="Z482" s="139"/>
      <c r="AA482" s="143">
        <f>X482+Z482</f>
        <v>10698</v>
      </c>
      <c r="AB482" s="143">
        <f>Y482</f>
        <v>10698</v>
      </c>
      <c r="AC482" s="201"/>
      <c r="AD482" s="201"/>
      <c r="AE482" s="201"/>
      <c r="AF482" s="142">
        <f>AA482+AC482</f>
        <v>10698</v>
      </c>
      <c r="AG482" s="139"/>
      <c r="AH482" s="142">
        <f>AB482</f>
        <v>10698</v>
      </c>
      <c r="AI482" s="145"/>
      <c r="AJ482" s="145"/>
      <c r="AK482" s="142">
        <f>AF482+AI482</f>
        <v>10698</v>
      </c>
      <c r="AL482" s="142">
        <f>AG482</f>
        <v>0</v>
      </c>
      <c r="AM482" s="142">
        <f>AH482+AJ482</f>
        <v>10698</v>
      </c>
      <c r="AN482" s="142">
        <f>AO482-AM482</f>
        <v>-10698</v>
      </c>
      <c r="AO482" s="142">
        <f>20614-20614</f>
        <v>0</v>
      </c>
      <c r="AP482" s="142"/>
      <c r="AQ482" s="142">
        <f>20614-20614</f>
        <v>0</v>
      </c>
      <c r="AR482" s="142"/>
      <c r="AS482" s="139"/>
      <c r="AT482" s="142">
        <f>AO482+AR482</f>
        <v>0</v>
      </c>
      <c r="AU482" s="142">
        <f>AQ482+AS482</f>
        <v>0</v>
      </c>
      <c r="AV482" s="139"/>
      <c r="AW482" s="139"/>
      <c r="AX482" s="142">
        <f>AR482+AU482</f>
        <v>0</v>
      </c>
      <c r="AY482" s="142">
        <f>AT482+AV482</f>
        <v>0</v>
      </c>
      <c r="AZ482" s="139"/>
      <c r="BA482" s="139"/>
      <c r="BB482" s="139"/>
      <c r="BC482" s="139"/>
      <c r="BD482" s="139"/>
      <c r="BE482" s="139"/>
      <c r="BF482" s="139"/>
      <c r="BG482" s="139"/>
      <c r="BH482" s="139"/>
      <c r="BI482" s="139"/>
      <c r="BJ482" s="139"/>
      <c r="BK482" s="139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X482" s="139"/>
      <c r="BY482" s="139"/>
      <c r="BZ482" s="139"/>
      <c r="CA482" s="139"/>
      <c r="CB482" s="139"/>
      <c r="CC482" s="139"/>
      <c r="CD482" s="139"/>
      <c r="CE482" s="139"/>
    </row>
    <row r="483" spans="1:83" s="10" customFormat="1" ht="50.25" customHeight="1" hidden="1">
      <c r="A483" s="153" t="s">
        <v>297</v>
      </c>
      <c r="B483" s="154" t="s">
        <v>3</v>
      </c>
      <c r="C483" s="154" t="s">
        <v>130</v>
      </c>
      <c r="D483" s="155" t="s">
        <v>284</v>
      </c>
      <c r="E483" s="154"/>
      <c r="F483" s="142"/>
      <c r="G483" s="142"/>
      <c r="H483" s="142"/>
      <c r="I483" s="142"/>
      <c r="J483" s="142"/>
      <c r="K483" s="139"/>
      <c r="L483" s="139"/>
      <c r="M483" s="142"/>
      <c r="N483" s="142">
        <f aca="true" t="shared" si="620" ref="N483:AM483">N484</f>
        <v>4171</v>
      </c>
      <c r="O483" s="142">
        <f t="shared" si="620"/>
        <v>4171</v>
      </c>
      <c r="P483" s="142">
        <f t="shared" si="620"/>
        <v>0</v>
      </c>
      <c r="Q483" s="142">
        <f t="shared" si="620"/>
        <v>4171</v>
      </c>
      <c r="R483" s="142">
        <f t="shared" si="620"/>
        <v>0</v>
      </c>
      <c r="S483" s="142">
        <f t="shared" si="620"/>
        <v>0</v>
      </c>
      <c r="T483" s="142">
        <f t="shared" si="620"/>
        <v>4171</v>
      </c>
      <c r="U483" s="142">
        <f t="shared" si="620"/>
        <v>4171</v>
      </c>
      <c r="V483" s="142">
        <f t="shared" si="620"/>
        <v>0</v>
      </c>
      <c r="W483" s="142">
        <f t="shared" si="620"/>
        <v>0</v>
      </c>
      <c r="X483" s="142">
        <f t="shared" si="620"/>
        <v>4171</v>
      </c>
      <c r="Y483" s="142">
        <f t="shared" si="620"/>
        <v>4171</v>
      </c>
      <c r="Z483" s="142">
        <f t="shared" si="620"/>
        <v>0</v>
      </c>
      <c r="AA483" s="143">
        <f t="shared" si="620"/>
        <v>4171</v>
      </c>
      <c r="AB483" s="143">
        <f t="shared" si="620"/>
        <v>4171</v>
      </c>
      <c r="AC483" s="143">
        <f t="shared" si="620"/>
        <v>0</v>
      </c>
      <c r="AD483" s="143">
        <f t="shared" si="620"/>
        <v>0</v>
      </c>
      <c r="AE483" s="143"/>
      <c r="AF483" s="142">
        <f t="shared" si="620"/>
        <v>4171</v>
      </c>
      <c r="AG483" s="142">
        <f t="shared" si="620"/>
        <v>0</v>
      </c>
      <c r="AH483" s="142">
        <f t="shared" si="620"/>
        <v>4171</v>
      </c>
      <c r="AI483" s="142">
        <f t="shared" si="620"/>
        <v>0</v>
      </c>
      <c r="AJ483" s="142">
        <f t="shared" si="620"/>
        <v>0</v>
      </c>
      <c r="AK483" s="142">
        <f t="shared" si="620"/>
        <v>4171</v>
      </c>
      <c r="AL483" s="142">
        <f t="shared" si="620"/>
        <v>0</v>
      </c>
      <c r="AM483" s="142">
        <f t="shared" si="620"/>
        <v>4171</v>
      </c>
      <c r="AN483" s="142">
        <f>AN484+AN485</f>
        <v>-4171</v>
      </c>
      <c r="AO483" s="142">
        <f aca="true" t="shared" si="621" ref="AO483:AU483">AO484+AO485</f>
        <v>0</v>
      </c>
      <c r="AP483" s="142">
        <f t="shared" si="621"/>
        <v>0</v>
      </c>
      <c r="AQ483" s="142">
        <f t="shared" si="621"/>
        <v>0</v>
      </c>
      <c r="AR483" s="142">
        <f t="shared" si="621"/>
        <v>0</v>
      </c>
      <c r="AS483" s="142">
        <f t="shared" si="621"/>
        <v>0</v>
      </c>
      <c r="AT483" s="142">
        <f t="shared" si="621"/>
        <v>0</v>
      </c>
      <c r="AU483" s="142">
        <f t="shared" si="621"/>
        <v>0</v>
      </c>
      <c r="AV483" s="139"/>
      <c r="AW483" s="139"/>
      <c r="AX483" s="142">
        <f>AX484+AX485</f>
        <v>0</v>
      </c>
      <c r="AY483" s="142">
        <f>AY484+AY485</f>
        <v>0</v>
      </c>
      <c r="AZ483" s="139"/>
      <c r="BA483" s="139"/>
      <c r="BB483" s="139"/>
      <c r="BC483" s="139"/>
      <c r="BD483" s="139"/>
      <c r="BE483" s="139"/>
      <c r="BF483" s="139"/>
      <c r="BG483" s="139"/>
      <c r="BH483" s="139"/>
      <c r="BI483" s="139"/>
      <c r="BJ483" s="139"/>
      <c r="BK483" s="139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X483" s="139"/>
      <c r="BY483" s="139"/>
      <c r="BZ483" s="139"/>
      <c r="CA483" s="139"/>
      <c r="CB483" s="139"/>
      <c r="CC483" s="139"/>
      <c r="CD483" s="139"/>
      <c r="CE483" s="139"/>
    </row>
    <row r="484" spans="1:83" s="10" customFormat="1" ht="18.75" customHeight="1" hidden="1">
      <c r="A484" s="153" t="s">
        <v>10</v>
      </c>
      <c r="B484" s="154" t="s">
        <v>3</v>
      </c>
      <c r="C484" s="154" t="s">
        <v>130</v>
      </c>
      <c r="D484" s="155" t="s">
        <v>284</v>
      </c>
      <c r="E484" s="154" t="s">
        <v>17</v>
      </c>
      <c r="F484" s="142"/>
      <c r="G484" s="142"/>
      <c r="H484" s="142"/>
      <c r="I484" s="142"/>
      <c r="J484" s="142"/>
      <c r="K484" s="139"/>
      <c r="L484" s="139"/>
      <c r="M484" s="142"/>
      <c r="N484" s="142">
        <f>O484-M484</f>
        <v>4171</v>
      </c>
      <c r="O484" s="142">
        <v>4171</v>
      </c>
      <c r="P484" s="142"/>
      <c r="Q484" s="142">
        <v>4171</v>
      </c>
      <c r="R484" s="139"/>
      <c r="S484" s="139"/>
      <c r="T484" s="142">
        <f>O484+R484</f>
        <v>4171</v>
      </c>
      <c r="U484" s="142">
        <f>Q484+S484</f>
        <v>4171</v>
      </c>
      <c r="V484" s="139"/>
      <c r="W484" s="139"/>
      <c r="X484" s="142">
        <f>T484+V484</f>
        <v>4171</v>
      </c>
      <c r="Y484" s="142">
        <f>U484+W484</f>
        <v>4171</v>
      </c>
      <c r="Z484" s="139"/>
      <c r="AA484" s="143">
        <f>X484+Z484</f>
        <v>4171</v>
      </c>
      <c r="AB484" s="143">
        <f>Y484</f>
        <v>4171</v>
      </c>
      <c r="AC484" s="201"/>
      <c r="AD484" s="201"/>
      <c r="AE484" s="201"/>
      <c r="AF484" s="142">
        <f>AA484+AC484</f>
        <v>4171</v>
      </c>
      <c r="AG484" s="139"/>
      <c r="AH484" s="142">
        <f>AB484</f>
        <v>4171</v>
      </c>
      <c r="AI484" s="139"/>
      <c r="AJ484" s="139"/>
      <c r="AK484" s="142">
        <f>AF484+AI484</f>
        <v>4171</v>
      </c>
      <c r="AL484" s="142">
        <f>AG484</f>
        <v>0</v>
      </c>
      <c r="AM484" s="142">
        <f>AH484+AJ484</f>
        <v>4171</v>
      </c>
      <c r="AN484" s="142">
        <f>AO484-AM484</f>
        <v>-4171</v>
      </c>
      <c r="AO484" s="139"/>
      <c r="AP484" s="139"/>
      <c r="AQ484" s="139"/>
      <c r="AR484" s="139"/>
      <c r="AS484" s="139"/>
      <c r="AT484" s="142">
        <f>AO484+AR484</f>
        <v>0</v>
      </c>
      <c r="AU484" s="142">
        <f>AQ484+AS484</f>
        <v>0</v>
      </c>
      <c r="AV484" s="139"/>
      <c r="AW484" s="139"/>
      <c r="AX484" s="142">
        <f>AR484+AU484</f>
        <v>0</v>
      </c>
      <c r="AY484" s="142">
        <f>AT484+AV484</f>
        <v>0</v>
      </c>
      <c r="AZ484" s="139"/>
      <c r="BA484" s="139"/>
      <c r="BB484" s="139"/>
      <c r="BC484" s="139"/>
      <c r="BD484" s="139"/>
      <c r="BE484" s="139"/>
      <c r="BF484" s="139"/>
      <c r="BG484" s="139"/>
      <c r="BH484" s="139"/>
      <c r="BI484" s="139"/>
      <c r="BJ484" s="139"/>
      <c r="BK484" s="139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X484" s="139"/>
      <c r="BY484" s="139"/>
      <c r="BZ484" s="139"/>
      <c r="CA484" s="139"/>
      <c r="CB484" s="139"/>
      <c r="CC484" s="139"/>
      <c r="CD484" s="139"/>
      <c r="CE484" s="139"/>
    </row>
    <row r="485" spans="1:83" s="38" customFormat="1" ht="50.25" customHeight="1" hidden="1">
      <c r="A485" s="181" t="s">
        <v>317</v>
      </c>
      <c r="B485" s="175" t="s">
        <v>3</v>
      </c>
      <c r="C485" s="175" t="s">
        <v>130</v>
      </c>
      <c r="D485" s="182" t="s">
        <v>318</v>
      </c>
      <c r="E485" s="175"/>
      <c r="F485" s="177"/>
      <c r="G485" s="177"/>
      <c r="H485" s="177"/>
      <c r="I485" s="177"/>
      <c r="J485" s="177"/>
      <c r="K485" s="199"/>
      <c r="L485" s="199"/>
      <c r="M485" s="177"/>
      <c r="N485" s="177"/>
      <c r="O485" s="177"/>
      <c r="P485" s="177"/>
      <c r="Q485" s="177"/>
      <c r="R485" s="199"/>
      <c r="S485" s="199"/>
      <c r="T485" s="177"/>
      <c r="U485" s="177"/>
      <c r="V485" s="199"/>
      <c r="W485" s="199"/>
      <c r="X485" s="177"/>
      <c r="Y485" s="177"/>
      <c r="Z485" s="199"/>
      <c r="AA485" s="177"/>
      <c r="AB485" s="177"/>
      <c r="AC485" s="199"/>
      <c r="AD485" s="199"/>
      <c r="AE485" s="199"/>
      <c r="AF485" s="177"/>
      <c r="AG485" s="199"/>
      <c r="AH485" s="177"/>
      <c r="AI485" s="199"/>
      <c r="AJ485" s="199"/>
      <c r="AK485" s="177"/>
      <c r="AL485" s="177"/>
      <c r="AM485" s="177"/>
      <c r="AN485" s="177">
        <f>AN486</f>
        <v>0</v>
      </c>
      <c r="AO485" s="177">
        <f>AO486</f>
        <v>0</v>
      </c>
      <c r="AP485" s="177">
        <f>AP486</f>
        <v>0</v>
      </c>
      <c r="AQ485" s="177">
        <f>AQ486</f>
        <v>0</v>
      </c>
      <c r="AR485" s="177"/>
      <c r="AS485" s="199"/>
      <c r="AT485" s="199"/>
      <c r="AU485" s="199"/>
      <c r="AV485" s="199"/>
      <c r="AW485" s="199"/>
      <c r="AX485" s="199"/>
      <c r="AY485" s="199"/>
      <c r="AZ485" s="199"/>
      <c r="BA485" s="199"/>
      <c r="BB485" s="199"/>
      <c r="BC485" s="199"/>
      <c r="BD485" s="199"/>
      <c r="BE485" s="199"/>
      <c r="BF485" s="199"/>
      <c r="BG485" s="199"/>
      <c r="BH485" s="199"/>
      <c r="BI485" s="199"/>
      <c r="BJ485" s="199"/>
      <c r="BK485" s="199"/>
      <c r="BL485" s="139"/>
      <c r="BM485" s="139"/>
      <c r="BN485" s="199"/>
      <c r="BO485" s="199"/>
      <c r="BP485" s="199"/>
      <c r="BQ485" s="199"/>
      <c r="BR485" s="199"/>
      <c r="BS485" s="199"/>
      <c r="BT485" s="199"/>
      <c r="BU485" s="199"/>
      <c r="BV485" s="199"/>
      <c r="BW485" s="199"/>
      <c r="BX485" s="199"/>
      <c r="BY485" s="199"/>
      <c r="BZ485" s="199"/>
      <c r="CA485" s="199"/>
      <c r="CB485" s="199"/>
      <c r="CC485" s="199"/>
      <c r="CD485" s="199"/>
      <c r="CE485" s="199"/>
    </row>
    <row r="486" spans="1:83" s="38" customFormat="1" ht="18.75" customHeight="1" hidden="1">
      <c r="A486" s="181" t="s">
        <v>10</v>
      </c>
      <c r="B486" s="175" t="s">
        <v>3</v>
      </c>
      <c r="C486" s="175" t="s">
        <v>130</v>
      </c>
      <c r="D486" s="182" t="s">
        <v>318</v>
      </c>
      <c r="E486" s="175" t="s">
        <v>17</v>
      </c>
      <c r="F486" s="177"/>
      <c r="G486" s="177"/>
      <c r="H486" s="177"/>
      <c r="I486" s="177"/>
      <c r="J486" s="177"/>
      <c r="K486" s="199"/>
      <c r="L486" s="199"/>
      <c r="M486" s="177"/>
      <c r="N486" s="177"/>
      <c r="O486" s="177"/>
      <c r="P486" s="177"/>
      <c r="Q486" s="177"/>
      <c r="R486" s="199"/>
      <c r="S486" s="199"/>
      <c r="T486" s="177"/>
      <c r="U486" s="177"/>
      <c r="V486" s="199"/>
      <c r="W486" s="199"/>
      <c r="X486" s="177"/>
      <c r="Y486" s="177"/>
      <c r="Z486" s="199"/>
      <c r="AA486" s="177"/>
      <c r="AB486" s="177"/>
      <c r="AC486" s="199"/>
      <c r="AD486" s="199"/>
      <c r="AE486" s="199"/>
      <c r="AF486" s="177"/>
      <c r="AG486" s="199"/>
      <c r="AH486" s="177"/>
      <c r="AI486" s="199"/>
      <c r="AJ486" s="199"/>
      <c r="AK486" s="177"/>
      <c r="AL486" s="177"/>
      <c r="AM486" s="177"/>
      <c r="AN486" s="177">
        <f>AO486-AM486</f>
        <v>0</v>
      </c>
      <c r="AO486" s="177">
        <f>5464-5464</f>
        <v>0</v>
      </c>
      <c r="AP486" s="177"/>
      <c r="AQ486" s="177">
        <f>5464-5464</f>
        <v>0</v>
      </c>
      <c r="AR486" s="177"/>
      <c r="AS486" s="199"/>
      <c r="AT486" s="199"/>
      <c r="AU486" s="199"/>
      <c r="AV486" s="199"/>
      <c r="AW486" s="199"/>
      <c r="AX486" s="199"/>
      <c r="AY486" s="199"/>
      <c r="AZ486" s="199"/>
      <c r="BA486" s="199"/>
      <c r="BB486" s="199"/>
      <c r="BC486" s="199"/>
      <c r="BD486" s="199"/>
      <c r="BE486" s="199"/>
      <c r="BF486" s="199"/>
      <c r="BG486" s="199"/>
      <c r="BH486" s="199"/>
      <c r="BI486" s="199"/>
      <c r="BJ486" s="199"/>
      <c r="BK486" s="199"/>
      <c r="BL486" s="139"/>
      <c r="BM486" s="139"/>
      <c r="BN486" s="199"/>
      <c r="BO486" s="199"/>
      <c r="BP486" s="199"/>
      <c r="BQ486" s="199"/>
      <c r="BR486" s="199"/>
      <c r="BS486" s="199"/>
      <c r="BT486" s="199"/>
      <c r="BU486" s="199"/>
      <c r="BV486" s="199"/>
      <c r="BW486" s="199"/>
      <c r="BX486" s="199"/>
      <c r="BY486" s="199"/>
      <c r="BZ486" s="199"/>
      <c r="CA486" s="199"/>
      <c r="CB486" s="199"/>
      <c r="CC486" s="199"/>
      <c r="CD486" s="199"/>
      <c r="CE486" s="199"/>
    </row>
    <row r="487" spans="1:83" s="10" customFormat="1" ht="33.75" hidden="1">
      <c r="A487" s="153" t="s">
        <v>404</v>
      </c>
      <c r="B487" s="154" t="s">
        <v>3</v>
      </c>
      <c r="C487" s="154" t="s">
        <v>130</v>
      </c>
      <c r="D487" s="155" t="s">
        <v>281</v>
      </c>
      <c r="E487" s="154"/>
      <c r="F487" s="142"/>
      <c r="G487" s="142"/>
      <c r="H487" s="142"/>
      <c r="I487" s="142"/>
      <c r="J487" s="142"/>
      <c r="K487" s="139"/>
      <c r="L487" s="139"/>
      <c r="M487" s="142"/>
      <c r="N487" s="142">
        <f aca="true" t="shared" si="622" ref="N487:AH487">N488</f>
        <v>7705</v>
      </c>
      <c r="O487" s="142">
        <f t="shared" si="622"/>
        <v>7705</v>
      </c>
      <c r="P487" s="142">
        <f t="shared" si="622"/>
        <v>0</v>
      </c>
      <c r="Q487" s="142">
        <f t="shared" si="622"/>
        <v>7705</v>
      </c>
      <c r="R487" s="142">
        <f t="shared" si="622"/>
        <v>0</v>
      </c>
      <c r="S487" s="142">
        <f t="shared" si="622"/>
        <v>0</v>
      </c>
      <c r="T487" s="142">
        <f t="shared" si="622"/>
        <v>7705</v>
      </c>
      <c r="U487" s="142">
        <f t="shared" si="622"/>
        <v>7705</v>
      </c>
      <c r="V487" s="142">
        <f t="shared" si="622"/>
        <v>0</v>
      </c>
      <c r="W487" s="142">
        <f t="shared" si="622"/>
        <v>0</v>
      </c>
      <c r="X487" s="142">
        <f t="shared" si="622"/>
        <v>7705</v>
      </c>
      <c r="Y487" s="142">
        <f t="shared" si="622"/>
        <v>7705</v>
      </c>
      <c r="Z487" s="142">
        <f t="shared" si="622"/>
        <v>0</v>
      </c>
      <c r="AA487" s="143">
        <f t="shared" si="622"/>
        <v>7705</v>
      </c>
      <c r="AB487" s="143">
        <f t="shared" si="622"/>
        <v>7705</v>
      </c>
      <c r="AC487" s="143">
        <f t="shared" si="622"/>
        <v>-7705</v>
      </c>
      <c r="AD487" s="143">
        <f t="shared" si="622"/>
        <v>0</v>
      </c>
      <c r="AE487" s="143">
        <f t="shared" si="622"/>
        <v>-7705</v>
      </c>
      <c r="AF487" s="142">
        <f t="shared" si="622"/>
        <v>0</v>
      </c>
      <c r="AG487" s="142">
        <f t="shared" si="622"/>
        <v>0</v>
      </c>
      <c r="AH487" s="142">
        <f t="shared" si="622"/>
        <v>0</v>
      </c>
      <c r="AI487" s="139"/>
      <c r="AJ487" s="139"/>
      <c r="AK487" s="202"/>
      <c r="AL487" s="202"/>
      <c r="AM487" s="202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39"/>
      <c r="BV487" s="139"/>
      <c r="BW487" s="139"/>
      <c r="BX487" s="139"/>
      <c r="BY487" s="139"/>
      <c r="BZ487" s="139"/>
      <c r="CA487" s="139"/>
      <c r="CB487" s="139"/>
      <c r="CC487" s="139"/>
      <c r="CD487" s="139"/>
      <c r="CE487" s="139"/>
    </row>
    <row r="488" spans="1:83" s="10" customFormat="1" ht="18.75" hidden="1">
      <c r="A488" s="153" t="s">
        <v>10</v>
      </c>
      <c r="B488" s="154" t="s">
        <v>3</v>
      </c>
      <c r="C488" s="154" t="s">
        <v>130</v>
      </c>
      <c r="D488" s="155" t="s">
        <v>281</v>
      </c>
      <c r="E488" s="154" t="s">
        <v>17</v>
      </c>
      <c r="F488" s="142"/>
      <c r="G488" s="142"/>
      <c r="H488" s="142"/>
      <c r="I488" s="142"/>
      <c r="J488" s="142"/>
      <c r="K488" s="139"/>
      <c r="L488" s="139"/>
      <c r="M488" s="142"/>
      <c r="N488" s="142">
        <f>O488-M488</f>
        <v>7705</v>
      </c>
      <c r="O488" s="142">
        <v>7705</v>
      </c>
      <c r="P488" s="142"/>
      <c r="Q488" s="142">
        <v>7705</v>
      </c>
      <c r="R488" s="139"/>
      <c r="S488" s="139"/>
      <c r="T488" s="142">
        <f>O488+R488</f>
        <v>7705</v>
      </c>
      <c r="U488" s="142">
        <f>Q488+S488</f>
        <v>7705</v>
      </c>
      <c r="V488" s="139"/>
      <c r="W488" s="139"/>
      <c r="X488" s="142">
        <f>T488+V488</f>
        <v>7705</v>
      </c>
      <c r="Y488" s="142">
        <f>U488+W488</f>
        <v>7705</v>
      </c>
      <c r="Z488" s="139"/>
      <c r="AA488" s="143">
        <f>X488+Z488</f>
        <v>7705</v>
      </c>
      <c r="AB488" s="143">
        <f>Y488</f>
        <v>7705</v>
      </c>
      <c r="AC488" s="201">
        <v>-7705</v>
      </c>
      <c r="AD488" s="201"/>
      <c r="AE488" s="201">
        <v>-7705</v>
      </c>
      <c r="AF488" s="142">
        <f>AA488+AC488</f>
        <v>0</v>
      </c>
      <c r="AG488" s="139"/>
      <c r="AH488" s="142">
        <f>AB488+AE488</f>
        <v>0</v>
      </c>
      <c r="AI488" s="139"/>
      <c r="AJ488" s="139"/>
      <c r="AK488" s="202"/>
      <c r="AL488" s="202"/>
      <c r="AM488" s="202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  <c r="CA488" s="139"/>
      <c r="CB488" s="139"/>
      <c r="CC488" s="139"/>
      <c r="CD488" s="139"/>
      <c r="CE488" s="139"/>
    </row>
    <row r="489" spans="1:83" s="18" customFormat="1" ht="15">
      <c r="A489" s="186"/>
      <c r="B489" s="270"/>
      <c r="C489" s="270"/>
      <c r="D489" s="271"/>
      <c r="E489" s="270"/>
      <c r="F489" s="268"/>
      <c r="G489" s="268"/>
      <c r="H489" s="268"/>
      <c r="I489" s="268"/>
      <c r="J489" s="268"/>
      <c r="K489" s="268"/>
      <c r="L489" s="268"/>
      <c r="M489" s="268"/>
      <c r="N489" s="268"/>
      <c r="O489" s="268"/>
      <c r="P489" s="268"/>
      <c r="Q489" s="268"/>
      <c r="R489" s="267"/>
      <c r="S489" s="267"/>
      <c r="T489" s="267"/>
      <c r="U489" s="267"/>
      <c r="V489" s="267"/>
      <c r="W489" s="267"/>
      <c r="X489" s="267"/>
      <c r="Y489" s="267"/>
      <c r="Z489" s="267"/>
      <c r="AA489" s="269"/>
      <c r="AB489" s="269"/>
      <c r="AC489" s="269"/>
      <c r="AD489" s="269"/>
      <c r="AE489" s="269"/>
      <c r="AF489" s="267"/>
      <c r="AG489" s="267"/>
      <c r="AH489" s="267"/>
      <c r="AI489" s="267"/>
      <c r="AJ489" s="267"/>
      <c r="AK489" s="268"/>
      <c r="AL489" s="268"/>
      <c r="AM489" s="268"/>
      <c r="AN489" s="267"/>
      <c r="AO489" s="267"/>
      <c r="AP489" s="267"/>
      <c r="AQ489" s="267"/>
      <c r="AR489" s="267"/>
      <c r="AS489" s="267"/>
      <c r="AT489" s="267"/>
      <c r="AU489" s="267"/>
      <c r="AV489" s="267"/>
      <c r="AW489" s="267"/>
      <c r="AX489" s="267"/>
      <c r="AY489" s="267"/>
      <c r="AZ489" s="267"/>
      <c r="BA489" s="267"/>
      <c r="BB489" s="267"/>
      <c r="BC489" s="267"/>
      <c r="BD489" s="267"/>
      <c r="BE489" s="267"/>
      <c r="BF489" s="267"/>
      <c r="BG489" s="267"/>
      <c r="BH489" s="267"/>
      <c r="BI489" s="267"/>
      <c r="BJ489" s="267"/>
      <c r="BK489" s="267"/>
      <c r="BL489" s="267"/>
      <c r="BM489" s="267"/>
      <c r="BN489" s="267"/>
      <c r="BO489" s="267"/>
      <c r="BP489" s="267"/>
      <c r="BQ489" s="267"/>
      <c r="BR489" s="267"/>
      <c r="BS489" s="267"/>
      <c r="BT489" s="267"/>
      <c r="BU489" s="267"/>
      <c r="BV489" s="267"/>
      <c r="BW489" s="267"/>
      <c r="BX489" s="267"/>
      <c r="BY489" s="267"/>
      <c r="BZ489" s="267"/>
      <c r="CA489" s="267"/>
      <c r="CB489" s="267"/>
      <c r="CC489" s="267"/>
      <c r="CD489" s="267"/>
      <c r="CE489" s="267"/>
    </row>
    <row r="490" spans="1:83" s="18" customFormat="1" ht="36.75" customHeight="1">
      <c r="A490" s="134" t="s">
        <v>115</v>
      </c>
      <c r="B490" s="135" t="s">
        <v>3</v>
      </c>
      <c r="C490" s="135" t="s">
        <v>147</v>
      </c>
      <c r="D490" s="150"/>
      <c r="E490" s="135"/>
      <c r="F490" s="151">
        <f aca="true" t="shared" si="623" ref="F490:AD490">F491+F493+F498</f>
        <v>55449</v>
      </c>
      <c r="G490" s="151">
        <f t="shared" si="623"/>
        <v>-7023</v>
      </c>
      <c r="H490" s="151">
        <f t="shared" si="623"/>
        <v>48426</v>
      </c>
      <c r="I490" s="151">
        <f t="shared" si="623"/>
        <v>0</v>
      </c>
      <c r="J490" s="151">
        <f t="shared" si="623"/>
        <v>52472</v>
      </c>
      <c r="K490" s="151">
        <f t="shared" si="623"/>
        <v>0</v>
      </c>
      <c r="L490" s="151">
        <f t="shared" si="623"/>
        <v>0</v>
      </c>
      <c r="M490" s="151">
        <f t="shared" si="623"/>
        <v>52472</v>
      </c>
      <c r="N490" s="151">
        <f t="shared" si="623"/>
        <v>-30734</v>
      </c>
      <c r="O490" s="151">
        <f t="shared" si="623"/>
        <v>21738</v>
      </c>
      <c r="P490" s="151">
        <f t="shared" si="623"/>
        <v>0</v>
      </c>
      <c r="Q490" s="151">
        <f t="shared" si="623"/>
        <v>21657</v>
      </c>
      <c r="R490" s="151">
        <f t="shared" si="623"/>
        <v>0</v>
      </c>
      <c r="S490" s="151">
        <f t="shared" si="623"/>
        <v>0</v>
      </c>
      <c r="T490" s="151">
        <f t="shared" si="623"/>
        <v>21738</v>
      </c>
      <c r="U490" s="151">
        <f t="shared" si="623"/>
        <v>21657</v>
      </c>
      <c r="V490" s="151">
        <f t="shared" si="623"/>
        <v>0</v>
      </c>
      <c r="W490" s="151">
        <f t="shared" si="623"/>
        <v>0</v>
      </c>
      <c r="X490" s="151">
        <f t="shared" si="623"/>
        <v>21738</v>
      </c>
      <c r="Y490" s="151">
        <f t="shared" si="623"/>
        <v>21657</v>
      </c>
      <c r="Z490" s="151">
        <f t="shared" si="623"/>
        <v>0</v>
      </c>
      <c r="AA490" s="152">
        <f t="shared" si="623"/>
        <v>21738</v>
      </c>
      <c r="AB490" s="152">
        <f t="shared" si="623"/>
        <v>21657</v>
      </c>
      <c r="AC490" s="152">
        <f t="shared" si="623"/>
        <v>0</v>
      </c>
      <c r="AD490" s="152">
        <f t="shared" si="623"/>
        <v>0</v>
      </c>
      <c r="AE490" s="152"/>
      <c r="AF490" s="151">
        <f aca="true" t="shared" si="624" ref="AF490:BC490">AF491+AF493+AF498</f>
        <v>21738</v>
      </c>
      <c r="AG490" s="151">
        <f t="shared" si="624"/>
        <v>0</v>
      </c>
      <c r="AH490" s="151">
        <f t="shared" si="624"/>
        <v>21657</v>
      </c>
      <c r="AI490" s="151">
        <f t="shared" si="624"/>
        <v>606</v>
      </c>
      <c r="AJ490" s="151">
        <f t="shared" si="624"/>
        <v>606</v>
      </c>
      <c r="AK490" s="151">
        <f t="shared" si="624"/>
        <v>22344</v>
      </c>
      <c r="AL490" s="151">
        <f t="shared" si="624"/>
        <v>0</v>
      </c>
      <c r="AM490" s="151">
        <f t="shared" si="624"/>
        <v>22263</v>
      </c>
      <c r="AN490" s="151">
        <f t="shared" si="624"/>
        <v>-21224</v>
      </c>
      <c r="AO490" s="151">
        <f t="shared" si="624"/>
        <v>1039</v>
      </c>
      <c r="AP490" s="151">
        <f t="shared" si="624"/>
        <v>0</v>
      </c>
      <c r="AQ490" s="151">
        <f t="shared" si="624"/>
        <v>4096</v>
      </c>
      <c r="AR490" s="151">
        <f t="shared" si="624"/>
        <v>0</v>
      </c>
      <c r="AS490" s="151">
        <f t="shared" si="624"/>
        <v>0</v>
      </c>
      <c r="AT490" s="151">
        <f t="shared" si="624"/>
        <v>1039</v>
      </c>
      <c r="AU490" s="151">
        <f t="shared" si="624"/>
        <v>4096</v>
      </c>
      <c r="AV490" s="151">
        <f t="shared" si="624"/>
        <v>0</v>
      </c>
      <c r="AW490" s="151">
        <f t="shared" si="624"/>
        <v>0</v>
      </c>
      <c r="AX490" s="151">
        <f t="shared" si="624"/>
        <v>1039</v>
      </c>
      <c r="AY490" s="151">
        <f t="shared" si="624"/>
        <v>4096</v>
      </c>
      <c r="AZ490" s="151">
        <f t="shared" si="624"/>
        <v>0</v>
      </c>
      <c r="BA490" s="151">
        <f t="shared" si="624"/>
        <v>0</v>
      </c>
      <c r="BB490" s="151">
        <f t="shared" si="624"/>
        <v>1039</v>
      </c>
      <c r="BC490" s="151">
        <f t="shared" si="624"/>
        <v>4096</v>
      </c>
      <c r="BD490" s="267"/>
      <c r="BE490" s="267"/>
      <c r="BF490" s="151">
        <f aca="true" t="shared" si="625" ref="BF490:BN490">BF491+BF493+BF498</f>
        <v>1039</v>
      </c>
      <c r="BG490" s="151">
        <f t="shared" si="625"/>
        <v>4096</v>
      </c>
      <c r="BH490" s="151">
        <f t="shared" si="625"/>
        <v>0</v>
      </c>
      <c r="BI490" s="151">
        <f t="shared" si="625"/>
        <v>0</v>
      </c>
      <c r="BJ490" s="151">
        <f t="shared" si="625"/>
        <v>1039</v>
      </c>
      <c r="BK490" s="151">
        <f t="shared" si="625"/>
        <v>4096</v>
      </c>
      <c r="BL490" s="151">
        <f t="shared" si="625"/>
        <v>0</v>
      </c>
      <c r="BM490" s="151">
        <f t="shared" si="625"/>
        <v>0</v>
      </c>
      <c r="BN490" s="151">
        <f t="shared" si="625"/>
        <v>1039</v>
      </c>
      <c r="BO490" s="151"/>
      <c r="BP490" s="151">
        <f aca="true" t="shared" si="626" ref="BP490:BZ490">BP491+BP493+BP498</f>
        <v>4096</v>
      </c>
      <c r="BQ490" s="151">
        <f t="shared" si="626"/>
        <v>0</v>
      </c>
      <c r="BR490" s="151">
        <f t="shared" si="626"/>
        <v>0</v>
      </c>
      <c r="BS490" s="151">
        <f t="shared" si="626"/>
        <v>1039</v>
      </c>
      <c r="BT490" s="151">
        <f t="shared" si="626"/>
        <v>0</v>
      </c>
      <c r="BU490" s="151">
        <f t="shared" si="626"/>
        <v>4096</v>
      </c>
      <c r="BV490" s="151">
        <f t="shared" si="626"/>
        <v>0</v>
      </c>
      <c r="BW490" s="151">
        <f t="shared" si="626"/>
        <v>-2071</v>
      </c>
      <c r="BX490" s="151">
        <f t="shared" si="626"/>
        <v>1039</v>
      </c>
      <c r="BY490" s="151">
        <f t="shared" si="626"/>
        <v>0</v>
      </c>
      <c r="BZ490" s="151">
        <f t="shared" si="626"/>
        <v>2025</v>
      </c>
      <c r="CA490" s="151">
        <f>CA491+CA493+CA498</f>
        <v>0</v>
      </c>
      <c r="CB490" s="151">
        <f>CB491+CB493+CB498</f>
        <v>0</v>
      </c>
      <c r="CC490" s="151">
        <f>CC491+CC493+CC498</f>
        <v>1039</v>
      </c>
      <c r="CD490" s="151">
        <f>CD491+CD493+CD498</f>
        <v>0</v>
      </c>
      <c r="CE490" s="151">
        <f>CE491+CE493+CE498</f>
        <v>2025</v>
      </c>
    </row>
    <row r="491" spans="1:83" s="18" customFormat="1" ht="49.5">
      <c r="A491" s="153" t="s">
        <v>148</v>
      </c>
      <c r="B491" s="154" t="s">
        <v>3</v>
      </c>
      <c r="C491" s="154" t="s">
        <v>147</v>
      </c>
      <c r="D491" s="155" t="s">
        <v>38</v>
      </c>
      <c r="E491" s="154"/>
      <c r="F491" s="156">
        <f aca="true" t="shared" si="627" ref="F491:U491">F492</f>
        <v>0</v>
      </c>
      <c r="G491" s="156">
        <f t="shared" si="627"/>
        <v>0</v>
      </c>
      <c r="H491" s="156">
        <f t="shared" si="627"/>
        <v>0</v>
      </c>
      <c r="I491" s="156">
        <f t="shared" si="627"/>
        <v>0</v>
      </c>
      <c r="J491" s="156">
        <f t="shared" si="627"/>
        <v>0</v>
      </c>
      <c r="K491" s="156">
        <f t="shared" si="627"/>
        <v>0</v>
      </c>
      <c r="L491" s="156">
        <f t="shared" si="627"/>
        <v>0</v>
      </c>
      <c r="M491" s="156">
        <f t="shared" si="627"/>
        <v>0</v>
      </c>
      <c r="N491" s="156">
        <f t="shared" si="627"/>
        <v>0</v>
      </c>
      <c r="O491" s="156">
        <f t="shared" si="627"/>
        <v>0</v>
      </c>
      <c r="P491" s="156">
        <f t="shared" si="627"/>
        <v>0</v>
      </c>
      <c r="Q491" s="156">
        <f t="shared" si="627"/>
        <v>0</v>
      </c>
      <c r="R491" s="156">
        <f t="shared" si="627"/>
        <v>0</v>
      </c>
      <c r="S491" s="156">
        <f t="shared" si="627"/>
        <v>0</v>
      </c>
      <c r="T491" s="156">
        <f t="shared" si="627"/>
        <v>0</v>
      </c>
      <c r="U491" s="156">
        <f t="shared" si="627"/>
        <v>0</v>
      </c>
      <c r="V491" s="267"/>
      <c r="W491" s="267"/>
      <c r="X491" s="267"/>
      <c r="Y491" s="267"/>
      <c r="Z491" s="267"/>
      <c r="AA491" s="267"/>
      <c r="AB491" s="267"/>
      <c r="AC491" s="267"/>
      <c r="AD491" s="267"/>
      <c r="AE491" s="267"/>
      <c r="AF491" s="267"/>
      <c r="AG491" s="267"/>
      <c r="AH491" s="267"/>
      <c r="AI491" s="267"/>
      <c r="AJ491" s="267"/>
      <c r="AK491" s="268"/>
      <c r="AL491" s="268"/>
      <c r="AM491" s="268"/>
      <c r="AN491" s="145">
        <f aca="true" t="shared" si="628" ref="AN491:BC491">AN492</f>
        <v>600</v>
      </c>
      <c r="AO491" s="145">
        <f t="shared" si="628"/>
        <v>600</v>
      </c>
      <c r="AP491" s="145">
        <f t="shared" si="628"/>
        <v>0</v>
      </c>
      <c r="AQ491" s="142">
        <f t="shared" si="628"/>
        <v>3657</v>
      </c>
      <c r="AR491" s="142">
        <f t="shared" si="628"/>
        <v>0</v>
      </c>
      <c r="AS491" s="142">
        <f t="shared" si="628"/>
        <v>0</v>
      </c>
      <c r="AT491" s="142">
        <f t="shared" si="628"/>
        <v>600</v>
      </c>
      <c r="AU491" s="142">
        <f t="shared" si="628"/>
        <v>3657</v>
      </c>
      <c r="AV491" s="142">
        <f t="shared" si="628"/>
        <v>0</v>
      </c>
      <c r="AW491" s="142">
        <f t="shared" si="628"/>
        <v>0</v>
      </c>
      <c r="AX491" s="142">
        <f t="shared" si="628"/>
        <v>600</v>
      </c>
      <c r="AY491" s="142">
        <f t="shared" si="628"/>
        <v>3657</v>
      </c>
      <c r="AZ491" s="142">
        <f t="shared" si="628"/>
        <v>0</v>
      </c>
      <c r="BA491" s="142">
        <f t="shared" si="628"/>
        <v>0</v>
      </c>
      <c r="BB491" s="142">
        <f t="shared" si="628"/>
        <v>600</v>
      </c>
      <c r="BC491" s="142">
        <f t="shared" si="628"/>
        <v>3657</v>
      </c>
      <c r="BD491" s="267"/>
      <c r="BE491" s="267"/>
      <c r="BF491" s="142">
        <f aca="true" t="shared" si="629" ref="BF491:CB491">BF492</f>
        <v>600</v>
      </c>
      <c r="BG491" s="142">
        <f t="shared" si="629"/>
        <v>3657</v>
      </c>
      <c r="BH491" s="142">
        <f t="shared" si="629"/>
        <v>0</v>
      </c>
      <c r="BI491" s="142">
        <f t="shared" si="629"/>
        <v>0</v>
      </c>
      <c r="BJ491" s="142">
        <f t="shared" si="629"/>
        <v>600</v>
      </c>
      <c r="BK491" s="142">
        <f t="shared" si="629"/>
        <v>3657</v>
      </c>
      <c r="BL491" s="142">
        <f t="shared" si="629"/>
        <v>0</v>
      </c>
      <c r="BM491" s="142">
        <f t="shared" si="629"/>
        <v>0</v>
      </c>
      <c r="BN491" s="142">
        <f t="shared" si="629"/>
        <v>600</v>
      </c>
      <c r="BO491" s="142"/>
      <c r="BP491" s="142">
        <f t="shared" si="629"/>
        <v>3657</v>
      </c>
      <c r="BQ491" s="142">
        <f t="shared" si="629"/>
        <v>0</v>
      </c>
      <c r="BR491" s="142">
        <f t="shared" si="629"/>
        <v>0</v>
      </c>
      <c r="BS491" s="142">
        <f t="shared" si="629"/>
        <v>600</v>
      </c>
      <c r="BT491" s="142">
        <f t="shared" si="629"/>
        <v>0</v>
      </c>
      <c r="BU491" s="142">
        <f t="shared" si="629"/>
        <v>3657</v>
      </c>
      <c r="BV491" s="142">
        <f t="shared" si="629"/>
        <v>0</v>
      </c>
      <c r="BW491" s="142">
        <f t="shared" si="629"/>
        <v>-2071</v>
      </c>
      <c r="BX491" s="142">
        <f t="shared" si="629"/>
        <v>600</v>
      </c>
      <c r="BY491" s="142">
        <f t="shared" si="629"/>
        <v>0</v>
      </c>
      <c r="BZ491" s="142">
        <f t="shared" si="629"/>
        <v>1586</v>
      </c>
      <c r="CA491" s="142">
        <f t="shared" si="629"/>
        <v>0</v>
      </c>
      <c r="CB491" s="142">
        <f t="shared" si="629"/>
        <v>0</v>
      </c>
      <c r="CC491" s="142">
        <f>CC492</f>
        <v>600</v>
      </c>
      <c r="CD491" s="142">
        <f>CD492</f>
        <v>0</v>
      </c>
      <c r="CE491" s="142">
        <f>CE492</f>
        <v>1586</v>
      </c>
    </row>
    <row r="492" spans="1:83" s="18" customFormat="1" ht="82.5">
      <c r="A492" s="153" t="s">
        <v>241</v>
      </c>
      <c r="B492" s="154" t="s">
        <v>3</v>
      </c>
      <c r="C492" s="154" t="s">
        <v>147</v>
      </c>
      <c r="D492" s="155" t="s">
        <v>38</v>
      </c>
      <c r="E492" s="154" t="s">
        <v>149</v>
      </c>
      <c r="F492" s="142"/>
      <c r="G492" s="142">
        <f>H492-F492</f>
        <v>0</v>
      </c>
      <c r="H492" s="268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7"/>
      <c r="W492" s="267"/>
      <c r="X492" s="267"/>
      <c r="Y492" s="267"/>
      <c r="Z492" s="267"/>
      <c r="AA492" s="267"/>
      <c r="AB492" s="267"/>
      <c r="AC492" s="267"/>
      <c r="AD492" s="267"/>
      <c r="AE492" s="267"/>
      <c r="AF492" s="267"/>
      <c r="AG492" s="267"/>
      <c r="AH492" s="267"/>
      <c r="AI492" s="267"/>
      <c r="AJ492" s="267"/>
      <c r="AK492" s="268"/>
      <c r="AL492" s="268"/>
      <c r="AM492" s="268"/>
      <c r="AN492" s="142">
        <f>AO492-AM492</f>
        <v>600</v>
      </c>
      <c r="AO492" s="145">
        <v>600</v>
      </c>
      <c r="AP492" s="145"/>
      <c r="AQ492" s="142">
        <v>3657</v>
      </c>
      <c r="AR492" s="142"/>
      <c r="AS492" s="267"/>
      <c r="AT492" s="142">
        <f>AO492+AR492</f>
        <v>600</v>
      </c>
      <c r="AU492" s="142">
        <f>AQ492+AS492</f>
        <v>3657</v>
      </c>
      <c r="AV492" s="267"/>
      <c r="AW492" s="267"/>
      <c r="AX492" s="142">
        <f>AT492+AV492</f>
        <v>600</v>
      </c>
      <c r="AY492" s="142">
        <f>AU492</f>
        <v>3657</v>
      </c>
      <c r="AZ492" s="267"/>
      <c r="BA492" s="267"/>
      <c r="BB492" s="142">
        <f>AX492+AZ492</f>
        <v>600</v>
      </c>
      <c r="BC492" s="142">
        <f>AY492+BA492</f>
        <v>3657</v>
      </c>
      <c r="BD492" s="267"/>
      <c r="BE492" s="267"/>
      <c r="BF492" s="142">
        <f>BB492+BD492</f>
        <v>600</v>
      </c>
      <c r="BG492" s="142">
        <f>BC492+BE492</f>
        <v>3657</v>
      </c>
      <c r="BH492" s="267"/>
      <c r="BI492" s="267"/>
      <c r="BJ492" s="142">
        <f>BB492+BH492</f>
        <v>600</v>
      </c>
      <c r="BK492" s="142">
        <f>BC492+BI492</f>
        <v>3657</v>
      </c>
      <c r="BL492" s="267"/>
      <c r="BM492" s="267"/>
      <c r="BN492" s="142">
        <f>BJ492+BL492</f>
        <v>600</v>
      </c>
      <c r="BO492" s="142"/>
      <c r="BP492" s="142">
        <f>BK492+BM492</f>
        <v>3657</v>
      </c>
      <c r="BQ492" s="142"/>
      <c r="BR492" s="267"/>
      <c r="BS492" s="142">
        <f>BN492+BQ492</f>
        <v>600</v>
      </c>
      <c r="BT492" s="142">
        <f>BO492</f>
        <v>0</v>
      </c>
      <c r="BU492" s="142">
        <f>BP492+BR492</f>
        <v>3657</v>
      </c>
      <c r="BV492" s="142"/>
      <c r="BW492" s="142">
        <v>-2071</v>
      </c>
      <c r="BX492" s="142">
        <f>BS492+BV492</f>
        <v>600</v>
      </c>
      <c r="BY492" s="142">
        <f>BT492</f>
        <v>0</v>
      </c>
      <c r="BZ492" s="142">
        <f>BU492+BW492</f>
        <v>1586</v>
      </c>
      <c r="CA492" s="142"/>
      <c r="CB492" s="142"/>
      <c r="CC492" s="142">
        <f>BX492+CA492</f>
        <v>600</v>
      </c>
      <c r="CD492" s="142">
        <f>BY492</f>
        <v>0</v>
      </c>
      <c r="CE492" s="142">
        <f>BZ492+CB492</f>
        <v>1586</v>
      </c>
    </row>
    <row r="493" spans="1:83" s="18" customFormat="1" ht="38.25" customHeight="1">
      <c r="A493" s="153" t="s">
        <v>207</v>
      </c>
      <c r="B493" s="154" t="s">
        <v>3</v>
      </c>
      <c r="C493" s="154" t="s">
        <v>147</v>
      </c>
      <c r="D493" s="155" t="s">
        <v>208</v>
      </c>
      <c r="E493" s="154"/>
      <c r="F493" s="142">
        <f aca="true" t="shared" si="630" ref="F493:V494">F494</f>
        <v>1049</v>
      </c>
      <c r="G493" s="142">
        <f t="shared" si="630"/>
        <v>-92</v>
      </c>
      <c r="H493" s="142">
        <f t="shared" si="630"/>
        <v>957</v>
      </c>
      <c r="I493" s="142">
        <f t="shared" si="630"/>
        <v>0</v>
      </c>
      <c r="J493" s="142">
        <f t="shared" si="630"/>
        <v>1025</v>
      </c>
      <c r="K493" s="142">
        <f t="shared" si="630"/>
        <v>0</v>
      </c>
      <c r="L493" s="142">
        <f t="shared" si="630"/>
        <v>0</v>
      </c>
      <c r="M493" s="142">
        <f t="shared" si="630"/>
        <v>1025</v>
      </c>
      <c r="N493" s="142">
        <f aca="true" t="shared" si="631" ref="N493:U493">N494+N496</f>
        <v>-367</v>
      </c>
      <c r="O493" s="142">
        <f t="shared" si="631"/>
        <v>658</v>
      </c>
      <c r="P493" s="142">
        <f t="shared" si="631"/>
        <v>0</v>
      </c>
      <c r="Q493" s="142">
        <f t="shared" si="631"/>
        <v>658</v>
      </c>
      <c r="R493" s="142">
        <f t="shared" si="631"/>
        <v>0</v>
      </c>
      <c r="S493" s="142">
        <f t="shared" si="631"/>
        <v>0</v>
      </c>
      <c r="T493" s="142">
        <f t="shared" si="631"/>
        <v>658</v>
      </c>
      <c r="U493" s="142">
        <f t="shared" si="631"/>
        <v>658</v>
      </c>
      <c r="V493" s="142">
        <f aca="true" t="shared" si="632" ref="V493:AB493">V494+V496</f>
        <v>0</v>
      </c>
      <c r="W493" s="142">
        <f t="shared" si="632"/>
        <v>0</v>
      </c>
      <c r="X493" s="142">
        <f t="shared" si="632"/>
        <v>658</v>
      </c>
      <c r="Y493" s="142">
        <f t="shared" si="632"/>
        <v>658</v>
      </c>
      <c r="Z493" s="142">
        <f t="shared" si="632"/>
        <v>0</v>
      </c>
      <c r="AA493" s="143">
        <f t="shared" si="632"/>
        <v>658</v>
      </c>
      <c r="AB493" s="143">
        <f t="shared" si="632"/>
        <v>658</v>
      </c>
      <c r="AC493" s="143">
        <f>AC494+AC496</f>
        <v>0</v>
      </c>
      <c r="AD493" s="143">
        <f>AD494+AD496</f>
        <v>0</v>
      </c>
      <c r="AE493" s="143"/>
      <c r="AF493" s="142">
        <f aca="true" t="shared" si="633" ref="AF493:AV493">AF494+AF496</f>
        <v>658</v>
      </c>
      <c r="AG493" s="142">
        <f t="shared" si="633"/>
        <v>0</v>
      </c>
      <c r="AH493" s="142">
        <f t="shared" si="633"/>
        <v>658</v>
      </c>
      <c r="AI493" s="142">
        <f t="shared" si="633"/>
        <v>0</v>
      </c>
      <c r="AJ493" s="142">
        <f t="shared" si="633"/>
        <v>0</v>
      </c>
      <c r="AK493" s="142">
        <f t="shared" si="633"/>
        <v>658</v>
      </c>
      <c r="AL493" s="142">
        <f t="shared" si="633"/>
        <v>0</v>
      </c>
      <c r="AM493" s="142">
        <f t="shared" si="633"/>
        <v>658</v>
      </c>
      <c r="AN493" s="142">
        <f t="shared" si="633"/>
        <v>-219</v>
      </c>
      <c r="AO493" s="142">
        <f t="shared" si="633"/>
        <v>439</v>
      </c>
      <c r="AP493" s="142">
        <f t="shared" si="633"/>
        <v>0</v>
      </c>
      <c r="AQ493" s="142">
        <f t="shared" si="633"/>
        <v>439</v>
      </c>
      <c r="AR493" s="142">
        <f t="shared" si="633"/>
        <v>0</v>
      </c>
      <c r="AS493" s="142">
        <f t="shared" si="633"/>
        <v>0</v>
      </c>
      <c r="AT493" s="142">
        <f t="shared" si="633"/>
        <v>439</v>
      </c>
      <c r="AU493" s="142">
        <f t="shared" si="633"/>
        <v>439</v>
      </c>
      <c r="AV493" s="142">
        <f t="shared" si="633"/>
        <v>0</v>
      </c>
      <c r="AW493" s="142">
        <f aca="true" t="shared" si="634" ref="AW493:BC493">AW494+AW496</f>
        <v>0</v>
      </c>
      <c r="AX493" s="142">
        <f t="shared" si="634"/>
        <v>439</v>
      </c>
      <c r="AY493" s="142">
        <f t="shared" si="634"/>
        <v>439</v>
      </c>
      <c r="AZ493" s="142">
        <f t="shared" si="634"/>
        <v>0</v>
      </c>
      <c r="BA493" s="142">
        <f t="shared" si="634"/>
        <v>0</v>
      </c>
      <c r="BB493" s="142">
        <f t="shared" si="634"/>
        <v>439</v>
      </c>
      <c r="BC493" s="142">
        <f t="shared" si="634"/>
        <v>439</v>
      </c>
      <c r="BD493" s="267"/>
      <c r="BE493" s="267"/>
      <c r="BF493" s="142">
        <f aca="true" t="shared" si="635" ref="BF493:BZ493">BF494+BF496</f>
        <v>439</v>
      </c>
      <c r="BG493" s="142">
        <f t="shared" si="635"/>
        <v>439</v>
      </c>
      <c r="BH493" s="142">
        <f>BH494+BH496</f>
        <v>0</v>
      </c>
      <c r="BI493" s="142">
        <f>BI494+BI496</f>
        <v>0</v>
      </c>
      <c r="BJ493" s="142">
        <f>BJ494+BJ496</f>
        <v>439</v>
      </c>
      <c r="BK493" s="142">
        <f>BK494+BK496</f>
        <v>439</v>
      </c>
      <c r="BL493" s="142">
        <f t="shared" si="635"/>
        <v>0</v>
      </c>
      <c r="BM493" s="142">
        <f t="shared" si="635"/>
        <v>0</v>
      </c>
      <c r="BN493" s="142">
        <f t="shared" si="635"/>
        <v>439</v>
      </c>
      <c r="BO493" s="142"/>
      <c r="BP493" s="142">
        <f t="shared" si="635"/>
        <v>439</v>
      </c>
      <c r="BQ493" s="142">
        <f t="shared" si="635"/>
        <v>0</v>
      </c>
      <c r="BR493" s="142">
        <f t="shared" si="635"/>
        <v>0</v>
      </c>
      <c r="BS493" s="142">
        <f t="shared" si="635"/>
        <v>439</v>
      </c>
      <c r="BT493" s="142">
        <f t="shared" si="635"/>
        <v>0</v>
      </c>
      <c r="BU493" s="142">
        <f t="shared" si="635"/>
        <v>439</v>
      </c>
      <c r="BV493" s="142">
        <f t="shared" si="635"/>
        <v>0</v>
      </c>
      <c r="BW493" s="142">
        <f t="shared" si="635"/>
        <v>0</v>
      </c>
      <c r="BX493" s="142">
        <f t="shared" si="635"/>
        <v>439</v>
      </c>
      <c r="BY493" s="142">
        <f t="shared" si="635"/>
        <v>0</v>
      </c>
      <c r="BZ493" s="142">
        <f t="shared" si="635"/>
        <v>439</v>
      </c>
      <c r="CA493" s="142">
        <f>CA494+CA496</f>
        <v>0</v>
      </c>
      <c r="CB493" s="142">
        <f>CB494+CB496</f>
        <v>0</v>
      </c>
      <c r="CC493" s="142">
        <f>CC494+CC496</f>
        <v>439</v>
      </c>
      <c r="CD493" s="142">
        <f>CD494+CD496</f>
        <v>0</v>
      </c>
      <c r="CE493" s="142">
        <f>CE494+CE496</f>
        <v>439</v>
      </c>
    </row>
    <row r="494" spans="1:83" s="18" customFormat="1" ht="82.5" customHeight="1" hidden="1">
      <c r="A494" s="153" t="s">
        <v>264</v>
      </c>
      <c r="B494" s="154" t="s">
        <v>3</v>
      </c>
      <c r="C494" s="154" t="s">
        <v>147</v>
      </c>
      <c r="D494" s="155" t="s">
        <v>209</v>
      </c>
      <c r="E494" s="154"/>
      <c r="F494" s="142">
        <f t="shared" si="630"/>
        <v>1049</v>
      </c>
      <c r="G494" s="142">
        <f t="shared" si="630"/>
        <v>-92</v>
      </c>
      <c r="H494" s="142">
        <f t="shared" si="630"/>
        <v>957</v>
      </c>
      <c r="I494" s="142">
        <f t="shared" si="630"/>
        <v>0</v>
      </c>
      <c r="J494" s="142">
        <f t="shared" si="630"/>
        <v>1025</v>
      </c>
      <c r="K494" s="142">
        <f t="shared" si="630"/>
        <v>0</v>
      </c>
      <c r="L494" s="142">
        <f t="shared" si="630"/>
        <v>0</v>
      </c>
      <c r="M494" s="142">
        <f t="shared" si="630"/>
        <v>1025</v>
      </c>
      <c r="N494" s="142">
        <f t="shared" si="630"/>
        <v>-1025</v>
      </c>
      <c r="O494" s="142">
        <f t="shared" si="630"/>
        <v>0</v>
      </c>
      <c r="P494" s="142">
        <f t="shared" si="630"/>
        <v>0</v>
      </c>
      <c r="Q494" s="142">
        <f t="shared" si="630"/>
        <v>0</v>
      </c>
      <c r="R494" s="142">
        <f t="shared" si="630"/>
        <v>0</v>
      </c>
      <c r="S494" s="142">
        <f t="shared" si="630"/>
        <v>0</v>
      </c>
      <c r="T494" s="142">
        <f t="shared" si="630"/>
        <v>0</v>
      </c>
      <c r="U494" s="142">
        <f t="shared" si="630"/>
        <v>0</v>
      </c>
      <c r="V494" s="142">
        <f t="shared" si="630"/>
        <v>0</v>
      </c>
      <c r="W494" s="142">
        <f aca="true" t="shared" si="636" ref="W494:AH494">W495</f>
        <v>0</v>
      </c>
      <c r="X494" s="142">
        <f t="shared" si="636"/>
        <v>0</v>
      </c>
      <c r="Y494" s="142">
        <f t="shared" si="636"/>
        <v>0</v>
      </c>
      <c r="Z494" s="142">
        <f t="shared" si="636"/>
        <v>0</v>
      </c>
      <c r="AA494" s="143">
        <f t="shared" si="636"/>
        <v>0</v>
      </c>
      <c r="AB494" s="143">
        <f t="shared" si="636"/>
        <v>0</v>
      </c>
      <c r="AC494" s="143">
        <f t="shared" si="636"/>
        <v>0</v>
      </c>
      <c r="AD494" s="143">
        <f t="shared" si="636"/>
        <v>0</v>
      </c>
      <c r="AE494" s="143"/>
      <c r="AF494" s="142">
        <f t="shared" si="636"/>
        <v>0</v>
      </c>
      <c r="AG494" s="142">
        <f t="shared" si="636"/>
        <v>0</v>
      </c>
      <c r="AH494" s="142">
        <f t="shared" si="636"/>
        <v>0</v>
      </c>
      <c r="AI494" s="267"/>
      <c r="AJ494" s="267"/>
      <c r="AK494" s="268"/>
      <c r="AL494" s="268"/>
      <c r="AM494" s="268"/>
      <c r="AN494" s="267"/>
      <c r="AO494" s="267"/>
      <c r="AP494" s="267"/>
      <c r="AQ494" s="267"/>
      <c r="AR494" s="267"/>
      <c r="AS494" s="267"/>
      <c r="AT494" s="267"/>
      <c r="AU494" s="267"/>
      <c r="AV494" s="267"/>
      <c r="AW494" s="267"/>
      <c r="AX494" s="267"/>
      <c r="AY494" s="267"/>
      <c r="AZ494" s="267"/>
      <c r="BA494" s="267"/>
      <c r="BB494" s="267"/>
      <c r="BC494" s="267"/>
      <c r="BD494" s="267"/>
      <c r="BE494" s="267"/>
      <c r="BF494" s="267"/>
      <c r="BG494" s="267"/>
      <c r="BH494" s="267"/>
      <c r="BI494" s="267"/>
      <c r="BJ494" s="267"/>
      <c r="BK494" s="267"/>
      <c r="BL494" s="267"/>
      <c r="BM494" s="267"/>
      <c r="BN494" s="267"/>
      <c r="BO494" s="267"/>
      <c r="BP494" s="267"/>
      <c r="BQ494" s="267"/>
      <c r="BR494" s="267"/>
      <c r="BS494" s="267"/>
      <c r="BT494" s="267"/>
      <c r="BU494" s="267"/>
      <c r="BV494" s="267"/>
      <c r="BW494" s="267"/>
      <c r="BX494" s="267"/>
      <c r="BY494" s="267"/>
      <c r="BZ494" s="267"/>
      <c r="CA494" s="267"/>
      <c r="CB494" s="267"/>
      <c r="CC494" s="267"/>
      <c r="CD494" s="267"/>
      <c r="CE494" s="267"/>
    </row>
    <row r="495" spans="1:83" s="18" customFormat="1" ht="82.5" customHeight="1" hidden="1">
      <c r="A495" s="153" t="s">
        <v>242</v>
      </c>
      <c r="B495" s="154" t="s">
        <v>3</v>
      </c>
      <c r="C495" s="154" t="s">
        <v>147</v>
      </c>
      <c r="D495" s="155" t="s">
        <v>209</v>
      </c>
      <c r="E495" s="154" t="s">
        <v>141</v>
      </c>
      <c r="F495" s="142">
        <v>1049</v>
      </c>
      <c r="G495" s="142">
        <f>H495-F495</f>
        <v>-92</v>
      </c>
      <c r="H495" s="142">
        <v>957</v>
      </c>
      <c r="I495" s="142"/>
      <c r="J495" s="142">
        <v>1025</v>
      </c>
      <c r="K495" s="268"/>
      <c r="L495" s="268"/>
      <c r="M495" s="142">
        <v>1025</v>
      </c>
      <c r="N495" s="142">
        <f>O495-M495</f>
        <v>-1025</v>
      </c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3"/>
      <c r="AB495" s="143"/>
      <c r="AC495" s="143"/>
      <c r="AD495" s="143"/>
      <c r="AE495" s="143"/>
      <c r="AF495" s="142"/>
      <c r="AG495" s="142"/>
      <c r="AH495" s="142"/>
      <c r="AI495" s="267"/>
      <c r="AJ495" s="267"/>
      <c r="AK495" s="268"/>
      <c r="AL495" s="268"/>
      <c r="AM495" s="268"/>
      <c r="AN495" s="267"/>
      <c r="AO495" s="267"/>
      <c r="AP495" s="267"/>
      <c r="AQ495" s="267"/>
      <c r="AR495" s="267"/>
      <c r="AS495" s="267"/>
      <c r="AT495" s="267"/>
      <c r="AU495" s="267"/>
      <c r="AV495" s="267"/>
      <c r="AW495" s="267"/>
      <c r="AX495" s="267"/>
      <c r="AY495" s="267"/>
      <c r="AZ495" s="267"/>
      <c r="BA495" s="267"/>
      <c r="BB495" s="267"/>
      <c r="BC495" s="267"/>
      <c r="BD495" s="267"/>
      <c r="BE495" s="267"/>
      <c r="BF495" s="267"/>
      <c r="BG495" s="267"/>
      <c r="BH495" s="267"/>
      <c r="BI495" s="267"/>
      <c r="BJ495" s="267"/>
      <c r="BK495" s="267"/>
      <c r="BL495" s="267"/>
      <c r="BM495" s="267"/>
      <c r="BN495" s="267"/>
      <c r="BO495" s="267"/>
      <c r="BP495" s="267"/>
      <c r="BQ495" s="267"/>
      <c r="BR495" s="267"/>
      <c r="BS495" s="267"/>
      <c r="BT495" s="267"/>
      <c r="BU495" s="267"/>
      <c r="BV495" s="267"/>
      <c r="BW495" s="267"/>
      <c r="BX495" s="267"/>
      <c r="BY495" s="267"/>
      <c r="BZ495" s="267"/>
      <c r="CA495" s="267"/>
      <c r="CB495" s="267"/>
      <c r="CC495" s="267"/>
      <c r="CD495" s="267"/>
      <c r="CE495" s="267"/>
    </row>
    <row r="496" spans="1:83" s="18" customFormat="1" ht="115.5" customHeight="1">
      <c r="A496" s="153" t="s">
        <v>288</v>
      </c>
      <c r="B496" s="154" t="s">
        <v>3</v>
      </c>
      <c r="C496" s="154" t="s">
        <v>147</v>
      </c>
      <c r="D496" s="155" t="s">
        <v>209</v>
      </c>
      <c r="E496" s="154"/>
      <c r="F496" s="142"/>
      <c r="G496" s="142"/>
      <c r="H496" s="142"/>
      <c r="I496" s="142"/>
      <c r="J496" s="142"/>
      <c r="K496" s="268"/>
      <c r="L496" s="268"/>
      <c r="M496" s="142"/>
      <c r="N496" s="142">
        <f aca="true" t="shared" si="637" ref="N496:BC496">N497</f>
        <v>658</v>
      </c>
      <c r="O496" s="142">
        <f t="shared" si="637"/>
        <v>658</v>
      </c>
      <c r="P496" s="142">
        <f t="shared" si="637"/>
        <v>0</v>
      </c>
      <c r="Q496" s="142">
        <f t="shared" si="637"/>
        <v>658</v>
      </c>
      <c r="R496" s="142">
        <f t="shared" si="637"/>
        <v>0</v>
      </c>
      <c r="S496" s="142">
        <f t="shared" si="637"/>
        <v>0</v>
      </c>
      <c r="T496" s="142">
        <f t="shared" si="637"/>
        <v>658</v>
      </c>
      <c r="U496" s="142">
        <f t="shared" si="637"/>
        <v>658</v>
      </c>
      <c r="V496" s="142">
        <f t="shared" si="637"/>
        <v>0</v>
      </c>
      <c r="W496" s="142">
        <f t="shared" si="637"/>
        <v>0</v>
      </c>
      <c r="X496" s="142">
        <f t="shared" si="637"/>
        <v>658</v>
      </c>
      <c r="Y496" s="142">
        <f t="shared" si="637"/>
        <v>658</v>
      </c>
      <c r="Z496" s="142">
        <f t="shared" si="637"/>
        <v>0</v>
      </c>
      <c r="AA496" s="143">
        <f t="shared" si="637"/>
        <v>658</v>
      </c>
      <c r="AB496" s="143">
        <f t="shared" si="637"/>
        <v>658</v>
      </c>
      <c r="AC496" s="143">
        <f t="shared" si="637"/>
        <v>0</v>
      </c>
      <c r="AD496" s="143">
        <f t="shared" si="637"/>
        <v>0</v>
      </c>
      <c r="AE496" s="143"/>
      <c r="AF496" s="142">
        <f t="shared" si="637"/>
        <v>658</v>
      </c>
      <c r="AG496" s="142">
        <f t="shared" si="637"/>
        <v>0</v>
      </c>
      <c r="AH496" s="142">
        <f t="shared" si="637"/>
        <v>658</v>
      </c>
      <c r="AI496" s="142">
        <f t="shared" si="637"/>
        <v>0</v>
      </c>
      <c r="AJ496" s="142">
        <f t="shared" si="637"/>
        <v>0</v>
      </c>
      <c r="AK496" s="142">
        <f t="shared" si="637"/>
        <v>658</v>
      </c>
      <c r="AL496" s="142">
        <f t="shared" si="637"/>
        <v>0</v>
      </c>
      <c r="AM496" s="142">
        <f t="shared" si="637"/>
        <v>658</v>
      </c>
      <c r="AN496" s="142">
        <f t="shared" si="637"/>
        <v>-219</v>
      </c>
      <c r="AO496" s="142">
        <f t="shared" si="637"/>
        <v>439</v>
      </c>
      <c r="AP496" s="142">
        <f t="shared" si="637"/>
        <v>0</v>
      </c>
      <c r="AQ496" s="142">
        <f t="shared" si="637"/>
        <v>439</v>
      </c>
      <c r="AR496" s="142">
        <f t="shared" si="637"/>
        <v>0</v>
      </c>
      <c r="AS496" s="142">
        <f t="shared" si="637"/>
        <v>0</v>
      </c>
      <c r="AT496" s="142">
        <f t="shared" si="637"/>
        <v>439</v>
      </c>
      <c r="AU496" s="142">
        <f t="shared" si="637"/>
        <v>439</v>
      </c>
      <c r="AV496" s="142">
        <f t="shared" si="637"/>
        <v>0</v>
      </c>
      <c r="AW496" s="142">
        <f t="shared" si="637"/>
        <v>0</v>
      </c>
      <c r="AX496" s="142">
        <f t="shared" si="637"/>
        <v>439</v>
      </c>
      <c r="AY496" s="142">
        <f t="shared" si="637"/>
        <v>439</v>
      </c>
      <c r="AZ496" s="142">
        <f t="shared" si="637"/>
        <v>0</v>
      </c>
      <c r="BA496" s="142">
        <f t="shared" si="637"/>
        <v>0</v>
      </c>
      <c r="BB496" s="142">
        <f t="shared" si="637"/>
        <v>439</v>
      </c>
      <c r="BC496" s="142">
        <f t="shared" si="637"/>
        <v>439</v>
      </c>
      <c r="BD496" s="267"/>
      <c r="BE496" s="267"/>
      <c r="BF496" s="142">
        <f aca="true" t="shared" si="638" ref="BF496:CB496">BF497</f>
        <v>439</v>
      </c>
      <c r="BG496" s="142">
        <f t="shared" si="638"/>
        <v>439</v>
      </c>
      <c r="BH496" s="142">
        <f t="shared" si="638"/>
        <v>0</v>
      </c>
      <c r="BI496" s="142">
        <f t="shared" si="638"/>
        <v>0</v>
      </c>
      <c r="BJ496" s="142">
        <f t="shared" si="638"/>
        <v>439</v>
      </c>
      <c r="BK496" s="142">
        <f t="shared" si="638"/>
        <v>439</v>
      </c>
      <c r="BL496" s="142">
        <f t="shared" si="638"/>
        <v>0</v>
      </c>
      <c r="BM496" s="142">
        <f t="shared" si="638"/>
        <v>0</v>
      </c>
      <c r="BN496" s="142">
        <f t="shared" si="638"/>
        <v>439</v>
      </c>
      <c r="BO496" s="142"/>
      <c r="BP496" s="142">
        <f t="shared" si="638"/>
        <v>439</v>
      </c>
      <c r="BQ496" s="142">
        <f t="shared" si="638"/>
        <v>0</v>
      </c>
      <c r="BR496" s="142">
        <f t="shared" si="638"/>
        <v>0</v>
      </c>
      <c r="BS496" s="142">
        <f t="shared" si="638"/>
        <v>439</v>
      </c>
      <c r="BT496" s="142">
        <f t="shared" si="638"/>
        <v>0</v>
      </c>
      <c r="BU496" s="142">
        <f t="shared" si="638"/>
        <v>439</v>
      </c>
      <c r="BV496" s="142">
        <f t="shared" si="638"/>
        <v>0</v>
      </c>
      <c r="BW496" s="142">
        <f t="shared" si="638"/>
        <v>0</v>
      </c>
      <c r="BX496" s="142">
        <f t="shared" si="638"/>
        <v>439</v>
      </c>
      <c r="BY496" s="142">
        <f t="shared" si="638"/>
        <v>0</v>
      </c>
      <c r="BZ496" s="142">
        <f t="shared" si="638"/>
        <v>439</v>
      </c>
      <c r="CA496" s="142">
        <f t="shared" si="638"/>
        <v>0</v>
      </c>
      <c r="CB496" s="142">
        <f t="shared" si="638"/>
        <v>0</v>
      </c>
      <c r="CC496" s="142">
        <f>CC497</f>
        <v>439</v>
      </c>
      <c r="CD496" s="142">
        <f>CD497</f>
        <v>0</v>
      </c>
      <c r="CE496" s="142">
        <f>CE497</f>
        <v>439</v>
      </c>
    </row>
    <row r="497" spans="1:83" s="18" customFormat="1" ht="84" customHeight="1">
      <c r="A497" s="153" t="s">
        <v>242</v>
      </c>
      <c r="B497" s="154" t="s">
        <v>3</v>
      </c>
      <c r="C497" s="154" t="s">
        <v>147</v>
      </c>
      <c r="D497" s="155" t="s">
        <v>209</v>
      </c>
      <c r="E497" s="154" t="s">
        <v>141</v>
      </c>
      <c r="F497" s="142"/>
      <c r="G497" s="142"/>
      <c r="H497" s="142"/>
      <c r="I497" s="142"/>
      <c r="J497" s="142"/>
      <c r="K497" s="268"/>
      <c r="L497" s="268"/>
      <c r="M497" s="142"/>
      <c r="N497" s="142">
        <f>O497-M497</f>
        <v>658</v>
      </c>
      <c r="O497" s="142">
        <v>658</v>
      </c>
      <c r="P497" s="142"/>
      <c r="Q497" s="142">
        <v>658</v>
      </c>
      <c r="R497" s="267"/>
      <c r="S497" s="267"/>
      <c r="T497" s="142">
        <f>O497+R497</f>
        <v>658</v>
      </c>
      <c r="U497" s="142">
        <f>Q497+S497</f>
        <v>658</v>
      </c>
      <c r="V497" s="267"/>
      <c r="W497" s="267"/>
      <c r="X497" s="142">
        <f>T497+V497</f>
        <v>658</v>
      </c>
      <c r="Y497" s="142">
        <f>U497+W497</f>
        <v>658</v>
      </c>
      <c r="Z497" s="267"/>
      <c r="AA497" s="143">
        <f>X497+Z497</f>
        <v>658</v>
      </c>
      <c r="AB497" s="143">
        <f>Y497</f>
        <v>658</v>
      </c>
      <c r="AC497" s="269"/>
      <c r="AD497" s="269"/>
      <c r="AE497" s="269"/>
      <c r="AF497" s="142">
        <f>AA497+AC497</f>
        <v>658</v>
      </c>
      <c r="AG497" s="267"/>
      <c r="AH497" s="142">
        <f>AB497</f>
        <v>658</v>
      </c>
      <c r="AI497" s="267"/>
      <c r="AJ497" s="267"/>
      <c r="AK497" s="142">
        <f>AF497+AI497</f>
        <v>658</v>
      </c>
      <c r="AL497" s="142">
        <f>AG497</f>
        <v>0</v>
      </c>
      <c r="AM497" s="142">
        <f>AH497+AJ497</f>
        <v>658</v>
      </c>
      <c r="AN497" s="142">
        <f>AO497-AM497</f>
        <v>-219</v>
      </c>
      <c r="AO497" s="145">
        <v>439</v>
      </c>
      <c r="AP497" s="145"/>
      <c r="AQ497" s="145">
        <v>439</v>
      </c>
      <c r="AR497" s="145"/>
      <c r="AS497" s="267"/>
      <c r="AT497" s="142">
        <f>AO497+AR497</f>
        <v>439</v>
      </c>
      <c r="AU497" s="142">
        <f>AQ497+AS497</f>
        <v>439</v>
      </c>
      <c r="AV497" s="267"/>
      <c r="AW497" s="267"/>
      <c r="AX497" s="142">
        <f>AT497+AV497</f>
        <v>439</v>
      </c>
      <c r="AY497" s="142">
        <f>AU497</f>
        <v>439</v>
      </c>
      <c r="AZ497" s="267"/>
      <c r="BA497" s="267"/>
      <c r="BB497" s="142">
        <f>AX497+AZ497</f>
        <v>439</v>
      </c>
      <c r="BC497" s="142">
        <f>AY497+BA497</f>
        <v>439</v>
      </c>
      <c r="BD497" s="267"/>
      <c r="BE497" s="267"/>
      <c r="BF497" s="142">
        <f>BB497+BD497</f>
        <v>439</v>
      </c>
      <c r="BG497" s="142">
        <f>BC497+BE497</f>
        <v>439</v>
      </c>
      <c r="BH497" s="267"/>
      <c r="BI497" s="267"/>
      <c r="BJ497" s="142">
        <f>BB497+BH497</f>
        <v>439</v>
      </c>
      <c r="BK497" s="142">
        <f>BC497+BI497</f>
        <v>439</v>
      </c>
      <c r="BL497" s="267"/>
      <c r="BM497" s="267"/>
      <c r="BN497" s="142">
        <f>BJ497+BL497</f>
        <v>439</v>
      </c>
      <c r="BO497" s="142"/>
      <c r="BP497" s="142">
        <f>BK497+BM497</f>
        <v>439</v>
      </c>
      <c r="BQ497" s="142"/>
      <c r="BR497" s="267"/>
      <c r="BS497" s="142">
        <f>BN497+BQ497</f>
        <v>439</v>
      </c>
      <c r="BT497" s="142">
        <f>BO497</f>
        <v>0</v>
      </c>
      <c r="BU497" s="142">
        <f>BP497+BR497</f>
        <v>439</v>
      </c>
      <c r="BV497" s="142"/>
      <c r="BW497" s="267"/>
      <c r="BX497" s="142">
        <f>BS497+BV497</f>
        <v>439</v>
      </c>
      <c r="BY497" s="142">
        <f>BT497</f>
        <v>0</v>
      </c>
      <c r="BZ497" s="142">
        <f>BU497+BW497</f>
        <v>439</v>
      </c>
      <c r="CA497" s="142"/>
      <c r="CB497" s="267"/>
      <c r="CC497" s="142">
        <f>BX497+CA497</f>
        <v>439</v>
      </c>
      <c r="CD497" s="142">
        <f>BY497</f>
        <v>0</v>
      </c>
      <c r="CE497" s="142">
        <f>BZ497+CB497</f>
        <v>439</v>
      </c>
    </row>
    <row r="498" spans="1:83" s="18" customFormat="1" ht="33" customHeight="1" hidden="1">
      <c r="A498" s="153" t="s">
        <v>119</v>
      </c>
      <c r="B498" s="154" t="s">
        <v>3</v>
      </c>
      <c r="C498" s="154" t="s">
        <v>147</v>
      </c>
      <c r="D498" s="155" t="s">
        <v>120</v>
      </c>
      <c r="E498" s="154"/>
      <c r="F498" s="156">
        <f aca="true" t="shared" si="639" ref="F498:L498">F499+F500+F501+F505</f>
        <v>54400</v>
      </c>
      <c r="G498" s="156">
        <f t="shared" si="639"/>
        <v>-6931</v>
      </c>
      <c r="H498" s="156">
        <f t="shared" si="639"/>
        <v>47469</v>
      </c>
      <c r="I498" s="156">
        <f t="shared" si="639"/>
        <v>0</v>
      </c>
      <c r="J498" s="156">
        <f t="shared" si="639"/>
        <v>51447</v>
      </c>
      <c r="K498" s="156">
        <f t="shared" si="639"/>
        <v>0</v>
      </c>
      <c r="L498" s="156">
        <f t="shared" si="639"/>
        <v>0</v>
      </c>
      <c r="M498" s="156">
        <f>M499+M500+M501+M503+M505</f>
        <v>51447</v>
      </c>
      <c r="N498" s="156">
        <f aca="true" t="shared" si="640" ref="N498:Y498">N499+N500+N501+N503+N505+N507+N522+N518</f>
        <v>-30367</v>
      </c>
      <c r="O498" s="156">
        <f t="shared" si="640"/>
        <v>21080</v>
      </c>
      <c r="P498" s="156">
        <f t="shared" si="640"/>
        <v>0</v>
      </c>
      <c r="Q498" s="156">
        <f t="shared" si="640"/>
        <v>20999</v>
      </c>
      <c r="R498" s="156">
        <f t="shared" si="640"/>
        <v>0</v>
      </c>
      <c r="S498" s="156">
        <f t="shared" si="640"/>
        <v>0</v>
      </c>
      <c r="T498" s="156">
        <f t="shared" si="640"/>
        <v>21080</v>
      </c>
      <c r="U498" s="156">
        <f t="shared" si="640"/>
        <v>20999</v>
      </c>
      <c r="V498" s="156">
        <f t="shared" si="640"/>
        <v>0</v>
      </c>
      <c r="W498" s="156">
        <f t="shared" si="640"/>
        <v>0</v>
      </c>
      <c r="X498" s="156">
        <f t="shared" si="640"/>
        <v>21080</v>
      </c>
      <c r="Y498" s="156">
        <f t="shared" si="640"/>
        <v>20999</v>
      </c>
      <c r="Z498" s="156">
        <f>Z499+Z500+Z501+Z503+Z505+Z507+Z522+Z518</f>
        <v>0</v>
      </c>
      <c r="AA498" s="157">
        <f>AA499+AA500+AA501+AA503+AA505+AA507+AA522+AA518</f>
        <v>21080</v>
      </c>
      <c r="AB498" s="157">
        <f>AB499+AB500+AB501+AB503+AB505+AB507+AB522+AB518</f>
        <v>20999</v>
      </c>
      <c r="AC498" s="157">
        <f>AC499+AC500+AC501+AC503+AC505+AC507+AC522+AC518</f>
        <v>0</v>
      </c>
      <c r="AD498" s="157">
        <f>AD499+AD500+AD501+AD503+AD505+AD507+AD522+AD518</f>
        <v>0</v>
      </c>
      <c r="AE498" s="157"/>
      <c r="AF498" s="156">
        <f aca="true" t="shared" si="641" ref="AF498:AU498">AF499+AF500+AF501+AF503+AF505+AF507+AF522+AF518</f>
        <v>21080</v>
      </c>
      <c r="AG498" s="156">
        <f t="shared" si="641"/>
        <v>0</v>
      </c>
      <c r="AH498" s="156">
        <f t="shared" si="641"/>
        <v>20999</v>
      </c>
      <c r="AI498" s="156">
        <f t="shared" si="641"/>
        <v>606</v>
      </c>
      <c r="AJ498" s="156">
        <f t="shared" si="641"/>
        <v>606</v>
      </c>
      <c r="AK498" s="156">
        <f t="shared" si="641"/>
        <v>21686</v>
      </c>
      <c r="AL498" s="156">
        <f t="shared" si="641"/>
        <v>0</v>
      </c>
      <c r="AM498" s="156">
        <f t="shared" si="641"/>
        <v>21605</v>
      </c>
      <c r="AN498" s="156">
        <f t="shared" si="641"/>
        <v>-21605</v>
      </c>
      <c r="AO498" s="156">
        <f t="shared" si="641"/>
        <v>0</v>
      </c>
      <c r="AP498" s="156">
        <f t="shared" si="641"/>
        <v>0</v>
      </c>
      <c r="AQ498" s="156">
        <f t="shared" si="641"/>
        <v>0</v>
      </c>
      <c r="AR498" s="156">
        <f t="shared" si="641"/>
        <v>0</v>
      </c>
      <c r="AS498" s="156">
        <f t="shared" si="641"/>
        <v>0</v>
      </c>
      <c r="AT498" s="156">
        <f t="shared" si="641"/>
        <v>0</v>
      </c>
      <c r="AU498" s="156">
        <f t="shared" si="641"/>
        <v>0</v>
      </c>
      <c r="AV498" s="267"/>
      <c r="AW498" s="267"/>
      <c r="AX498" s="156">
        <f>AX499+AX500+AX501+AX503+AX505+AX507+AX522+AX518</f>
        <v>0</v>
      </c>
      <c r="AY498" s="156">
        <f>AY499+AY500+AY501+AY503+AY505+AY507+AY522+AY518</f>
        <v>0</v>
      </c>
      <c r="AZ498" s="267"/>
      <c r="BA498" s="267"/>
      <c r="BB498" s="267"/>
      <c r="BC498" s="267"/>
      <c r="BD498" s="267"/>
      <c r="BE498" s="267"/>
      <c r="BF498" s="267"/>
      <c r="BG498" s="267"/>
      <c r="BH498" s="267"/>
      <c r="BI498" s="267"/>
      <c r="BJ498" s="267"/>
      <c r="BK498" s="267"/>
      <c r="BL498" s="267"/>
      <c r="BM498" s="267"/>
      <c r="BN498" s="267"/>
      <c r="BO498" s="267"/>
      <c r="BP498" s="267"/>
      <c r="BQ498" s="267"/>
      <c r="BR498" s="267"/>
      <c r="BS498" s="267"/>
      <c r="BT498" s="267"/>
      <c r="BU498" s="267"/>
      <c r="BV498" s="267"/>
      <c r="BW498" s="267"/>
      <c r="BX498" s="267"/>
      <c r="BY498" s="267"/>
      <c r="BZ498" s="267"/>
      <c r="CA498" s="267"/>
      <c r="CB498" s="267"/>
      <c r="CC498" s="267"/>
      <c r="CD498" s="267"/>
      <c r="CE498" s="267"/>
    </row>
    <row r="499" spans="1:83" s="18" customFormat="1" ht="66" customHeight="1" hidden="1">
      <c r="A499" s="153" t="s">
        <v>135</v>
      </c>
      <c r="B499" s="154" t="s">
        <v>3</v>
      </c>
      <c r="C499" s="154" t="s">
        <v>147</v>
      </c>
      <c r="D499" s="155" t="s">
        <v>120</v>
      </c>
      <c r="E499" s="154" t="s">
        <v>136</v>
      </c>
      <c r="F499" s="142">
        <v>51395</v>
      </c>
      <c r="G499" s="142">
        <f>H499-F499</f>
        <v>-7016</v>
      </c>
      <c r="H499" s="142">
        <f>1070+220+41500+387+590+1366-838+47+37</f>
        <v>44379</v>
      </c>
      <c r="I499" s="142"/>
      <c r="J499" s="142">
        <f>1137+230+45102+402+630+1463-897+39+51</f>
        <v>48157</v>
      </c>
      <c r="K499" s="268"/>
      <c r="L499" s="268"/>
      <c r="M499" s="142">
        <v>48157</v>
      </c>
      <c r="N499" s="142">
        <f>O499-M499</f>
        <v>-48157</v>
      </c>
      <c r="O499" s="142"/>
      <c r="P499" s="142"/>
      <c r="Q499" s="142"/>
      <c r="R499" s="142"/>
      <c r="S499" s="142"/>
      <c r="T499" s="142"/>
      <c r="U499" s="142"/>
      <c r="V499" s="267"/>
      <c r="W499" s="267"/>
      <c r="X499" s="267"/>
      <c r="Y499" s="267"/>
      <c r="Z499" s="267"/>
      <c r="AA499" s="269"/>
      <c r="AB499" s="269"/>
      <c r="AC499" s="269"/>
      <c r="AD499" s="269"/>
      <c r="AE499" s="269"/>
      <c r="AF499" s="267"/>
      <c r="AG499" s="267"/>
      <c r="AH499" s="267"/>
      <c r="AI499" s="267"/>
      <c r="AJ499" s="267"/>
      <c r="AK499" s="268"/>
      <c r="AL499" s="268"/>
      <c r="AM499" s="268"/>
      <c r="AN499" s="267"/>
      <c r="AO499" s="267"/>
      <c r="AP499" s="267"/>
      <c r="AQ499" s="267"/>
      <c r="AR499" s="267"/>
      <c r="AS499" s="267"/>
      <c r="AT499" s="267"/>
      <c r="AU499" s="267"/>
      <c r="AV499" s="267"/>
      <c r="AW499" s="267"/>
      <c r="AX499" s="267"/>
      <c r="AY499" s="267"/>
      <c r="AZ499" s="267"/>
      <c r="BA499" s="267"/>
      <c r="BB499" s="267"/>
      <c r="BC499" s="267"/>
      <c r="BD499" s="267"/>
      <c r="BE499" s="267"/>
      <c r="BF499" s="267"/>
      <c r="BG499" s="267"/>
      <c r="BH499" s="267"/>
      <c r="BI499" s="267"/>
      <c r="BJ499" s="267"/>
      <c r="BK499" s="267"/>
      <c r="BL499" s="267"/>
      <c r="BM499" s="267"/>
      <c r="BN499" s="267"/>
      <c r="BO499" s="267"/>
      <c r="BP499" s="267"/>
      <c r="BQ499" s="267"/>
      <c r="BR499" s="267"/>
      <c r="BS499" s="267"/>
      <c r="BT499" s="267"/>
      <c r="BU499" s="267"/>
      <c r="BV499" s="267"/>
      <c r="BW499" s="267"/>
      <c r="BX499" s="267"/>
      <c r="BY499" s="267"/>
      <c r="BZ499" s="267"/>
      <c r="CA499" s="267"/>
      <c r="CB499" s="267"/>
      <c r="CC499" s="267"/>
      <c r="CD499" s="267"/>
      <c r="CE499" s="267"/>
    </row>
    <row r="500" spans="1:83" s="18" customFormat="1" ht="16.5" customHeight="1" hidden="1">
      <c r="A500" s="153" t="s">
        <v>10</v>
      </c>
      <c r="B500" s="154" t="s">
        <v>3</v>
      </c>
      <c r="C500" s="154" t="s">
        <v>147</v>
      </c>
      <c r="D500" s="155" t="s">
        <v>120</v>
      </c>
      <c r="E500" s="154" t="s">
        <v>17</v>
      </c>
      <c r="F500" s="142"/>
      <c r="G500" s="142">
        <f>H500-F500</f>
        <v>90</v>
      </c>
      <c r="H500" s="142">
        <v>90</v>
      </c>
      <c r="I500" s="142"/>
      <c r="J500" s="142">
        <v>90</v>
      </c>
      <c r="K500" s="268"/>
      <c r="L500" s="268"/>
      <c r="M500" s="142">
        <v>90</v>
      </c>
      <c r="N500" s="142">
        <f>O500-M500</f>
        <v>-90</v>
      </c>
      <c r="O500" s="142"/>
      <c r="P500" s="142"/>
      <c r="Q500" s="142"/>
      <c r="R500" s="142"/>
      <c r="S500" s="142"/>
      <c r="T500" s="142"/>
      <c r="U500" s="142"/>
      <c r="V500" s="267"/>
      <c r="W500" s="267"/>
      <c r="X500" s="267"/>
      <c r="Y500" s="267"/>
      <c r="Z500" s="267"/>
      <c r="AA500" s="269"/>
      <c r="AB500" s="269"/>
      <c r="AC500" s="269"/>
      <c r="AD500" s="269"/>
      <c r="AE500" s="269"/>
      <c r="AF500" s="267"/>
      <c r="AG500" s="267"/>
      <c r="AH500" s="267"/>
      <c r="AI500" s="267"/>
      <c r="AJ500" s="267"/>
      <c r="AK500" s="268"/>
      <c r="AL500" s="268"/>
      <c r="AM500" s="268"/>
      <c r="AN500" s="267"/>
      <c r="AO500" s="267"/>
      <c r="AP500" s="267"/>
      <c r="AQ500" s="267"/>
      <c r="AR500" s="267"/>
      <c r="AS500" s="267"/>
      <c r="AT500" s="267"/>
      <c r="AU500" s="267"/>
      <c r="AV500" s="267"/>
      <c r="AW500" s="267"/>
      <c r="AX500" s="267"/>
      <c r="AY500" s="267"/>
      <c r="AZ500" s="267"/>
      <c r="BA500" s="267"/>
      <c r="BB500" s="267"/>
      <c r="BC500" s="267"/>
      <c r="BD500" s="267"/>
      <c r="BE500" s="267"/>
      <c r="BF500" s="267"/>
      <c r="BG500" s="267"/>
      <c r="BH500" s="267"/>
      <c r="BI500" s="267"/>
      <c r="BJ500" s="267"/>
      <c r="BK500" s="267"/>
      <c r="BL500" s="267"/>
      <c r="BM500" s="267"/>
      <c r="BN500" s="267"/>
      <c r="BO500" s="267"/>
      <c r="BP500" s="267"/>
      <c r="BQ500" s="267"/>
      <c r="BR500" s="267"/>
      <c r="BS500" s="267"/>
      <c r="BT500" s="267"/>
      <c r="BU500" s="267"/>
      <c r="BV500" s="267"/>
      <c r="BW500" s="267"/>
      <c r="BX500" s="267"/>
      <c r="BY500" s="267"/>
      <c r="BZ500" s="267"/>
      <c r="CA500" s="267"/>
      <c r="CB500" s="267"/>
      <c r="CC500" s="267"/>
      <c r="CD500" s="267"/>
      <c r="CE500" s="267"/>
    </row>
    <row r="501" spans="1:83" s="18" customFormat="1" ht="49.5" customHeight="1" hidden="1">
      <c r="A501" s="153" t="s">
        <v>245</v>
      </c>
      <c r="B501" s="154" t="s">
        <v>3</v>
      </c>
      <c r="C501" s="154" t="s">
        <v>147</v>
      </c>
      <c r="D501" s="155" t="s">
        <v>179</v>
      </c>
      <c r="E501" s="154"/>
      <c r="F501" s="156">
        <f aca="true" t="shared" si="642" ref="F501:U501">F502</f>
        <v>1500</v>
      </c>
      <c r="G501" s="156">
        <f t="shared" si="642"/>
        <v>0</v>
      </c>
      <c r="H501" s="156">
        <f t="shared" si="642"/>
        <v>1500</v>
      </c>
      <c r="I501" s="156">
        <f t="shared" si="642"/>
        <v>0</v>
      </c>
      <c r="J501" s="156">
        <f t="shared" si="642"/>
        <v>1600</v>
      </c>
      <c r="K501" s="156">
        <f t="shared" si="642"/>
        <v>0</v>
      </c>
      <c r="L501" s="156">
        <f t="shared" si="642"/>
        <v>0</v>
      </c>
      <c r="M501" s="156">
        <f t="shared" si="642"/>
        <v>1600</v>
      </c>
      <c r="N501" s="156">
        <f t="shared" si="642"/>
        <v>-1600</v>
      </c>
      <c r="O501" s="156">
        <f t="shared" si="642"/>
        <v>0</v>
      </c>
      <c r="P501" s="156">
        <f t="shared" si="642"/>
        <v>0</v>
      </c>
      <c r="Q501" s="156">
        <f t="shared" si="642"/>
        <v>0</v>
      </c>
      <c r="R501" s="156">
        <f t="shared" si="642"/>
        <v>0</v>
      </c>
      <c r="S501" s="156">
        <f t="shared" si="642"/>
        <v>0</v>
      </c>
      <c r="T501" s="156">
        <f t="shared" si="642"/>
        <v>0</v>
      </c>
      <c r="U501" s="156">
        <f t="shared" si="642"/>
        <v>0</v>
      </c>
      <c r="V501" s="267"/>
      <c r="W501" s="267"/>
      <c r="X501" s="267"/>
      <c r="Y501" s="267"/>
      <c r="Z501" s="267"/>
      <c r="AA501" s="269"/>
      <c r="AB501" s="269"/>
      <c r="AC501" s="269"/>
      <c r="AD501" s="269"/>
      <c r="AE501" s="269"/>
      <c r="AF501" s="267"/>
      <c r="AG501" s="267"/>
      <c r="AH501" s="267"/>
      <c r="AI501" s="267"/>
      <c r="AJ501" s="267"/>
      <c r="AK501" s="268"/>
      <c r="AL501" s="268"/>
      <c r="AM501" s="268"/>
      <c r="AN501" s="267"/>
      <c r="AO501" s="267"/>
      <c r="AP501" s="267"/>
      <c r="AQ501" s="267"/>
      <c r="AR501" s="267"/>
      <c r="AS501" s="267"/>
      <c r="AT501" s="267"/>
      <c r="AU501" s="267"/>
      <c r="AV501" s="267"/>
      <c r="AW501" s="267"/>
      <c r="AX501" s="267"/>
      <c r="AY501" s="267"/>
      <c r="AZ501" s="267"/>
      <c r="BA501" s="267"/>
      <c r="BB501" s="267"/>
      <c r="BC501" s="267"/>
      <c r="BD501" s="267"/>
      <c r="BE501" s="267"/>
      <c r="BF501" s="267"/>
      <c r="BG501" s="267"/>
      <c r="BH501" s="267"/>
      <c r="BI501" s="267"/>
      <c r="BJ501" s="267"/>
      <c r="BK501" s="267"/>
      <c r="BL501" s="267"/>
      <c r="BM501" s="267"/>
      <c r="BN501" s="267"/>
      <c r="BO501" s="267"/>
      <c r="BP501" s="267"/>
      <c r="BQ501" s="267"/>
      <c r="BR501" s="267"/>
      <c r="BS501" s="267"/>
      <c r="BT501" s="267"/>
      <c r="BU501" s="267"/>
      <c r="BV501" s="267"/>
      <c r="BW501" s="267"/>
      <c r="BX501" s="267"/>
      <c r="BY501" s="267"/>
      <c r="BZ501" s="267"/>
      <c r="CA501" s="267"/>
      <c r="CB501" s="267"/>
      <c r="CC501" s="267"/>
      <c r="CD501" s="267"/>
      <c r="CE501" s="267"/>
    </row>
    <row r="502" spans="1:83" s="18" customFormat="1" ht="82.5" customHeight="1" hidden="1">
      <c r="A502" s="153" t="s">
        <v>242</v>
      </c>
      <c r="B502" s="154" t="s">
        <v>3</v>
      </c>
      <c r="C502" s="154" t="s">
        <v>147</v>
      </c>
      <c r="D502" s="155" t="s">
        <v>179</v>
      </c>
      <c r="E502" s="154" t="s">
        <v>141</v>
      </c>
      <c r="F502" s="142">
        <v>1500</v>
      </c>
      <c r="G502" s="142">
        <f>H502-F502</f>
        <v>0</v>
      </c>
      <c r="H502" s="142">
        <v>1500</v>
      </c>
      <c r="I502" s="142"/>
      <c r="J502" s="142">
        <v>1600</v>
      </c>
      <c r="K502" s="268"/>
      <c r="L502" s="268"/>
      <c r="M502" s="142">
        <v>1600</v>
      </c>
      <c r="N502" s="142">
        <f>O502-M502</f>
        <v>-1600</v>
      </c>
      <c r="O502" s="142"/>
      <c r="P502" s="142"/>
      <c r="Q502" s="142"/>
      <c r="R502" s="142"/>
      <c r="S502" s="142"/>
      <c r="T502" s="142"/>
      <c r="U502" s="142"/>
      <c r="V502" s="267"/>
      <c r="W502" s="267"/>
      <c r="X502" s="267"/>
      <c r="Y502" s="267"/>
      <c r="Z502" s="267"/>
      <c r="AA502" s="269"/>
      <c r="AB502" s="269"/>
      <c r="AC502" s="269"/>
      <c r="AD502" s="269"/>
      <c r="AE502" s="269"/>
      <c r="AF502" s="267"/>
      <c r="AG502" s="267"/>
      <c r="AH502" s="267"/>
      <c r="AI502" s="267"/>
      <c r="AJ502" s="267"/>
      <c r="AK502" s="268"/>
      <c r="AL502" s="268"/>
      <c r="AM502" s="268"/>
      <c r="AN502" s="267"/>
      <c r="AO502" s="267"/>
      <c r="AP502" s="267"/>
      <c r="AQ502" s="267"/>
      <c r="AR502" s="267"/>
      <c r="AS502" s="267"/>
      <c r="AT502" s="267"/>
      <c r="AU502" s="267"/>
      <c r="AV502" s="267"/>
      <c r="AW502" s="267"/>
      <c r="AX502" s="267"/>
      <c r="AY502" s="267"/>
      <c r="AZ502" s="267"/>
      <c r="BA502" s="267"/>
      <c r="BB502" s="267"/>
      <c r="BC502" s="267"/>
      <c r="BD502" s="267"/>
      <c r="BE502" s="267"/>
      <c r="BF502" s="267"/>
      <c r="BG502" s="267"/>
      <c r="BH502" s="267"/>
      <c r="BI502" s="267"/>
      <c r="BJ502" s="267"/>
      <c r="BK502" s="267"/>
      <c r="BL502" s="267"/>
      <c r="BM502" s="267"/>
      <c r="BN502" s="267"/>
      <c r="BO502" s="267"/>
      <c r="BP502" s="267"/>
      <c r="BQ502" s="267"/>
      <c r="BR502" s="267"/>
      <c r="BS502" s="267"/>
      <c r="BT502" s="267"/>
      <c r="BU502" s="267"/>
      <c r="BV502" s="267"/>
      <c r="BW502" s="267"/>
      <c r="BX502" s="267"/>
      <c r="BY502" s="267"/>
      <c r="BZ502" s="267"/>
      <c r="CA502" s="267"/>
      <c r="CB502" s="267"/>
      <c r="CC502" s="267"/>
      <c r="CD502" s="267"/>
      <c r="CE502" s="267"/>
    </row>
    <row r="503" spans="1:83" s="18" customFormat="1" ht="66" customHeight="1" hidden="1">
      <c r="A503" s="153" t="s">
        <v>249</v>
      </c>
      <c r="B503" s="154" t="s">
        <v>3</v>
      </c>
      <c r="C503" s="154" t="s">
        <v>147</v>
      </c>
      <c r="D503" s="155" t="s">
        <v>179</v>
      </c>
      <c r="E503" s="154"/>
      <c r="F503" s="142"/>
      <c r="G503" s="142"/>
      <c r="H503" s="142"/>
      <c r="I503" s="142"/>
      <c r="J503" s="142"/>
      <c r="K503" s="268"/>
      <c r="L503" s="268"/>
      <c r="M503" s="142">
        <f aca="true" t="shared" si="643" ref="M503:U503">M504</f>
        <v>0</v>
      </c>
      <c r="N503" s="142">
        <f t="shared" si="643"/>
        <v>0</v>
      </c>
      <c r="O503" s="142">
        <f t="shared" si="643"/>
        <v>0</v>
      </c>
      <c r="P503" s="142">
        <f t="shared" si="643"/>
        <v>0</v>
      </c>
      <c r="Q503" s="142">
        <f t="shared" si="643"/>
        <v>0</v>
      </c>
      <c r="R503" s="142">
        <f t="shared" si="643"/>
        <v>0</v>
      </c>
      <c r="S503" s="142">
        <f t="shared" si="643"/>
        <v>0</v>
      </c>
      <c r="T503" s="142">
        <f t="shared" si="643"/>
        <v>0</v>
      </c>
      <c r="U503" s="142">
        <f t="shared" si="643"/>
        <v>0</v>
      </c>
      <c r="V503" s="267"/>
      <c r="W503" s="267"/>
      <c r="X503" s="267"/>
      <c r="Y503" s="267"/>
      <c r="Z503" s="267"/>
      <c r="AA503" s="269"/>
      <c r="AB503" s="269"/>
      <c r="AC503" s="269"/>
      <c r="AD503" s="269"/>
      <c r="AE503" s="269"/>
      <c r="AF503" s="267"/>
      <c r="AG503" s="267"/>
      <c r="AH503" s="267"/>
      <c r="AI503" s="267"/>
      <c r="AJ503" s="267"/>
      <c r="AK503" s="268"/>
      <c r="AL503" s="268"/>
      <c r="AM503" s="268"/>
      <c r="AN503" s="267"/>
      <c r="AO503" s="267"/>
      <c r="AP503" s="267"/>
      <c r="AQ503" s="267"/>
      <c r="AR503" s="267"/>
      <c r="AS503" s="267"/>
      <c r="AT503" s="267"/>
      <c r="AU503" s="267"/>
      <c r="AV503" s="267"/>
      <c r="AW503" s="267"/>
      <c r="AX503" s="267"/>
      <c r="AY503" s="267"/>
      <c r="AZ503" s="267"/>
      <c r="BA503" s="267"/>
      <c r="BB503" s="267"/>
      <c r="BC503" s="267"/>
      <c r="BD503" s="267"/>
      <c r="BE503" s="267"/>
      <c r="BF503" s="267"/>
      <c r="BG503" s="267"/>
      <c r="BH503" s="267"/>
      <c r="BI503" s="267"/>
      <c r="BJ503" s="267"/>
      <c r="BK503" s="267"/>
      <c r="BL503" s="267"/>
      <c r="BM503" s="267"/>
      <c r="BN503" s="267"/>
      <c r="BO503" s="267"/>
      <c r="BP503" s="267"/>
      <c r="BQ503" s="267"/>
      <c r="BR503" s="267"/>
      <c r="BS503" s="267"/>
      <c r="BT503" s="267"/>
      <c r="BU503" s="267"/>
      <c r="BV503" s="267"/>
      <c r="BW503" s="267"/>
      <c r="BX503" s="267"/>
      <c r="BY503" s="267"/>
      <c r="BZ503" s="267"/>
      <c r="CA503" s="267"/>
      <c r="CB503" s="267"/>
      <c r="CC503" s="267"/>
      <c r="CD503" s="267"/>
      <c r="CE503" s="267"/>
    </row>
    <row r="504" spans="1:83" s="18" customFormat="1" ht="82.5" customHeight="1" hidden="1">
      <c r="A504" s="153" t="s">
        <v>242</v>
      </c>
      <c r="B504" s="154" t="s">
        <v>3</v>
      </c>
      <c r="C504" s="154" t="s">
        <v>147</v>
      </c>
      <c r="D504" s="155" t="s">
        <v>179</v>
      </c>
      <c r="E504" s="154" t="s">
        <v>141</v>
      </c>
      <c r="F504" s="142"/>
      <c r="G504" s="142"/>
      <c r="H504" s="142"/>
      <c r="I504" s="142"/>
      <c r="J504" s="142"/>
      <c r="K504" s="268"/>
      <c r="L504" s="268"/>
      <c r="M504" s="142"/>
      <c r="N504" s="142">
        <f>O504-M504</f>
        <v>0</v>
      </c>
      <c r="O504" s="142"/>
      <c r="P504" s="142"/>
      <c r="Q504" s="142"/>
      <c r="R504" s="142"/>
      <c r="S504" s="142"/>
      <c r="T504" s="142"/>
      <c r="U504" s="142"/>
      <c r="V504" s="267"/>
      <c r="W504" s="267"/>
      <c r="X504" s="267"/>
      <c r="Y504" s="267"/>
      <c r="Z504" s="267"/>
      <c r="AA504" s="269"/>
      <c r="AB504" s="269"/>
      <c r="AC504" s="269"/>
      <c r="AD504" s="269"/>
      <c r="AE504" s="269"/>
      <c r="AF504" s="267"/>
      <c r="AG504" s="267"/>
      <c r="AH504" s="267"/>
      <c r="AI504" s="267"/>
      <c r="AJ504" s="267"/>
      <c r="AK504" s="268"/>
      <c r="AL504" s="268"/>
      <c r="AM504" s="268"/>
      <c r="AN504" s="267"/>
      <c r="AO504" s="267"/>
      <c r="AP504" s="267"/>
      <c r="AQ504" s="267"/>
      <c r="AR504" s="267"/>
      <c r="AS504" s="267"/>
      <c r="AT504" s="267"/>
      <c r="AU504" s="267"/>
      <c r="AV504" s="267"/>
      <c r="AW504" s="267"/>
      <c r="AX504" s="267"/>
      <c r="AY504" s="267"/>
      <c r="AZ504" s="267"/>
      <c r="BA504" s="267"/>
      <c r="BB504" s="267"/>
      <c r="BC504" s="267"/>
      <c r="BD504" s="267"/>
      <c r="BE504" s="267"/>
      <c r="BF504" s="267"/>
      <c r="BG504" s="267"/>
      <c r="BH504" s="267"/>
      <c r="BI504" s="267"/>
      <c r="BJ504" s="267"/>
      <c r="BK504" s="267"/>
      <c r="BL504" s="267"/>
      <c r="BM504" s="267"/>
      <c r="BN504" s="267"/>
      <c r="BO504" s="267"/>
      <c r="BP504" s="267"/>
      <c r="BQ504" s="267"/>
      <c r="BR504" s="267"/>
      <c r="BS504" s="267"/>
      <c r="BT504" s="267"/>
      <c r="BU504" s="267"/>
      <c r="BV504" s="267"/>
      <c r="BW504" s="267"/>
      <c r="BX504" s="267"/>
      <c r="BY504" s="267"/>
      <c r="BZ504" s="267"/>
      <c r="CA504" s="267"/>
      <c r="CB504" s="267"/>
      <c r="CC504" s="267"/>
      <c r="CD504" s="267"/>
      <c r="CE504" s="267"/>
    </row>
    <row r="505" spans="1:83" s="18" customFormat="1" ht="82.5" customHeight="1" hidden="1">
      <c r="A505" s="153" t="s">
        <v>248</v>
      </c>
      <c r="B505" s="154" t="s">
        <v>3</v>
      </c>
      <c r="C505" s="154" t="s">
        <v>147</v>
      </c>
      <c r="D505" s="155" t="s">
        <v>180</v>
      </c>
      <c r="E505" s="154"/>
      <c r="F505" s="156">
        <f aca="true" t="shared" si="644" ref="F505:U505">F506</f>
        <v>1505</v>
      </c>
      <c r="G505" s="156">
        <f t="shared" si="644"/>
        <v>-5</v>
      </c>
      <c r="H505" s="156">
        <f t="shared" si="644"/>
        <v>1500</v>
      </c>
      <c r="I505" s="156">
        <f t="shared" si="644"/>
        <v>0</v>
      </c>
      <c r="J505" s="156">
        <f t="shared" si="644"/>
        <v>1600</v>
      </c>
      <c r="K505" s="156">
        <f t="shared" si="644"/>
        <v>0</v>
      </c>
      <c r="L505" s="156">
        <f t="shared" si="644"/>
        <v>0</v>
      </c>
      <c r="M505" s="156">
        <f t="shared" si="644"/>
        <v>1600</v>
      </c>
      <c r="N505" s="156">
        <f t="shared" si="644"/>
        <v>-1600</v>
      </c>
      <c r="O505" s="156">
        <f t="shared" si="644"/>
        <v>0</v>
      </c>
      <c r="P505" s="156">
        <f t="shared" si="644"/>
        <v>0</v>
      </c>
      <c r="Q505" s="156">
        <f t="shared" si="644"/>
        <v>0</v>
      </c>
      <c r="R505" s="156">
        <f t="shared" si="644"/>
        <v>0</v>
      </c>
      <c r="S505" s="156">
        <f t="shared" si="644"/>
        <v>0</v>
      </c>
      <c r="T505" s="156">
        <f t="shared" si="644"/>
        <v>0</v>
      </c>
      <c r="U505" s="156">
        <f t="shared" si="644"/>
        <v>0</v>
      </c>
      <c r="V505" s="267"/>
      <c r="W505" s="267"/>
      <c r="X505" s="267"/>
      <c r="Y505" s="267"/>
      <c r="Z505" s="267"/>
      <c r="AA505" s="269"/>
      <c r="AB505" s="269"/>
      <c r="AC505" s="269"/>
      <c r="AD505" s="269"/>
      <c r="AE505" s="269"/>
      <c r="AF505" s="267"/>
      <c r="AG505" s="267"/>
      <c r="AH505" s="267"/>
      <c r="AI505" s="267"/>
      <c r="AJ505" s="267"/>
      <c r="AK505" s="268"/>
      <c r="AL505" s="268"/>
      <c r="AM505" s="268"/>
      <c r="AN505" s="267"/>
      <c r="AO505" s="267"/>
      <c r="AP505" s="267"/>
      <c r="AQ505" s="267"/>
      <c r="AR505" s="267"/>
      <c r="AS505" s="267"/>
      <c r="AT505" s="267"/>
      <c r="AU505" s="267"/>
      <c r="AV505" s="267"/>
      <c r="AW505" s="267"/>
      <c r="AX505" s="267"/>
      <c r="AY505" s="267"/>
      <c r="AZ505" s="267"/>
      <c r="BA505" s="267"/>
      <c r="BB505" s="267"/>
      <c r="BC505" s="267"/>
      <c r="BD505" s="267"/>
      <c r="BE505" s="267"/>
      <c r="BF505" s="267"/>
      <c r="BG505" s="267"/>
      <c r="BH505" s="267"/>
      <c r="BI505" s="267"/>
      <c r="BJ505" s="267"/>
      <c r="BK505" s="267"/>
      <c r="BL505" s="267"/>
      <c r="BM505" s="267"/>
      <c r="BN505" s="267"/>
      <c r="BO505" s="267"/>
      <c r="BP505" s="267"/>
      <c r="BQ505" s="267"/>
      <c r="BR505" s="267"/>
      <c r="BS505" s="267"/>
      <c r="BT505" s="267"/>
      <c r="BU505" s="267"/>
      <c r="BV505" s="267"/>
      <c r="BW505" s="267"/>
      <c r="BX505" s="267"/>
      <c r="BY505" s="267"/>
      <c r="BZ505" s="267"/>
      <c r="CA505" s="267"/>
      <c r="CB505" s="267"/>
      <c r="CC505" s="267"/>
      <c r="CD505" s="267"/>
      <c r="CE505" s="267"/>
    </row>
    <row r="506" spans="1:83" s="18" customFormat="1" ht="82.5" customHeight="1" hidden="1">
      <c r="A506" s="153" t="s">
        <v>242</v>
      </c>
      <c r="B506" s="154" t="s">
        <v>3</v>
      </c>
      <c r="C506" s="154" t="s">
        <v>147</v>
      </c>
      <c r="D506" s="155" t="s">
        <v>180</v>
      </c>
      <c r="E506" s="154" t="s">
        <v>141</v>
      </c>
      <c r="F506" s="142">
        <v>1505</v>
      </c>
      <c r="G506" s="142">
        <f>H506-F506</f>
        <v>-5</v>
      </c>
      <c r="H506" s="142">
        <v>1500</v>
      </c>
      <c r="I506" s="142"/>
      <c r="J506" s="142">
        <v>1600</v>
      </c>
      <c r="K506" s="268"/>
      <c r="L506" s="268"/>
      <c r="M506" s="142">
        <v>1600</v>
      </c>
      <c r="N506" s="142">
        <f>O506-M506</f>
        <v>-1600</v>
      </c>
      <c r="O506" s="142"/>
      <c r="P506" s="142"/>
      <c r="Q506" s="142"/>
      <c r="R506" s="142"/>
      <c r="S506" s="142"/>
      <c r="T506" s="142"/>
      <c r="U506" s="142"/>
      <c r="V506" s="267"/>
      <c r="W506" s="267"/>
      <c r="X506" s="267"/>
      <c r="Y506" s="267"/>
      <c r="Z506" s="267"/>
      <c r="AA506" s="269"/>
      <c r="AB506" s="269"/>
      <c r="AC506" s="269"/>
      <c r="AD506" s="269"/>
      <c r="AE506" s="269"/>
      <c r="AF506" s="267"/>
      <c r="AG506" s="267"/>
      <c r="AH506" s="267"/>
      <c r="AI506" s="267"/>
      <c r="AJ506" s="267"/>
      <c r="AK506" s="268"/>
      <c r="AL506" s="268"/>
      <c r="AM506" s="268"/>
      <c r="AN506" s="267"/>
      <c r="AO506" s="267"/>
      <c r="AP506" s="267"/>
      <c r="AQ506" s="267"/>
      <c r="AR506" s="267"/>
      <c r="AS506" s="267"/>
      <c r="AT506" s="267"/>
      <c r="AU506" s="267"/>
      <c r="AV506" s="267"/>
      <c r="AW506" s="267"/>
      <c r="AX506" s="267"/>
      <c r="AY506" s="267"/>
      <c r="AZ506" s="267"/>
      <c r="BA506" s="267"/>
      <c r="BB506" s="267"/>
      <c r="BC506" s="267"/>
      <c r="BD506" s="267"/>
      <c r="BE506" s="267"/>
      <c r="BF506" s="267"/>
      <c r="BG506" s="267"/>
      <c r="BH506" s="267"/>
      <c r="BI506" s="267"/>
      <c r="BJ506" s="267"/>
      <c r="BK506" s="267"/>
      <c r="BL506" s="267"/>
      <c r="BM506" s="267"/>
      <c r="BN506" s="267"/>
      <c r="BO506" s="267"/>
      <c r="BP506" s="267"/>
      <c r="BQ506" s="267"/>
      <c r="BR506" s="267"/>
      <c r="BS506" s="267"/>
      <c r="BT506" s="267"/>
      <c r="BU506" s="267"/>
      <c r="BV506" s="267"/>
      <c r="BW506" s="267"/>
      <c r="BX506" s="267"/>
      <c r="BY506" s="267"/>
      <c r="BZ506" s="267"/>
      <c r="CA506" s="267"/>
      <c r="CB506" s="267"/>
      <c r="CC506" s="267"/>
      <c r="CD506" s="267"/>
      <c r="CE506" s="267"/>
    </row>
    <row r="507" spans="1:83" s="18" customFormat="1" ht="82.5" customHeight="1" hidden="1">
      <c r="A507" s="153" t="s">
        <v>267</v>
      </c>
      <c r="B507" s="154" t="s">
        <v>3</v>
      </c>
      <c r="C507" s="154" t="s">
        <v>147</v>
      </c>
      <c r="D507" s="155" t="s">
        <v>265</v>
      </c>
      <c r="E507" s="154"/>
      <c r="F507" s="142"/>
      <c r="G507" s="142"/>
      <c r="H507" s="142"/>
      <c r="I507" s="142"/>
      <c r="J507" s="142"/>
      <c r="K507" s="268"/>
      <c r="L507" s="268"/>
      <c r="M507" s="142"/>
      <c r="N507" s="142">
        <f aca="true" t="shared" si="645" ref="N507:U507">N508+N510+N512</f>
        <v>20657</v>
      </c>
      <c r="O507" s="142">
        <f t="shared" si="645"/>
        <v>20657</v>
      </c>
      <c r="P507" s="142">
        <f t="shared" si="645"/>
        <v>0</v>
      </c>
      <c r="Q507" s="142">
        <f t="shared" si="645"/>
        <v>20657</v>
      </c>
      <c r="R507" s="142">
        <f t="shared" si="645"/>
        <v>0</v>
      </c>
      <c r="S507" s="142">
        <f t="shared" si="645"/>
        <v>0</v>
      </c>
      <c r="T507" s="142">
        <f t="shared" si="645"/>
        <v>20657</v>
      </c>
      <c r="U507" s="142">
        <f t="shared" si="645"/>
        <v>20657</v>
      </c>
      <c r="V507" s="142">
        <f aca="true" t="shared" si="646" ref="V507:AB507">V508+V510+V512</f>
        <v>0</v>
      </c>
      <c r="W507" s="142">
        <f t="shared" si="646"/>
        <v>0</v>
      </c>
      <c r="X507" s="142">
        <f t="shared" si="646"/>
        <v>20657</v>
      </c>
      <c r="Y507" s="142">
        <f t="shared" si="646"/>
        <v>20657</v>
      </c>
      <c r="Z507" s="142">
        <f t="shared" si="646"/>
        <v>0</v>
      </c>
      <c r="AA507" s="143">
        <f t="shared" si="646"/>
        <v>20657</v>
      </c>
      <c r="AB507" s="143">
        <f t="shared" si="646"/>
        <v>20657</v>
      </c>
      <c r="AC507" s="143">
        <f>AC508+AC510+AC512</f>
        <v>0</v>
      </c>
      <c r="AD507" s="143">
        <f>AD508+AD510+AD512</f>
        <v>0</v>
      </c>
      <c r="AE507" s="143"/>
      <c r="AF507" s="142">
        <f>AF508+AF510+AF512</f>
        <v>20657</v>
      </c>
      <c r="AG507" s="142">
        <f>AG508+AG510+AG512</f>
        <v>0</v>
      </c>
      <c r="AH507" s="142">
        <f>AH508+AH510+AH512</f>
        <v>20657</v>
      </c>
      <c r="AI507" s="142">
        <f aca="true" t="shared" si="647" ref="AI507:AU507">AI508+AI510+AI512+AI516</f>
        <v>606</v>
      </c>
      <c r="AJ507" s="142">
        <f t="shared" si="647"/>
        <v>606</v>
      </c>
      <c r="AK507" s="142">
        <f t="shared" si="647"/>
        <v>21263</v>
      </c>
      <c r="AL507" s="142">
        <f t="shared" si="647"/>
        <v>0</v>
      </c>
      <c r="AM507" s="142">
        <f t="shared" si="647"/>
        <v>21263</v>
      </c>
      <c r="AN507" s="142">
        <f t="shared" si="647"/>
        <v>-21263</v>
      </c>
      <c r="AO507" s="142">
        <f t="shared" si="647"/>
        <v>0</v>
      </c>
      <c r="AP507" s="142">
        <f t="shared" si="647"/>
        <v>0</v>
      </c>
      <c r="AQ507" s="142">
        <f t="shared" si="647"/>
        <v>0</v>
      </c>
      <c r="AR507" s="142">
        <f t="shared" si="647"/>
        <v>0</v>
      </c>
      <c r="AS507" s="142">
        <f t="shared" si="647"/>
        <v>0</v>
      </c>
      <c r="AT507" s="142">
        <f t="shared" si="647"/>
        <v>0</v>
      </c>
      <c r="AU507" s="142">
        <f t="shared" si="647"/>
        <v>0</v>
      </c>
      <c r="AV507" s="267"/>
      <c r="AW507" s="267"/>
      <c r="AX507" s="142">
        <f>AX508+AX510+AX512+AX516</f>
        <v>0</v>
      </c>
      <c r="AY507" s="142">
        <f>AY508+AY510+AY512+AY516</f>
        <v>0</v>
      </c>
      <c r="AZ507" s="267"/>
      <c r="BA507" s="267"/>
      <c r="BB507" s="267"/>
      <c r="BC507" s="267"/>
      <c r="BD507" s="267"/>
      <c r="BE507" s="267"/>
      <c r="BF507" s="267"/>
      <c r="BG507" s="267"/>
      <c r="BH507" s="267"/>
      <c r="BI507" s="267"/>
      <c r="BJ507" s="267"/>
      <c r="BK507" s="267"/>
      <c r="BL507" s="267"/>
      <c r="BM507" s="267"/>
      <c r="BN507" s="267"/>
      <c r="BO507" s="267"/>
      <c r="BP507" s="267"/>
      <c r="BQ507" s="267"/>
      <c r="BR507" s="267"/>
      <c r="BS507" s="267"/>
      <c r="BT507" s="267"/>
      <c r="BU507" s="267"/>
      <c r="BV507" s="267"/>
      <c r="BW507" s="267"/>
      <c r="BX507" s="267"/>
      <c r="BY507" s="267"/>
      <c r="BZ507" s="267"/>
      <c r="CA507" s="267"/>
      <c r="CB507" s="267"/>
      <c r="CC507" s="267"/>
      <c r="CD507" s="267"/>
      <c r="CE507" s="267"/>
    </row>
    <row r="508" spans="1:83" s="18" customFormat="1" ht="66" customHeight="1" hidden="1">
      <c r="A508" s="153" t="s">
        <v>300</v>
      </c>
      <c r="B508" s="154" t="s">
        <v>3</v>
      </c>
      <c r="C508" s="154" t="s">
        <v>147</v>
      </c>
      <c r="D508" s="155" t="s">
        <v>282</v>
      </c>
      <c r="E508" s="154"/>
      <c r="F508" s="142"/>
      <c r="G508" s="142"/>
      <c r="H508" s="142"/>
      <c r="I508" s="142"/>
      <c r="J508" s="142"/>
      <c r="K508" s="268"/>
      <c r="L508" s="268"/>
      <c r="M508" s="142"/>
      <c r="N508" s="142">
        <f aca="true" t="shared" si="648" ref="N508:AY508">N509</f>
        <v>250</v>
      </c>
      <c r="O508" s="142">
        <f t="shared" si="648"/>
        <v>250</v>
      </c>
      <c r="P508" s="142">
        <f t="shared" si="648"/>
        <v>0</v>
      </c>
      <c r="Q508" s="142">
        <f t="shared" si="648"/>
        <v>250</v>
      </c>
      <c r="R508" s="142">
        <f t="shared" si="648"/>
        <v>0</v>
      </c>
      <c r="S508" s="142">
        <f t="shared" si="648"/>
        <v>0</v>
      </c>
      <c r="T508" s="142">
        <f t="shared" si="648"/>
        <v>250</v>
      </c>
      <c r="U508" s="142">
        <f t="shared" si="648"/>
        <v>250</v>
      </c>
      <c r="V508" s="142">
        <f t="shared" si="648"/>
        <v>0</v>
      </c>
      <c r="W508" s="142">
        <f t="shared" si="648"/>
        <v>0</v>
      </c>
      <c r="X508" s="142">
        <f t="shared" si="648"/>
        <v>250</v>
      </c>
      <c r="Y508" s="142">
        <f t="shared" si="648"/>
        <v>250</v>
      </c>
      <c r="Z508" s="142">
        <f t="shared" si="648"/>
        <v>0</v>
      </c>
      <c r="AA508" s="143">
        <f t="shared" si="648"/>
        <v>250</v>
      </c>
      <c r="AB508" s="143">
        <f t="shared" si="648"/>
        <v>250</v>
      </c>
      <c r="AC508" s="143">
        <f t="shared" si="648"/>
        <v>0</v>
      </c>
      <c r="AD508" s="143">
        <f t="shared" si="648"/>
        <v>0</v>
      </c>
      <c r="AE508" s="143"/>
      <c r="AF508" s="142">
        <f t="shared" si="648"/>
        <v>250</v>
      </c>
      <c r="AG508" s="142">
        <f t="shared" si="648"/>
        <v>0</v>
      </c>
      <c r="AH508" s="142">
        <f t="shared" si="648"/>
        <v>250</v>
      </c>
      <c r="AI508" s="142">
        <f t="shared" si="648"/>
        <v>0</v>
      </c>
      <c r="AJ508" s="142">
        <f t="shared" si="648"/>
        <v>0</v>
      </c>
      <c r="AK508" s="142">
        <f t="shared" si="648"/>
        <v>250</v>
      </c>
      <c r="AL508" s="142">
        <f t="shared" si="648"/>
        <v>0</v>
      </c>
      <c r="AM508" s="142">
        <f t="shared" si="648"/>
        <v>250</v>
      </c>
      <c r="AN508" s="142">
        <f t="shared" si="648"/>
        <v>-250</v>
      </c>
      <c r="AO508" s="142">
        <f t="shared" si="648"/>
        <v>0</v>
      </c>
      <c r="AP508" s="142">
        <f t="shared" si="648"/>
        <v>0</v>
      </c>
      <c r="AQ508" s="142">
        <f t="shared" si="648"/>
        <v>0</v>
      </c>
      <c r="AR508" s="142">
        <f t="shared" si="648"/>
        <v>0</v>
      </c>
      <c r="AS508" s="142">
        <f t="shared" si="648"/>
        <v>0</v>
      </c>
      <c r="AT508" s="142">
        <f t="shared" si="648"/>
        <v>0</v>
      </c>
      <c r="AU508" s="142">
        <f t="shared" si="648"/>
        <v>0</v>
      </c>
      <c r="AV508" s="267"/>
      <c r="AW508" s="267"/>
      <c r="AX508" s="142">
        <f t="shared" si="648"/>
        <v>0</v>
      </c>
      <c r="AY508" s="142">
        <f t="shared" si="648"/>
        <v>0</v>
      </c>
      <c r="AZ508" s="267"/>
      <c r="BA508" s="267"/>
      <c r="BB508" s="267"/>
      <c r="BC508" s="267"/>
      <c r="BD508" s="267"/>
      <c r="BE508" s="267"/>
      <c r="BF508" s="267"/>
      <c r="BG508" s="267"/>
      <c r="BH508" s="267"/>
      <c r="BI508" s="267"/>
      <c r="BJ508" s="267"/>
      <c r="BK508" s="267"/>
      <c r="BL508" s="267"/>
      <c r="BM508" s="267"/>
      <c r="BN508" s="267"/>
      <c r="BO508" s="267"/>
      <c r="BP508" s="267"/>
      <c r="BQ508" s="267"/>
      <c r="BR508" s="267"/>
      <c r="BS508" s="267"/>
      <c r="BT508" s="267"/>
      <c r="BU508" s="267"/>
      <c r="BV508" s="267"/>
      <c r="BW508" s="267"/>
      <c r="BX508" s="267"/>
      <c r="BY508" s="267"/>
      <c r="BZ508" s="267"/>
      <c r="CA508" s="267"/>
      <c r="CB508" s="267"/>
      <c r="CC508" s="267"/>
      <c r="CD508" s="267"/>
      <c r="CE508" s="267"/>
    </row>
    <row r="509" spans="1:83" s="18" customFormat="1" ht="82.5" customHeight="1" hidden="1">
      <c r="A509" s="153" t="s">
        <v>242</v>
      </c>
      <c r="B509" s="154" t="s">
        <v>3</v>
      </c>
      <c r="C509" s="154" t="s">
        <v>147</v>
      </c>
      <c r="D509" s="155" t="s">
        <v>282</v>
      </c>
      <c r="E509" s="154" t="s">
        <v>141</v>
      </c>
      <c r="F509" s="142"/>
      <c r="G509" s="142"/>
      <c r="H509" s="142"/>
      <c r="I509" s="142"/>
      <c r="J509" s="142"/>
      <c r="K509" s="268"/>
      <c r="L509" s="268"/>
      <c r="M509" s="142"/>
      <c r="N509" s="142">
        <f>O509-M509</f>
        <v>250</v>
      </c>
      <c r="O509" s="142">
        <v>250</v>
      </c>
      <c r="P509" s="142"/>
      <c r="Q509" s="142">
        <v>250</v>
      </c>
      <c r="R509" s="267"/>
      <c r="S509" s="267"/>
      <c r="T509" s="142">
        <f>O509+R509</f>
        <v>250</v>
      </c>
      <c r="U509" s="142">
        <f>Q509+S509</f>
        <v>250</v>
      </c>
      <c r="V509" s="267"/>
      <c r="W509" s="267"/>
      <c r="X509" s="142">
        <f>T509+V509</f>
        <v>250</v>
      </c>
      <c r="Y509" s="142">
        <f>U509+W509</f>
        <v>250</v>
      </c>
      <c r="Z509" s="267"/>
      <c r="AA509" s="143">
        <f>X509+Z509</f>
        <v>250</v>
      </c>
      <c r="AB509" s="143">
        <f>Y509</f>
        <v>250</v>
      </c>
      <c r="AC509" s="269"/>
      <c r="AD509" s="269"/>
      <c r="AE509" s="269"/>
      <c r="AF509" s="142">
        <f>AA509+AC509</f>
        <v>250</v>
      </c>
      <c r="AG509" s="267"/>
      <c r="AH509" s="142">
        <f>AB509</f>
        <v>250</v>
      </c>
      <c r="AI509" s="267"/>
      <c r="AJ509" s="267"/>
      <c r="AK509" s="142">
        <f>AF509+AI509</f>
        <v>250</v>
      </c>
      <c r="AL509" s="142">
        <f>AG509</f>
        <v>0</v>
      </c>
      <c r="AM509" s="142">
        <f>AH509+AJ509</f>
        <v>250</v>
      </c>
      <c r="AN509" s="142">
        <f>AO509-AM509</f>
        <v>-250</v>
      </c>
      <c r="AO509" s="267"/>
      <c r="AP509" s="267"/>
      <c r="AQ509" s="267"/>
      <c r="AR509" s="267"/>
      <c r="AS509" s="267"/>
      <c r="AT509" s="142">
        <f>AO509+AR509</f>
        <v>0</v>
      </c>
      <c r="AU509" s="142">
        <f>AQ509+AS509</f>
        <v>0</v>
      </c>
      <c r="AV509" s="267"/>
      <c r="AW509" s="267"/>
      <c r="AX509" s="142">
        <f>AR509+AU509</f>
        <v>0</v>
      </c>
      <c r="AY509" s="142">
        <f>AT509+AV509</f>
        <v>0</v>
      </c>
      <c r="AZ509" s="267"/>
      <c r="BA509" s="267"/>
      <c r="BB509" s="267"/>
      <c r="BC509" s="267"/>
      <c r="BD509" s="267"/>
      <c r="BE509" s="267"/>
      <c r="BF509" s="267"/>
      <c r="BG509" s="267"/>
      <c r="BH509" s="267"/>
      <c r="BI509" s="267"/>
      <c r="BJ509" s="267"/>
      <c r="BK509" s="267"/>
      <c r="BL509" s="267"/>
      <c r="BM509" s="267"/>
      <c r="BN509" s="267"/>
      <c r="BO509" s="267"/>
      <c r="BP509" s="267"/>
      <c r="BQ509" s="267"/>
      <c r="BR509" s="267"/>
      <c r="BS509" s="267"/>
      <c r="BT509" s="267"/>
      <c r="BU509" s="267"/>
      <c r="BV509" s="267"/>
      <c r="BW509" s="267"/>
      <c r="BX509" s="267"/>
      <c r="BY509" s="267"/>
      <c r="BZ509" s="267"/>
      <c r="CA509" s="267"/>
      <c r="CB509" s="267"/>
      <c r="CC509" s="267"/>
      <c r="CD509" s="267"/>
      <c r="CE509" s="267"/>
    </row>
    <row r="510" spans="1:83" s="18" customFormat="1" ht="99" customHeight="1" hidden="1">
      <c r="A510" s="214" t="s">
        <v>299</v>
      </c>
      <c r="B510" s="154" t="s">
        <v>3</v>
      </c>
      <c r="C510" s="154" t="s">
        <v>147</v>
      </c>
      <c r="D510" s="155" t="s">
        <v>283</v>
      </c>
      <c r="E510" s="154"/>
      <c r="F510" s="142"/>
      <c r="G510" s="142"/>
      <c r="H510" s="142"/>
      <c r="I510" s="142"/>
      <c r="J510" s="142"/>
      <c r="K510" s="268"/>
      <c r="L510" s="268"/>
      <c r="M510" s="142"/>
      <c r="N510" s="142">
        <f aca="true" t="shared" si="649" ref="N510:AY510">N511</f>
        <v>250</v>
      </c>
      <c r="O510" s="142">
        <f t="shared" si="649"/>
        <v>250</v>
      </c>
      <c r="P510" s="142">
        <f t="shared" si="649"/>
        <v>0</v>
      </c>
      <c r="Q510" s="142">
        <f t="shared" si="649"/>
        <v>250</v>
      </c>
      <c r="R510" s="142">
        <f t="shared" si="649"/>
        <v>0</v>
      </c>
      <c r="S510" s="142">
        <f t="shared" si="649"/>
        <v>0</v>
      </c>
      <c r="T510" s="142">
        <f t="shared" si="649"/>
        <v>250</v>
      </c>
      <c r="U510" s="142">
        <f t="shared" si="649"/>
        <v>250</v>
      </c>
      <c r="V510" s="142">
        <f t="shared" si="649"/>
        <v>0</v>
      </c>
      <c r="W510" s="142">
        <f t="shared" si="649"/>
        <v>0</v>
      </c>
      <c r="X510" s="142">
        <f t="shared" si="649"/>
        <v>250</v>
      </c>
      <c r="Y510" s="142">
        <f t="shared" si="649"/>
        <v>250</v>
      </c>
      <c r="Z510" s="142">
        <f t="shared" si="649"/>
        <v>0</v>
      </c>
      <c r="AA510" s="143">
        <f t="shared" si="649"/>
        <v>250</v>
      </c>
      <c r="AB510" s="143">
        <f t="shared" si="649"/>
        <v>250</v>
      </c>
      <c r="AC510" s="143">
        <f t="shared" si="649"/>
        <v>0</v>
      </c>
      <c r="AD510" s="143">
        <f t="shared" si="649"/>
        <v>0</v>
      </c>
      <c r="AE510" s="143"/>
      <c r="AF510" s="142">
        <f t="shared" si="649"/>
        <v>250</v>
      </c>
      <c r="AG510" s="142">
        <f t="shared" si="649"/>
        <v>0</v>
      </c>
      <c r="AH510" s="142">
        <f t="shared" si="649"/>
        <v>250</v>
      </c>
      <c r="AI510" s="142">
        <f t="shared" si="649"/>
        <v>0</v>
      </c>
      <c r="AJ510" s="142">
        <f t="shared" si="649"/>
        <v>0</v>
      </c>
      <c r="AK510" s="142">
        <f t="shared" si="649"/>
        <v>250</v>
      </c>
      <c r="AL510" s="142">
        <f t="shared" si="649"/>
        <v>0</v>
      </c>
      <c r="AM510" s="142">
        <f t="shared" si="649"/>
        <v>250</v>
      </c>
      <c r="AN510" s="142">
        <f t="shared" si="649"/>
        <v>-250</v>
      </c>
      <c r="AO510" s="142">
        <f t="shared" si="649"/>
        <v>0</v>
      </c>
      <c r="AP510" s="142">
        <f t="shared" si="649"/>
        <v>0</v>
      </c>
      <c r="AQ510" s="142">
        <f t="shared" si="649"/>
        <v>0</v>
      </c>
      <c r="AR510" s="142">
        <f t="shared" si="649"/>
        <v>0</v>
      </c>
      <c r="AS510" s="142">
        <f t="shared" si="649"/>
        <v>0</v>
      </c>
      <c r="AT510" s="142">
        <f t="shared" si="649"/>
        <v>0</v>
      </c>
      <c r="AU510" s="142">
        <f t="shared" si="649"/>
        <v>0</v>
      </c>
      <c r="AV510" s="267"/>
      <c r="AW510" s="267"/>
      <c r="AX510" s="142">
        <f t="shared" si="649"/>
        <v>0</v>
      </c>
      <c r="AY510" s="142">
        <f t="shared" si="649"/>
        <v>0</v>
      </c>
      <c r="AZ510" s="267"/>
      <c r="BA510" s="267"/>
      <c r="BB510" s="267"/>
      <c r="BC510" s="267"/>
      <c r="BD510" s="267"/>
      <c r="BE510" s="267"/>
      <c r="BF510" s="267"/>
      <c r="BG510" s="267"/>
      <c r="BH510" s="267"/>
      <c r="BI510" s="267"/>
      <c r="BJ510" s="267"/>
      <c r="BK510" s="267"/>
      <c r="BL510" s="267"/>
      <c r="BM510" s="267"/>
      <c r="BN510" s="267"/>
      <c r="BO510" s="267"/>
      <c r="BP510" s="267"/>
      <c r="BQ510" s="267"/>
      <c r="BR510" s="267"/>
      <c r="BS510" s="267"/>
      <c r="BT510" s="267"/>
      <c r="BU510" s="267"/>
      <c r="BV510" s="267"/>
      <c r="BW510" s="267"/>
      <c r="BX510" s="267"/>
      <c r="BY510" s="267"/>
      <c r="BZ510" s="267"/>
      <c r="CA510" s="267"/>
      <c r="CB510" s="267"/>
      <c r="CC510" s="267"/>
      <c r="CD510" s="267"/>
      <c r="CE510" s="267"/>
    </row>
    <row r="511" spans="1:83" s="18" customFormat="1" ht="82.5" customHeight="1" hidden="1">
      <c r="A511" s="153" t="s">
        <v>242</v>
      </c>
      <c r="B511" s="154" t="s">
        <v>3</v>
      </c>
      <c r="C511" s="154" t="s">
        <v>147</v>
      </c>
      <c r="D511" s="155" t="s">
        <v>283</v>
      </c>
      <c r="E511" s="154" t="s">
        <v>141</v>
      </c>
      <c r="F511" s="142"/>
      <c r="G511" s="142"/>
      <c r="H511" s="142"/>
      <c r="I511" s="142"/>
      <c r="J511" s="142"/>
      <c r="K511" s="268"/>
      <c r="L511" s="268"/>
      <c r="M511" s="142"/>
      <c r="N511" s="142">
        <f>O511-M511</f>
        <v>250</v>
      </c>
      <c r="O511" s="142">
        <v>250</v>
      </c>
      <c r="P511" s="142"/>
      <c r="Q511" s="142">
        <v>250</v>
      </c>
      <c r="R511" s="267"/>
      <c r="S511" s="267"/>
      <c r="T511" s="142">
        <f>O511+R511</f>
        <v>250</v>
      </c>
      <c r="U511" s="142">
        <f>Q511+S511</f>
        <v>250</v>
      </c>
      <c r="V511" s="267"/>
      <c r="W511" s="267"/>
      <c r="X511" s="142">
        <f>T511+V511</f>
        <v>250</v>
      </c>
      <c r="Y511" s="142">
        <f>U511+W511</f>
        <v>250</v>
      </c>
      <c r="Z511" s="267"/>
      <c r="AA511" s="143">
        <f>X511+Z511</f>
        <v>250</v>
      </c>
      <c r="AB511" s="143">
        <f>Y511</f>
        <v>250</v>
      </c>
      <c r="AC511" s="269"/>
      <c r="AD511" s="269"/>
      <c r="AE511" s="269"/>
      <c r="AF511" s="142">
        <f>AA511+AC511</f>
        <v>250</v>
      </c>
      <c r="AG511" s="267"/>
      <c r="AH511" s="142">
        <f>AB511</f>
        <v>250</v>
      </c>
      <c r="AI511" s="267"/>
      <c r="AJ511" s="267"/>
      <c r="AK511" s="142">
        <f>AF511+AI511</f>
        <v>250</v>
      </c>
      <c r="AL511" s="142">
        <f>AG511</f>
        <v>0</v>
      </c>
      <c r="AM511" s="142">
        <f>AH511+AJ511</f>
        <v>250</v>
      </c>
      <c r="AN511" s="142">
        <f>AO511-AM511</f>
        <v>-250</v>
      </c>
      <c r="AO511" s="267"/>
      <c r="AP511" s="267"/>
      <c r="AQ511" s="267"/>
      <c r="AR511" s="267"/>
      <c r="AS511" s="267"/>
      <c r="AT511" s="267"/>
      <c r="AU511" s="267"/>
      <c r="AV511" s="267"/>
      <c r="AW511" s="267"/>
      <c r="AX511" s="267"/>
      <c r="AY511" s="267"/>
      <c r="AZ511" s="267"/>
      <c r="BA511" s="267"/>
      <c r="BB511" s="267"/>
      <c r="BC511" s="267"/>
      <c r="BD511" s="267"/>
      <c r="BE511" s="267"/>
      <c r="BF511" s="267"/>
      <c r="BG511" s="267"/>
      <c r="BH511" s="267"/>
      <c r="BI511" s="267"/>
      <c r="BJ511" s="267"/>
      <c r="BK511" s="267"/>
      <c r="BL511" s="267"/>
      <c r="BM511" s="267"/>
      <c r="BN511" s="267"/>
      <c r="BO511" s="267"/>
      <c r="BP511" s="267"/>
      <c r="BQ511" s="267"/>
      <c r="BR511" s="267"/>
      <c r="BS511" s="267"/>
      <c r="BT511" s="267"/>
      <c r="BU511" s="267"/>
      <c r="BV511" s="267"/>
      <c r="BW511" s="267"/>
      <c r="BX511" s="267"/>
      <c r="BY511" s="267"/>
      <c r="BZ511" s="267"/>
      <c r="CA511" s="267"/>
      <c r="CB511" s="267"/>
      <c r="CC511" s="267"/>
      <c r="CD511" s="267"/>
      <c r="CE511" s="267"/>
    </row>
    <row r="512" spans="1:83" s="18" customFormat="1" ht="66" customHeight="1" hidden="1">
      <c r="A512" s="153" t="s">
        <v>268</v>
      </c>
      <c r="B512" s="154" t="s">
        <v>3</v>
      </c>
      <c r="C512" s="154" t="s">
        <v>147</v>
      </c>
      <c r="D512" s="155" t="s">
        <v>266</v>
      </c>
      <c r="E512" s="154"/>
      <c r="F512" s="142"/>
      <c r="G512" s="142"/>
      <c r="H512" s="142"/>
      <c r="I512" s="142"/>
      <c r="J512" s="142"/>
      <c r="K512" s="268"/>
      <c r="L512" s="268"/>
      <c r="M512" s="142"/>
      <c r="N512" s="142">
        <f aca="true" t="shared" si="650" ref="N512:AH512">N513</f>
        <v>20157</v>
      </c>
      <c r="O512" s="142">
        <f t="shared" si="650"/>
        <v>20157</v>
      </c>
      <c r="P512" s="142">
        <f t="shared" si="650"/>
        <v>0</v>
      </c>
      <c r="Q512" s="142">
        <f t="shared" si="650"/>
        <v>20157</v>
      </c>
      <c r="R512" s="142">
        <f t="shared" si="650"/>
        <v>0</v>
      </c>
      <c r="S512" s="142">
        <f t="shared" si="650"/>
        <v>0</v>
      </c>
      <c r="T512" s="142">
        <f t="shared" si="650"/>
        <v>20157</v>
      </c>
      <c r="U512" s="142">
        <f t="shared" si="650"/>
        <v>20157</v>
      </c>
      <c r="V512" s="142">
        <f t="shared" si="650"/>
        <v>0</v>
      </c>
      <c r="W512" s="142">
        <f t="shared" si="650"/>
        <v>0</v>
      </c>
      <c r="X512" s="142">
        <f t="shared" si="650"/>
        <v>20157</v>
      </c>
      <c r="Y512" s="142">
        <f t="shared" si="650"/>
        <v>20157</v>
      </c>
      <c r="Z512" s="142">
        <f t="shared" si="650"/>
        <v>0</v>
      </c>
      <c r="AA512" s="143">
        <f t="shared" si="650"/>
        <v>20157</v>
      </c>
      <c r="AB512" s="143">
        <f t="shared" si="650"/>
        <v>20157</v>
      </c>
      <c r="AC512" s="143">
        <f t="shared" si="650"/>
        <v>0</v>
      </c>
      <c r="AD512" s="143">
        <f t="shared" si="650"/>
        <v>0</v>
      </c>
      <c r="AE512" s="143"/>
      <c r="AF512" s="142">
        <f t="shared" si="650"/>
        <v>20157</v>
      </c>
      <c r="AG512" s="142">
        <f t="shared" si="650"/>
        <v>0</v>
      </c>
      <c r="AH512" s="142">
        <f t="shared" si="650"/>
        <v>20157</v>
      </c>
      <c r="AI512" s="142">
        <f>AI513+AI515</f>
        <v>-10600</v>
      </c>
      <c r="AJ512" s="142">
        <f>AJ513+AJ515</f>
        <v>606</v>
      </c>
      <c r="AK512" s="142">
        <f>AK513+AK515</f>
        <v>9557</v>
      </c>
      <c r="AL512" s="142">
        <f>AL513+AL515</f>
        <v>0</v>
      </c>
      <c r="AM512" s="142">
        <f>AM513+AM515</f>
        <v>20763</v>
      </c>
      <c r="AN512" s="142">
        <f>AN513+AN514+AN515</f>
        <v>-20763</v>
      </c>
      <c r="AO512" s="142">
        <f aca="true" t="shared" si="651" ref="AO512:AU512">AO513+AO514+AO515</f>
        <v>0</v>
      </c>
      <c r="AP512" s="142">
        <f t="shared" si="651"/>
        <v>0</v>
      </c>
      <c r="AQ512" s="142">
        <f t="shared" si="651"/>
        <v>0</v>
      </c>
      <c r="AR512" s="142">
        <f t="shared" si="651"/>
        <v>0</v>
      </c>
      <c r="AS512" s="142">
        <f t="shared" si="651"/>
        <v>0</v>
      </c>
      <c r="AT512" s="142">
        <f t="shared" si="651"/>
        <v>0</v>
      </c>
      <c r="AU512" s="142">
        <f t="shared" si="651"/>
        <v>0</v>
      </c>
      <c r="AV512" s="267"/>
      <c r="AW512" s="267"/>
      <c r="AX512" s="142">
        <f>AX513+AX514+AX515</f>
        <v>0</v>
      </c>
      <c r="AY512" s="142">
        <f>AY513+AY514+AY515</f>
        <v>0</v>
      </c>
      <c r="AZ512" s="267"/>
      <c r="BA512" s="267"/>
      <c r="BB512" s="267"/>
      <c r="BC512" s="267"/>
      <c r="BD512" s="267"/>
      <c r="BE512" s="267"/>
      <c r="BF512" s="267"/>
      <c r="BG512" s="267"/>
      <c r="BH512" s="267"/>
      <c r="BI512" s="267"/>
      <c r="BJ512" s="267"/>
      <c r="BK512" s="267"/>
      <c r="BL512" s="267"/>
      <c r="BM512" s="267"/>
      <c r="BN512" s="267"/>
      <c r="BO512" s="267"/>
      <c r="BP512" s="267"/>
      <c r="BQ512" s="267"/>
      <c r="BR512" s="267"/>
      <c r="BS512" s="267"/>
      <c r="BT512" s="267"/>
      <c r="BU512" s="267"/>
      <c r="BV512" s="267"/>
      <c r="BW512" s="267"/>
      <c r="BX512" s="267"/>
      <c r="BY512" s="267"/>
      <c r="BZ512" s="267"/>
      <c r="CA512" s="267"/>
      <c r="CB512" s="267"/>
      <c r="CC512" s="267"/>
      <c r="CD512" s="267"/>
      <c r="CE512" s="267"/>
    </row>
    <row r="513" spans="1:83" s="18" customFormat="1" ht="66" customHeight="1" hidden="1">
      <c r="A513" s="153" t="s">
        <v>135</v>
      </c>
      <c r="B513" s="154" t="s">
        <v>3</v>
      </c>
      <c r="C513" s="154" t="s">
        <v>147</v>
      </c>
      <c r="D513" s="155" t="s">
        <v>266</v>
      </c>
      <c r="E513" s="154" t="s">
        <v>136</v>
      </c>
      <c r="F513" s="142"/>
      <c r="G513" s="142"/>
      <c r="H513" s="142"/>
      <c r="I513" s="142"/>
      <c r="J513" s="142"/>
      <c r="K513" s="268"/>
      <c r="L513" s="268"/>
      <c r="M513" s="142"/>
      <c r="N513" s="142">
        <f>O513-M513</f>
        <v>20157</v>
      </c>
      <c r="O513" s="142">
        <f>20022+135</f>
        <v>20157</v>
      </c>
      <c r="P513" s="142"/>
      <c r="Q513" s="142">
        <f>20022+135</f>
        <v>20157</v>
      </c>
      <c r="R513" s="267"/>
      <c r="S513" s="267"/>
      <c r="T513" s="142">
        <f>O513+R513</f>
        <v>20157</v>
      </c>
      <c r="U513" s="142">
        <f>Q513+S513</f>
        <v>20157</v>
      </c>
      <c r="V513" s="267"/>
      <c r="W513" s="267"/>
      <c r="X513" s="142">
        <f>T513+V513</f>
        <v>20157</v>
      </c>
      <c r="Y513" s="142">
        <f>U513+W513</f>
        <v>20157</v>
      </c>
      <c r="Z513" s="267"/>
      <c r="AA513" s="143">
        <f>X513+Z513</f>
        <v>20157</v>
      </c>
      <c r="AB513" s="143">
        <f>Y513</f>
        <v>20157</v>
      </c>
      <c r="AC513" s="269"/>
      <c r="AD513" s="269"/>
      <c r="AE513" s="269"/>
      <c r="AF513" s="142">
        <f>AA513+AC513</f>
        <v>20157</v>
      </c>
      <c r="AG513" s="267"/>
      <c r="AH513" s="142">
        <f>AB513</f>
        <v>20157</v>
      </c>
      <c r="AI513" s="142">
        <f>-18993+7787</f>
        <v>-11206</v>
      </c>
      <c r="AJ513" s="267"/>
      <c r="AK513" s="142">
        <f>AF513+AI513</f>
        <v>8951</v>
      </c>
      <c r="AL513" s="142">
        <f>AG513</f>
        <v>0</v>
      </c>
      <c r="AM513" s="142">
        <f>AH513+AJ513</f>
        <v>20157</v>
      </c>
      <c r="AN513" s="142">
        <f>AO513-AM513</f>
        <v>-20157</v>
      </c>
      <c r="AO513" s="145">
        <f>382-382</f>
        <v>0</v>
      </c>
      <c r="AP513" s="145"/>
      <c r="AQ513" s="145">
        <f>382-382</f>
        <v>0</v>
      </c>
      <c r="AR513" s="145"/>
      <c r="AS513" s="267"/>
      <c r="AT513" s="142">
        <f>AO513+AR513</f>
        <v>0</v>
      </c>
      <c r="AU513" s="142">
        <f>AQ513+AS513</f>
        <v>0</v>
      </c>
      <c r="AV513" s="267"/>
      <c r="AW513" s="267"/>
      <c r="AX513" s="142">
        <f>AR513+AU513</f>
        <v>0</v>
      </c>
      <c r="AY513" s="142">
        <f>AT513+AV513</f>
        <v>0</v>
      </c>
      <c r="AZ513" s="267"/>
      <c r="BA513" s="267"/>
      <c r="BB513" s="267"/>
      <c r="BC513" s="267"/>
      <c r="BD513" s="267"/>
      <c r="BE513" s="267"/>
      <c r="BF513" s="267"/>
      <c r="BG513" s="267"/>
      <c r="BH513" s="267"/>
      <c r="BI513" s="267"/>
      <c r="BJ513" s="267"/>
      <c r="BK513" s="267"/>
      <c r="BL513" s="267"/>
      <c r="BM513" s="267"/>
      <c r="BN513" s="267"/>
      <c r="BO513" s="267"/>
      <c r="BP513" s="267"/>
      <c r="BQ513" s="267"/>
      <c r="BR513" s="267"/>
      <c r="BS513" s="267"/>
      <c r="BT513" s="267"/>
      <c r="BU513" s="267"/>
      <c r="BV513" s="267"/>
      <c r="BW513" s="267"/>
      <c r="BX513" s="267"/>
      <c r="BY513" s="267"/>
      <c r="BZ513" s="267"/>
      <c r="CA513" s="267"/>
      <c r="CB513" s="267"/>
      <c r="CC513" s="267"/>
      <c r="CD513" s="267"/>
      <c r="CE513" s="267"/>
    </row>
    <row r="514" spans="1:83" s="18" customFormat="1" ht="82.5" customHeight="1" hidden="1">
      <c r="A514" s="153" t="s">
        <v>241</v>
      </c>
      <c r="B514" s="154" t="s">
        <v>3</v>
      </c>
      <c r="C514" s="154" t="s">
        <v>147</v>
      </c>
      <c r="D514" s="155" t="s">
        <v>266</v>
      </c>
      <c r="E514" s="154" t="s">
        <v>149</v>
      </c>
      <c r="F514" s="142"/>
      <c r="G514" s="142"/>
      <c r="H514" s="142"/>
      <c r="I514" s="142"/>
      <c r="J514" s="142"/>
      <c r="K514" s="268"/>
      <c r="L514" s="268"/>
      <c r="M514" s="142"/>
      <c r="N514" s="142"/>
      <c r="O514" s="142"/>
      <c r="P514" s="142"/>
      <c r="Q514" s="142"/>
      <c r="R514" s="267"/>
      <c r="S514" s="267"/>
      <c r="T514" s="142"/>
      <c r="U514" s="142"/>
      <c r="V514" s="267"/>
      <c r="W514" s="267"/>
      <c r="X514" s="142"/>
      <c r="Y514" s="142"/>
      <c r="Z514" s="267"/>
      <c r="AA514" s="143"/>
      <c r="AB514" s="143"/>
      <c r="AC514" s="269"/>
      <c r="AD514" s="269"/>
      <c r="AE514" s="269"/>
      <c r="AF514" s="142"/>
      <c r="AG514" s="267"/>
      <c r="AH514" s="142"/>
      <c r="AI514" s="142"/>
      <c r="AJ514" s="267"/>
      <c r="AK514" s="142"/>
      <c r="AL514" s="142"/>
      <c r="AM514" s="142"/>
      <c r="AN514" s="142">
        <f>AO514-AM514</f>
        <v>0</v>
      </c>
      <c r="AO514" s="145"/>
      <c r="AP514" s="145"/>
      <c r="AQ514" s="142"/>
      <c r="AR514" s="142"/>
      <c r="AS514" s="267"/>
      <c r="AT514" s="142">
        <f>AO514+AR514</f>
        <v>0</v>
      </c>
      <c r="AU514" s="142">
        <f>AQ514+AS514</f>
        <v>0</v>
      </c>
      <c r="AV514" s="267"/>
      <c r="AW514" s="267"/>
      <c r="AX514" s="142">
        <f>AR514+AU514</f>
        <v>0</v>
      </c>
      <c r="AY514" s="142">
        <f>AT514+AV514</f>
        <v>0</v>
      </c>
      <c r="AZ514" s="267"/>
      <c r="BA514" s="267"/>
      <c r="BB514" s="267"/>
      <c r="BC514" s="267"/>
      <c r="BD514" s="267"/>
      <c r="BE514" s="267"/>
      <c r="BF514" s="267"/>
      <c r="BG514" s="267"/>
      <c r="BH514" s="267"/>
      <c r="BI514" s="267"/>
      <c r="BJ514" s="267"/>
      <c r="BK514" s="267"/>
      <c r="BL514" s="267"/>
      <c r="BM514" s="267"/>
      <c r="BN514" s="267"/>
      <c r="BO514" s="267"/>
      <c r="BP514" s="267"/>
      <c r="BQ514" s="267"/>
      <c r="BR514" s="267"/>
      <c r="BS514" s="267"/>
      <c r="BT514" s="267"/>
      <c r="BU514" s="267"/>
      <c r="BV514" s="267"/>
      <c r="BW514" s="267"/>
      <c r="BX514" s="267"/>
      <c r="BY514" s="267"/>
      <c r="BZ514" s="267"/>
      <c r="CA514" s="267"/>
      <c r="CB514" s="267"/>
      <c r="CC514" s="267"/>
      <c r="CD514" s="267"/>
      <c r="CE514" s="267"/>
    </row>
    <row r="515" spans="1:83" s="18" customFormat="1" ht="16.5" customHeight="1" hidden="1">
      <c r="A515" s="153" t="s">
        <v>10</v>
      </c>
      <c r="B515" s="154" t="s">
        <v>3</v>
      </c>
      <c r="C515" s="154" t="s">
        <v>147</v>
      </c>
      <c r="D515" s="155" t="s">
        <v>266</v>
      </c>
      <c r="E515" s="154" t="s">
        <v>17</v>
      </c>
      <c r="F515" s="142"/>
      <c r="G515" s="142"/>
      <c r="H515" s="142"/>
      <c r="I515" s="142"/>
      <c r="J515" s="142"/>
      <c r="K515" s="268"/>
      <c r="L515" s="268"/>
      <c r="M515" s="142"/>
      <c r="N515" s="142"/>
      <c r="O515" s="142"/>
      <c r="P515" s="142"/>
      <c r="Q515" s="142"/>
      <c r="R515" s="267"/>
      <c r="S515" s="267"/>
      <c r="T515" s="142"/>
      <c r="U515" s="142"/>
      <c r="V515" s="267"/>
      <c r="W515" s="267"/>
      <c r="X515" s="142"/>
      <c r="Y515" s="142"/>
      <c r="Z515" s="267"/>
      <c r="AA515" s="143"/>
      <c r="AB515" s="143"/>
      <c r="AC515" s="269"/>
      <c r="AD515" s="269"/>
      <c r="AE515" s="269"/>
      <c r="AF515" s="142"/>
      <c r="AG515" s="267"/>
      <c r="AH515" s="142"/>
      <c r="AI515" s="142">
        <v>606</v>
      </c>
      <c r="AJ515" s="145">
        <v>606</v>
      </c>
      <c r="AK515" s="142">
        <f>AF515+AI515</f>
        <v>606</v>
      </c>
      <c r="AL515" s="142">
        <f>AG515</f>
        <v>0</v>
      </c>
      <c r="AM515" s="142">
        <f>AH515+AJ515</f>
        <v>606</v>
      </c>
      <c r="AN515" s="142">
        <f>AO515-AM515</f>
        <v>-606</v>
      </c>
      <c r="AO515" s="145">
        <f>696-696</f>
        <v>0</v>
      </c>
      <c r="AP515" s="145"/>
      <c r="AQ515" s="145">
        <f>696-696</f>
        <v>0</v>
      </c>
      <c r="AR515" s="145"/>
      <c r="AS515" s="267"/>
      <c r="AT515" s="142">
        <f>AO515+AR515</f>
        <v>0</v>
      </c>
      <c r="AU515" s="142">
        <f>AQ515+AS515</f>
        <v>0</v>
      </c>
      <c r="AV515" s="267"/>
      <c r="AW515" s="267"/>
      <c r="AX515" s="142">
        <f>AR515+AU515</f>
        <v>0</v>
      </c>
      <c r="AY515" s="142">
        <f>AT515+AV515</f>
        <v>0</v>
      </c>
      <c r="AZ515" s="267"/>
      <c r="BA515" s="267"/>
      <c r="BB515" s="267"/>
      <c r="BC515" s="267"/>
      <c r="BD515" s="267"/>
      <c r="BE515" s="267"/>
      <c r="BF515" s="267"/>
      <c r="BG515" s="267"/>
      <c r="BH515" s="267"/>
      <c r="BI515" s="267"/>
      <c r="BJ515" s="267"/>
      <c r="BK515" s="267"/>
      <c r="BL515" s="267"/>
      <c r="BM515" s="267"/>
      <c r="BN515" s="267"/>
      <c r="BO515" s="267"/>
      <c r="BP515" s="267"/>
      <c r="BQ515" s="267"/>
      <c r="BR515" s="267"/>
      <c r="BS515" s="267"/>
      <c r="BT515" s="267"/>
      <c r="BU515" s="267"/>
      <c r="BV515" s="267"/>
      <c r="BW515" s="267"/>
      <c r="BX515" s="267"/>
      <c r="BY515" s="267"/>
      <c r="BZ515" s="267"/>
      <c r="CA515" s="267"/>
      <c r="CB515" s="267"/>
      <c r="CC515" s="267"/>
      <c r="CD515" s="267"/>
      <c r="CE515" s="267"/>
    </row>
    <row r="516" spans="1:83" s="18" customFormat="1" ht="148.5" customHeight="1" hidden="1">
      <c r="A516" s="153" t="s">
        <v>312</v>
      </c>
      <c r="B516" s="154" t="s">
        <v>3</v>
      </c>
      <c r="C516" s="154" t="s">
        <v>147</v>
      </c>
      <c r="D516" s="155" t="s">
        <v>311</v>
      </c>
      <c r="E516" s="154"/>
      <c r="F516" s="142"/>
      <c r="G516" s="142"/>
      <c r="H516" s="142"/>
      <c r="I516" s="142"/>
      <c r="J516" s="142"/>
      <c r="K516" s="268"/>
      <c r="L516" s="268"/>
      <c r="M516" s="142"/>
      <c r="N516" s="142"/>
      <c r="O516" s="142"/>
      <c r="P516" s="142"/>
      <c r="Q516" s="142"/>
      <c r="R516" s="267"/>
      <c r="S516" s="267"/>
      <c r="T516" s="142"/>
      <c r="U516" s="142"/>
      <c r="V516" s="267"/>
      <c r="W516" s="267"/>
      <c r="X516" s="142"/>
      <c r="Y516" s="142"/>
      <c r="Z516" s="267"/>
      <c r="AA516" s="143"/>
      <c r="AB516" s="143"/>
      <c r="AC516" s="269"/>
      <c r="AD516" s="269"/>
      <c r="AE516" s="269"/>
      <c r="AF516" s="142"/>
      <c r="AG516" s="267"/>
      <c r="AH516" s="142"/>
      <c r="AI516" s="142">
        <f aca="true" t="shared" si="652" ref="AI516:AQ516">AI517</f>
        <v>11206</v>
      </c>
      <c r="AJ516" s="267">
        <f t="shared" si="652"/>
        <v>0</v>
      </c>
      <c r="AK516" s="142">
        <f t="shared" si="652"/>
        <v>11206</v>
      </c>
      <c r="AL516" s="142">
        <f t="shared" si="652"/>
        <v>0</v>
      </c>
      <c r="AM516" s="142">
        <f t="shared" si="652"/>
        <v>0</v>
      </c>
      <c r="AN516" s="142">
        <f t="shared" si="652"/>
        <v>0</v>
      </c>
      <c r="AO516" s="142">
        <f t="shared" si="652"/>
        <v>0</v>
      </c>
      <c r="AP516" s="142">
        <f t="shared" si="652"/>
        <v>0</v>
      </c>
      <c r="AQ516" s="142">
        <f t="shared" si="652"/>
        <v>0</v>
      </c>
      <c r="AR516" s="142"/>
      <c r="AS516" s="267"/>
      <c r="AT516" s="267"/>
      <c r="AU516" s="267"/>
      <c r="AV516" s="267"/>
      <c r="AW516" s="267"/>
      <c r="AX516" s="267"/>
      <c r="AY516" s="267"/>
      <c r="AZ516" s="267"/>
      <c r="BA516" s="267"/>
      <c r="BB516" s="267"/>
      <c r="BC516" s="267"/>
      <c r="BD516" s="267"/>
      <c r="BE516" s="267"/>
      <c r="BF516" s="267"/>
      <c r="BG516" s="267"/>
      <c r="BH516" s="267"/>
      <c r="BI516" s="267"/>
      <c r="BJ516" s="267"/>
      <c r="BK516" s="267"/>
      <c r="BL516" s="267"/>
      <c r="BM516" s="267"/>
      <c r="BN516" s="267"/>
      <c r="BO516" s="267"/>
      <c r="BP516" s="267"/>
      <c r="BQ516" s="267"/>
      <c r="BR516" s="267"/>
      <c r="BS516" s="267"/>
      <c r="BT516" s="267"/>
      <c r="BU516" s="267"/>
      <c r="BV516" s="267"/>
      <c r="BW516" s="267"/>
      <c r="BX516" s="267"/>
      <c r="BY516" s="267"/>
      <c r="BZ516" s="267"/>
      <c r="CA516" s="267"/>
      <c r="CB516" s="267"/>
      <c r="CC516" s="267"/>
      <c r="CD516" s="267"/>
      <c r="CE516" s="267"/>
    </row>
    <row r="517" spans="1:83" s="18" customFormat="1" ht="82.5" customHeight="1" hidden="1">
      <c r="A517" s="153" t="s">
        <v>242</v>
      </c>
      <c r="B517" s="154" t="s">
        <v>3</v>
      </c>
      <c r="C517" s="154" t="s">
        <v>147</v>
      </c>
      <c r="D517" s="155" t="s">
        <v>311</v>
      </c>
      <c r="E517" s="154" t="s">
        <v>141</v>
      </c>
      <c r="F517" s="142"/>
      <c r="G517" s="142"/>
      <c r="H517" s="142"/>
      <c r="I517" s="142"/>
      <c r="J517" s="142"/>
      <c r="K517" s="268"/>
      <c r="L517" s="268"/>
      <c r="M517" s="142"/>
      <c r="N517" s="142"/>
      <c r="O517" s="142"/>
      <c r="P517" s="142"/>
      <c r="Q517" s="142"/>
      <c r="R517" s="267"/>
      <c r="S517" s="267"/>
      <c r="T517" s="142"/>
      <c r="U517" s="142"/>
      <c r="V517" s="267"/>
      <c r="W517" s="267"/>
      <c r="X517" s="142"/>
      <c r="Y517" s="142"/>
      <c r="Z517" s="267"/>
      <c r="AA517" s="143"/>
      <c r="AB517" s="143"/>
      <c r="AC517" s="269"/>
      <c r="AD517" s="269"/>
      <c r="AE517" s="269"/>
      <c r="AF517" s="142"/>
      <c r="AG517" s="267"/>
      <c r="AH517" s="142"/>
      <c r="AI517" s="142">
        <v>11206</v>
      </c>
      <c r="AJ517" s="267"/>
      <c r="AK517" s="142">
        <f>AF517+AI517</f>
        <v>11206</v>
      </c>
      <c r="AL517" s="142">
        <f>AG517</f>
        <v>0</v>
      </c>
      <c r="AM517" s="142">
        <f>AH517+AJ517</f>
        <v>0</v>
      </c>
      <c r="AN517" s="142">
        <f>AO517-AM517</f>
        <v>0</v>
      </c>
      <c r="AO517" s="267"/>
      <c r="AP517" s="267"/>
      <c r="AQ517" s="267"/>
      <c r="AR517" s="267"/>
      <c r="AS517" s="267"/>
      <c r="AT517" s="267"/>
      <c r="AU517" s="267"/>
      <c r="AV517" s="267"/>
      <c r="AW517" s="267"/>
      <c r="AX517" s="267"/>
      <c r="AY517" s="267"/>
      <c r="AZ517" s="267"/>
      <c r="BA517" s="267"/>
      <c r="BB517" s="267"/>
      <c r="BC517" s="267"/>
      <c r="BD517" s="267"/>
      <c r="BE517" s="267"/>
      <c r="BF517" s="267"/>
      <c r="BG517" s="267"/>
      <c r="BH517" s="267"/>
      <c r="BI517" s="267"/>
      <c r="BJ517" s="267"/>
      <c r="BK517" s="267"/>
      <c r="BL517" s="267"/>
      <c r="BM517" s="267"/>
      <c r="BN517" s="267"/>
      <c r="BO517" s="267"/>
      <c r="BP517" s="267"/>
      <c r="BQ517" s="267"/>
      <c r="BR517" s="267"/>
      <c r="BS517" s="267"/>
      <c r="BT517" s="267"/>
      <c r="BU517" s="267"/>
      <c r="BV517" s="267"/>
      <c r="BW517" s="267"/>
      <c r="BX517" s="267"/>
      <c r="BY517" s="267"/>
      <c r="BZ517" s="267"/>
      <c r="CA517" s="267"/>
      <c r="CB517" s="267"/>
      <c r="CC517" s="267"/>
      <c r="CD517" s="267"/>
      <c r="CE517" s="267"/>
    </row>
    <row r="518" spans="1:83" s="18" customFormat="1" ht="49.5" customHeight="1" hidden="1">
      <c r="A518" s="153" t="s">
        <v>297</v>
      </c>
      <c r="B518" s="154" t="s">
        <v>3</v>
      </c>
      <c r="C518" s="154" t="s">
        <v>147</v>
      </c>
      <c r="D518" s="155" t="s">
        <v>284</v>
      </c>
      <c r="E518" s="154"/>
      <c r="F518" s="142"/>
      <c r="G518" s="142"/>
      <c r="H518" s="142"/>
      <c r="I518" s="142"/>
      <c r="J518" s="142"/>
      <c r="K518" s="268"/>
      <c r="L518" s="268"/>
      <c r="M518" s="142"/>
      <c r="N518" s="142">
        <f aca="true" t="shared" si="653" ref="N518:AM518">N519</f>
        <v>342</v>
      </c>
      <c r="O518" s="142">
        <f t="shared" si="653"/>
        <v>342</v>
      </c>
      <c r="P518" s="142">
        <f t="shared" si="653"/>
        <v>0</v>
      </c>
      <c r="Q518" s="142">
        <f t="shared" si="653"/>
        <v>342</v>
      </c>
      <c r="R518" s="142">
        <f t="shared" si="653"/>
        <v>0</v>
      </c>
      <c r="S518" s="142">
        <f t="shared" si="653"/>
        <v>0</v>
      </c>
      <c r="T518" s="142">
        <f t="shared" si="653"/>
        <v>342</v>
      </c>
      <c r="U518" s="142">
        <f t="shared" si="653"/>
        <v>342</v>
      </c>
      <c r="V518" s="142">
        <f t="shared" si="653"/>
        <v>0</v>
      </c>
      <c r="W518" s="142">
        <f t="shared" si="653"/>
        <v>0</v>
      </c>
      <c r="X518" s="142">
        <f t="shared" si="653"/>
        <v>342</v>
      </c>
      <c r="Y518" s="142">
        <f t="shared" si="653"/>
        <v>342</v>
      </c>
      <c r="Z518" s="142">
        <f t="shared" si="653"/>
        <v>0</v>
      </c>
      <c r="AA518" s="143">
        <f t="shared" si="653"/>
        <v>342</v>
      </c>
      <c r="AB518" s="143">
        <f t="shared" si="653"/>
        <v>342</v>
      </c>
      <c r="AC518" s="143">
        <f t="shared" si="653"/>
        <v>0</v>
      </c>
      <c r="AD518" s="143">
        <f t="shared" si="653"/>
        <v>0</v>
      </c>
      <c r="AE518" s="143"/>
      <c r="AF518" s="142">
        <f t="shared" si="653"/>
        <v>342</v>
      </c>
      <c r="AG518" s="142">
        <f t="shared" si="653"/>
        <v>0</v>
      </c>
      <c r="AH518" s="142">
        <f t="shared" si="653"/>
        <v>342</v>
      </c>
      <c r="AI518" s="142">
        <f t="shared" si="653"/>
        <v>0</v>
      </c>
      <c r="AJ518" s="142">
        <f t="shared" si="653"/>
        <v>0</v>
      </c>
      <c r="AK518" s="142">
        <f t="shared" si="653"/>
        <v>342</v>
      </c>
      <c r="AL518" s="142">
        <f t="shared" si="653"/>
        <v>0</v>
      </c>
      <c r="AM518" s="142">
        <f t="shared" si="653"/>
        <v>342</v>
      </c>
      <c r="AN518" s="142">
        <f>AN519+AN520</f>
        <v>-342</v>
      </c>
      <c r="AO518" s="142">
        <f aca="true" t="shared" si="654" ref="AO518:AU518">AO519+AO520</f>
        <v>0</v>
      </c>
      <c r="AP518" s="142">
        <f t="shared" si="654"/>
        <v>0</v>
      </c>
      <c r="AQ518" s="142">
        <f t="shared" si="654"/>
        <v>0</v>
      </c>
      <c r="AR518" s="142">
        <f t="shared" si="654"/>
        <v>0</v>
      </c>
      <c r="AS518" s="142">
        <f t="shared" si="654"/>
        <v>0</v>
      </c>
      <c r="AT518" s="142">
        <f t="shared" si="654"/>
        <v>0</v>
      </c>
      <c r="AU518" s="142">
        <f t="shared" si="654"/>
        <v>0</v>
      </c>
      <c r="AV518" s="267"/>
      <c r="AW518" s="267"/>
      <c r="AX518" s="142">
        <f>AX519+AX520</f>
        <v>0</v>
      </c>
      <c r="AY518" s="142">
        <f>AY519+AY520</f>
        <v>0</v>
      </c>
      <c r="AZ518" s="267"/>
      <c r="BA518" s="267"/>
      <c r="BB518" s="267"/>
      <c r="BC518" s="267"/>
      <c r="BD518" s="267"/>
      <c r="BE518" s="267"/>
      <c r="BF518" s="267"/>
      <c r="BG518" s="267"/>
      <c r="BH518" s="267"/>
      <c r="BI518" s="267"/>
      <c r="BJ518" s="267"/>
      <c r="BK518" s="267"/>
      <c r="BL518" s="267"/>
      <c r="BM518" s="267"/>
      <c r="BN518" s="267"/>
      <c r="BO518" s="267"/>
      <c r="BP518" s="267"/>
      <c r="BQ518" s="267"/>
      <c r="BR518" s="267"/>
      <c r="BS518" s="267"/>
      <c r="BT518" s="267"/>
      <c r="BU518" s="267"/>
      <c r="BV518" s="267"/>
      <c r="BW518" s="267"/>
      <c r="BX518" s="267"/>
      <c r="BY518" s="267"/>
      <c r="BZ518" s="267"/>
      <c r="CA518" s="267"/>
      <c r="CB518" s="267"/>
      <c r="CC518" s="267"/>
      <c r="CD518" s="267"/>
      <c r="CE518" s="267"/>
    </row>
    <row r="519" spans="1:83" s="18" customFormat="1" ht="66" customHeight="1" hidden="1">
      <c r="A519" s="153" t="s">
        <v>135</v>
      </c>
      <c r="B519" s="154" t="s">
        <v>3</v>
      </c>
      <c r="C519" s="154" t="s">
        <v>147</v>
      </c>
      <c r="D519" s="155" t="s">
        <v>284</v>
      </c>
      <c r="E519" s="154" t="s">
        <v>136</v>
      </c>
      <c r="F519" s="142"/>
      <c r="G519" s="142"/>
      <c r="H519" s="142"/>
      <c r="I519" s="142"/>
      <c r="J519" s="142"/>
      <c r="K519" s="268"/>
      <c r="L519" s="268"/>
      <c r="M519" s="142"/>
      <c r="N519" s="142">
        <f>O519-M519</f>
        <v>342</v>
      </c>
      <c r="O519" s="142">
        <v>342</v>
      </c>
      <c r="P519" s="142"/>
      <c r="Q519" s="142">
        <v>342</v>
      </c>
      <c r="R519" s="267"/>
      <c r="S519" s="267"/>
      <c r="T519" s="142">
        <f>O519+R519</f>
        <v>342</v>
      </c>
      <c r="U519" s="142">
        <f>Q519+S519</f>
        <v>342</v>
      </c>
      <c r="V519" s="267"/>
      <c r="W519" s="267"/>
      <c r="X519" s="142">
        <f>T519+V519</f>
        <v>342</v>
      </c>
      <c r="Y519" s="142">
        <f>U519+W519</f>
        <v>342</v>
      </c>
      <c r="Z519" s="267"/>
      <c r="AA519" s="143">
        <f>X519+Z519</f>
        <v>342</v>
      </c>
      <c r="AB519" s="143">
        <f>Y519</f>
        <v>342</v>
      </c>
      <c r="AC519" s="269"/>
      <c r="AD519" s="269"/>
      <c r="AE519" s="269"/>
      <c r="AF519" s="142">
        <f>AA519+AC519</f>
        <v>342</v>
      </c>
      <c r="AG519" s="267"/>
      <c r="AH519" s="142">
        <f>AB519</f>
        <v>342</v>
      </c>
      <c r="AI519" s="267"/>
      <c r="AJ519" s="267"/>
      <c r="AK519" s="142">
        <f>AF519+AI519</f>
        <v>342</v>
      </c>
      <c r="AL519" s="142">
        <f>AG519</f>
        <v>0</v>
      </c>
      <c r="AM519" s="142">
        <f>AH519+AJ519</f>
        <v>342</v>
      </c>
      <c r="AN519" s="142">
        <f>AO519-AM519</f>
        <v>-342</v>
      </c>
      <c r="AO519" s="267"/>
      <c r="AP519" s="267"/>
      <c r="AQ519" s="267"/>
      <c r="AR519" s="267"/>
      <c r="AS519" s="267"/>
      <c r="AT519" s="142">
        <f>AO519+AR519</f>
        <v>0</v>
      </c>
      <c r="AU519" s="142">
        <f>AQ519+AS519</f>
        <v>0</v>
      </c>
      <c r="AV519" s="267"/>
      <c r="AW519" s="267"/>
      <c r="AX519" s="142">
        <f>AR519+AU519</f>
        <v>0</v>
      </c>
      <c r="AY519" s="142">
        <f>AT519+AV519</f>
        <v>0</v>
      </c>
      <c r="AZ519" s="267"/>
      <c r="BA519" s="267"/>
      <c r="BB519" s="267"/>
      <c r="BC519" s="267"/>
      <c r="BD519" s="267"/>
      <c r="BE519" s="267"/>
      <c r="BF519" s="267"/>
      <c r="BG519" s="267"/>
      <c r="BH519" s="267"/>
      <c r="BI519" s="267"/>
      <c r="BJ519" s="267"/>
      <c r="BK519" s="267"/>
      <c r="BL519" s="267"/>
      <c r="BM519" s="267"/>
      <c r="BN519" s="267"/>
      <c r="BO519" s="267"/>
      <c r="BP519" s="267"/>
      <c r="BQ519" s="267"/>
      <c r="BR519" s="267"/>
      <c r="BS519" s="267"/>
      <c r="BT519" s="267"/>
      <c r="BU519" s="267"/>
      <c r="BV519" s="267"/>
      <c r="BW519" s="267"/>
      <c r="BX519" s="267"/>
      <c r="BY519" s="267"/>
      <c r="BZ519" s="267"/>
      <c r="CA519" s="267"/>
      <c r="CB519" s="267"/>
      <c r="CC519" s="267"/>
      <c r="CD519" s="267"/>
      <c r="CE519" s="267"/>
    </row>
    <row r="520" spans="1:83" s="34" customFormat="1" ht="49.5" customHeight="1" hidden="1">
      <c r="A520" s="181" t="s">
        <v>317</v>
      </c>
      <c r="B520" s="175" t="s">
        <v>3</v>
      </c>
      <c r="C520" s="175" t="s">
        <v>147</v>
      </c>
      <c r="D520" s="182" t="s">
        <v>318</v>
      </c>
      <c r="E520" s="175"/>
      <c r="F520" s="177"/>
      <c r="G520" s="177"/>
      <c r="H520" s="177"/>
      <c r="I520" s="177"/>
      <c r="J520" s="177"/>
      <c r="K520" s="272"/>
      <c r="L520" s="272"/>
      <c r="M520" s="177"/>
      <c r="N520" s="177"/>
      <c r="O520" s="177"/>
      <c r="P520" s="177"/>
      <c r="Q520" s="177"/>
      <c r="R520" s="273"/>
      <c r="S520" s="273"/>
      <c r="T520" s="177"/>
      <c r="U520" s="177"/>
      <c r="V520" s="273"/>
      <c r="W520" s="273"/>
      <c r="X520" s="177"/>
      <c r="Y520" s="177"/>
      <c r="Z520" s="273"/>
      <c r="AA520" s="177"/>
      <c r="AB520" s="177"/>
      <c r="AC520" s="273"/>
      <c r="AD520" s="273"/>
      <c r="AE520" s="273"/>
      <c r="AF520" s="177"/>
      <c r="AG520" s="273"/>
      <c r="AH520" s="177"/>
      <c r="AI520" s="273"/>
      <c r="AJ520" s="273"/>
      <c r="AK520" s="177"/>
      <c r="AL520" s="177"/>
      <c r="AM520" s="177"/>
      <c r="AN520" s="177">
        <f>AN521</f>
        <v>0</v>
      </c>
      <c r="AO520" s="257">
        <f>AO521</f>
        <v>0</v>
      </c>
      <c r="AP520" s="257">
        <f>AP521</f>
        <v>0</v>
      </c>
      <c r="AQ520" s="257">
        <f>AQ521</f>
        <v>0</v>
      </c>
      <c r="AR520" s="257"/>
      <c r="AS520" s="273"/>
      <c r="AT520" s="273"/>
      <c r="AU520" s="273"/>
      <c r="AV520" s="273"/>
      <c r="AW520" s="273"/>
      <c r="AX520" s="273"/>
      <c r="AY520" s="273"/>
      <c r="AZ520" s="273"/>
      <c r="BA520" s="273"/>
      <c r="BB520" s="273"/>
      <c r="BC520" s="273"/>
      <c r="BD520" s="273"/>
      <c r="BE520" s="273"/>
      <c r="BF520" s="273"/>
      <c r="BG520" s="273"/>
      <c r="BH520" s="273"/>
      <c r="BI520" s="273"/>
      <c r="BJ520" s="273"/>
      <c r="BK520" s="273"/>
      <c r="BL520" s="267"/>
      <c r="BM520" s="267"/>
      <c r="BN520" s="273"/>
      <c r="BO520" s="273"/>
      <c r="BP520" s="273"/>
      <c r="BQ520" s="273"/>
      <c r="BR520" s="273"/>
      <c r="BS520" s="273"/>
      <c r="BT520" s="273"/>
      <c r="BU520" s="273"/>
      <c r="BV520" s="273"/>
      <c r="BW520" s="273"/>
      <c r="BX520" s="273"/>
      <c r="BY520" s="273"/>
      <c r="BZ520" s="273"/>
      <c r="CA520" s="273"/>
      <c r="CB520" s="273"/>
      <c r="CC520" s="273"/>
      <c r="CD520" s="273"/>
      <c r="CE520" s="273"/>
    </row>
    <row r="521" spans="1:83" s="34" customFormat="1" ht="66" customHeight="1" hidden="1">
      <c r="A521" s="181" t="s">
        <v>135</v>
      </c>
      <c r="B521" s="175" t="s">
        <v>3</v>
      </c>
      <c r="C521" s="175" t="s">
        <v>147</v>
      </c>
      <c r="D521" s="182" t="s">
        <v>318</v>
      </c>
      <c r="E521" s="175" t="s">
        <v>136</v>
      </c>
      <c r="F521" s="177"/>
      <c r="G521" s="177"/>
      <c r="H521" s="177"/>
      <c r="I521" s="177"/>
      <c r="J521" s="177"/>
      <c r="K521" s="272"/>
      <c r="L521" s="272"/>
      <c r="M521" s="177"/>
      <c r="N521" s="177"/>
      <c r="O521" s="177"/>
      <c r="P521" s="177"/>
      <c r="Q521" s="177"/>
      <c r="R521" s="273"/>
      <c r="S521" s="273"/>
      <c r="T521" s="177"/>
      <c r="U521" s="177"/>
      <c r="V521" s="273"/>
      <c r="W521" s="273"/>
      <c r="X521" s="177"/>
      <c r="Y521" s="177"/>
      <c r="Z521" s="273"/>
      <c r="AA521" s="177"/>
      <c r="AB521" s="177"/>
      <c r="AC521" s="273"/>
      <c r="AD521" s="273"/>
      <c r="AE521" s="273"/>
      <c r="AF521" s="177"/>
      <c r="AG521" s="273"/>
      <c r="AH521" s="177"/>
      <c r="AI521" s="273"/>
      <c r="AJ521" s="273"/>
      <c r="AK521" s="177"/>
      <c r="AL521" s="177"/>
      <c r="AM521" s="177"/>
      <c r="AN521" s="177">
        <f>AO521-AM521</f>
        <v>0</v>
      </c>
      <c r="AO521" s="257">
        <f>342-342</f>
        <v>0</v>
      </c>
      <c r="AP521" s="257"/>
      <c r="AQ521" s="257">
        <f>342-342</f>
        <v>0</v>
      </c>
      <c r="AR521" s="257"/>
      <c r="AS521" s="273"/>
      <c r="AT521" s="273"/>
      <c r="AU521" s="273"/>
      <c r="AV521" s="273"/>
      <c r="AW521" s="273"/>
      <c r="AX521" s="273"/>
      <c r="AY521" s="273"/>
      <c r="AZ521" s="273"/>
      <c r="BA521" s="273"/>
      <c r="BB521" s="273"/>
      <c r="BC521" s="273"/>
      <c r="BD521" s="273"/>
      <c r="BE521" s="273"/>
      <c r="BF521" s="273"/>
      <c r="BG521" s="273"/>
      <c r="BH521" s="273"/>
      <c r="BI521" s="273"/>
      <c r="BJ521" s="273"/>
      <c r="BK521" s="273"/>
      <c r="BL521" s="267"/>
      <c r="BM521" s="267"/>
      <c r="BN521" s="273"/>
      <c r="BO521" s="273"/>
      <c r="BP521" s="273"/>
      <c r="BQ521" s="273"/>
      <c r="BR521" s="273"/>
      <c r="BS521" s="273"/>
      <c r="BT521" s="273"/>
      <c r="BU521" s="273"/>
      <c r="BV521" s="273"/>
      <c r="BW521" s="273"/>
      <c r="BX521" s="273"/>
      <c r="BY521" s="273"/>
      <c r="BZ521" s="273"/>
      <c r="CA521" s="273"/>
      <c r="CB521" s="273"/>
      <c r="CC521" s="273"/>
      <c r="CD521" s="273"/>
      <c r="CE521" s="273"/>
    </row>
    <row r="522" spans="1:83" s="18" customFormat="1" ht="33" customHeight="1" hidden="1">
      <c r="A522" s="153" t="s">
        <v>292</v>
      </c>
      <c r="B522" s="154" t="s">
        <v>3</v>
      </c>
      <c r="C522" s="154" t="s">
        <v>147</v>
      </c>
      <c r="D522" s="155" t="s">
        <v>271</v>
      </c>
      <c r="E522" s="154"/>
      <c r="F522" s="142"/>
      <c r="G522" s="142"/>
      <c r="H522" s="142"/>
      <c r="I522" s="142"/>
      <c r="J522" s="142"/>
      <c r="K522" s="268"/>
      <c r="L522" s="268"/>
      <c r="M522" s="142"/>
      <c r="N522" s="142">
        <f aca="true" t="shared" si="655" ref="N522:AD523">N523</f>
        <v>81</v>
      </c>
      <c r="O522" s="142">
        <f t="shared" si="655"/>
        <v>81</v>
      </c>
      <c r="P522" s="142">
        <f t="shared" si="655"/>
        <v>0</v>
      </c>
      <c r="Q522" s="142">
        <f t="shared" si="655"/>
        <v>0</v>
      </c>
      <c r="R522" s="142">
        <f t="shared" si="655"/>
        <v>0</v>
      </c>
      <c r="S522" s="142">
        <f t="shared" si="655"/>
        <v>0</v>
      </c>
      <c r="T522" s="142">
        <f t="shared" si="655"/>
        <v>81</v>
      </c>
      <c r="U522" s="142">
        <f t="shared" si="655"/>
        <v>0</v>
      </c>
      <c r="V522" s="142">
        <f t="shared" si="655"/>
        <v>0</v>
      </c>
      <c r="W522" s="142">
        <f t="shared" si="655"/>
        <v>0</v>
      </c>
      <c r="X522" s="142">
        <f t="shared" si="655"/>
        <v>81</v>
      </c>
      <c r="Y522" s="142">
        <f t="shared" si="655"/>
        <v>0</v>
      </c>
      <c r="Z522" s="142">
        <f t="shared" si="655"/>
        <v>0</v>
      </c>
      <c r="AA522" s="143">
        <f t="shared" si="655"/>
        <v>81</v>
      </c>
      <c r="AB522" s="143">
        <f t="shared" si="655"/>
        <v>0</v>
      </c>
      <c r="AC522" s="143">
        <f t="shared" si="655"/>
        <v>0</v>
      </c>
      <c r="AD522" s="143">
        <f t="shared" si="655"/>
        <v>0</v>
      </c>
      <c r="AE522" s="143"/>
      <c r="AF522" s="142">
        <f aca="true" t="shared" si="656" ref="AC522:AQ523">AF523</f>
        <v>81</v>
      </c>
      <c r="AG522" s="142">
        <f t="shared" si="656"/>
        <v>0</v>
      </c>
      <c r="AH522" s="142">
        <f t="shared" si="656"/>
        <v>0</v>
      </c>
      <c r="AI522" s="142">
        <f t="shared" si="656"/>
        <v>0</v>
      </c>
      <c r="AJ522" s="142">
        <f t="shared" si="656"/>
        <v>0</v>
      </c>
      <c r="AK522" s="142">
        <f t="shared" si="656"/>
        <v>81</v>
      </c>
      <c r="AL522" s="142">
        <f t="shared" si="656"/>
        <v>0</v>
      </c>
      <c r="AM522" s="142">
        <f t="shared" si="656"/>
        <v>0</v>
      </c>
      <c r="AN522" s="142">
        <f t="shared" si="656"/>
        <v>0</v>
      </c>
      <c r="AO522" s="142">
        <f t="shared" si="656"/>
        <v>0</v>
      </c>
      <c r="AP522" s="142">
        <f t="shared" si="656"/>
        <v>0</v>
      </c>
      <c r="AQ522" s="142">
        <f t="shared" si="656"/>
        <v>0</v>
      </c>
      <c r="AR522" s="142"/>
      <c r="AS522" s="267"/>
      <c r="AT522" s="267"/>
      <c r="AU522" s="267"/>
      <c r="AV522" s="267"/>
      <c r="AW522" s="267"/>
      <c r="AX522" s="267"/>
      <c r="AY522" s="267"/>
      <c r="AZ522" s="267"/>
      <c r="BA522" s="267"/>
      <c r="BB522" s="267"/>
      <c r="BC522" s="267"/>
      <c r="BD522" s="267"/>
      <c r="BE522" s="267"/>
      <c r="BF522" s="267"/>
      <c r="BG522" s="267"/>
      <c r="BH522" s="267"/>
      <c r="BI522" s="267"/>
      <c r="BJ522" s="267"/>
      <c r="BK522" s="267"/>
      <c r="BL522" s="267"/>
      <c r="BM522" s="267"/>
      <c r="BN522" s="267"/>
      <c r="BO522" s="267"/>
      <c r="BP522" s="267"/>
      <c r="BQ522" s="267"/>
      <c r="BR522" s="267"/>
      <c r="BS522" s="267"/>
      <c r="BT522" s="267"/>
      <c r="BU522" s="267"/>
      <c r="BV522" s="267"/>
      <c r="BW522" s="267"/>
      <c r="BX522" s="267"/>
      <c r="BY522" s="267"/>
      <c r="BZ522" s="267"/>
      <c r="CA522" s="267"/>
      <c r="CB522" s="267"/>
      <c r="CC522" s="267"/>
      <c r="CD522" s="267"/>
      <c r="CE522" s="267"/>
    </row>
    <row r="523" spans="1:83" s="18" customFormat="1" ht="49.5" customHeight="1" hidden="1">
      <c r="A523" s="153" t="s">
        <v>293</v>
      </c>
      <c r="B523" s="154" t="s">
        <v>3</v>
      </c>
      <c r="C523" s="154" t="s">
        <v>147</v>
      </c>
      <c r="D523" s="155" t="s">
        <v>272</v>
      </c>
      <c r="E523" s="154"/>
      <c r="F523" s="142"/>
      <c r="G523" s="142"/>
      <c r="H523" s="142"/>
      <c r="I523" s="142"/>
      <c r="J523" s="142"/>
      <c r="K523" s="268"/>
      <c r="L523" s="268"/>
      <c r="M523" s="142"/>
      <c r="N523" s="142">
        <f t="shared" si="655"/>
        <v>81</v>
      </c>
      <c r="O523" s="142">
        <f t="shared" si="655"/>
        <v>81</v>
      </c>
      <c r="P523" s="142">
        <f t="shared" si="655"/>
        <v>0</v>
      </c>
      <c r="Q523" s="142">
        <f t="shared" si="655"/>
        <v>0</v>
      </c>
      <c r="R523" s="142">
        <f t="shared" si="655"/>
        <v>0</v>
      </c>
      <c r="S523" s="142">
        <f t="shared" si="655"/>
        <v>0</v>
      </c>
      <c r="T523" s="142">
        <f t="shared" si="655"/>
        <v>81</v>
      </c>
      <c r="U523" s="142">
        <f t="shared" si="655"/>
        <v>0</v>
      </c>
      <c r="V523" s="142">
        <f t="shared" si="655"/>
        <v>0</v>
      </c>
      <c r="W523" s="142">
        <f t="shared" si="655"/>
        <v>0</v>
      </c>
      <c r="X523" s="142">
        <f t="shared" si="655"/>
        <v>81</v>
      </c>
      <c r="Y523" s="142">
        <f t="shared" si="655"/>
        <v>0</v>
      </c>
      <c r="Z523" s="142">
        <f t="shared" si="655"/>
        <v>0</v>
      </c>
      <c r="AA523" s="143">
        <f t="shared" si="655"/>
        <v>81</v>
      </c>
      <c r="AB523" s="143">
        <f t="shared" si="655"/>
        <v>0</v>
      </c>
      <c r="AC523" s="143">
        <f t="shared" si="656"/>
        <v>0</v>
      </c>
      <c r="AD523" s="143">
        <f t="shared" si="656"/>
        <v>0</v>
      </c>
      <c r="AE523" s="143"/>
      <c r="AF523" s="142">
        <f t="shared" si="656"/>
        <v>81</v>
      </c>
      <c r="AG523" s="142">
        <f t="shared" si="656"/>
        <v>0</v>
      </c>
      <c r="AH523" s="142">
        <f t="shared" si="656"/>
        <v>0</v>
      </c>
      <c r="AI523" s="142">
        <f t="shared" si="656"/>
        <v>0</v>
      </c>
      <c r="AJ523" s="142">
        <f t="shared" si="656"/>
        <v>0</v>
      </c>
      <c r="AK523" s="142">
        <f t="shared" si="656"/>
        <v>81</v>
      </c>
      <c r="AL523" s="142">
        <f t="shared" si="656"/>
        <v>0</v>
      </c>
      <c r="AM523" s="142">
        <f t="shared" si="656"/>
        <v>0</v>
      </c>
      <c r="AN523" s="142">
        <f t="shared" si="656"/>
        <v>0</v>
      </c>
      <c r="AO523" s="142">
        <f t="shared" si="656"/>
        <v>0</v>
      </c>
      <c r="AP523" s="142">
        <f t="shared" si="656"/>
        <v>0</v>
      </c>
      <c r="AQ523" s="142">
        <f t="shared" si="656"/>
        <v>0</v>
      </c>
      <c r="AR523" s="142"/>
      <c r="AS523" s="267"/>
      <c r="AT523" s="267"/>
      <c r="AU523" s="267"/>
      <c r="AV523" s="267"/>
      <c r="AW523" s="267"/>
      <c r="AX523" s="267"/>
      <c r="AY523" s="267"/>
      <c r="AZ523" s="267"/>
      <c r="BA523" s="267"/>
      <c r="BB523" s="267"/>
      <c r="BC523" s="267"/>
      <c r="BD523" s="267"/>
      <c r="BE523" s="267"/>
      <c r="BF523" s="267"/>
      <c r="BG523" s="267"/>
      <c r="BH523" s="267"/>
      <c r="BI523" s="267"/>
      <c r="BJ523" s="267"/>
      <c r="BK523" s="267"/>
      <c r="BL523" s="267"/>
      <c r="BM523" s="267"/>
      <c r="BN523" s="267"/>
      <c r="BO523" s="267"/>
      <c r="BP523" s="267"/>
      <c r="BQ523" s="267"/>
      <c r="BR523" s="267"/>
      <c r="BS523" s="267"/>
      <c r="BT523" s="267"/>
      <c r="BU523" s="267"/>
      <c r="BV523" s="267"/>
      <c r="BW523" s="267"/>
      <c r="BX523" s="267"/>
      <c r="BY523" s="267"/>
      <c r="BZ523" s="267"/>
      <c r="CA523" s="267"/>
      <c r="CB523" s="267"/>
      <c r="CC523" s="267"/>
      <c r="CD523" s="267"/>
      <c r="CE523" s="267"/>
    </row>
    <row r="524" spans="1:83" s="18" customFormat="1" ht="66" customHeight="1" hidden="1">
      <c r="A524" s="153" t="s">
        <v>135</v>
      </c>
      <c r="B524" s="154" t="s">
        <v>3</v>
      </c>
      <c r="C524" s="154" t="s">
        <v>147</v>
      </c>
      <c r="D524" s="155" t="s">
        <v>272</v>
      </c>
      <c r="E524" s="154" t="s">
        <v>136</v>
      </c>
      <c r="F524" s="142"/>
      <c r="G524" s="142"/>
      <c r="H524" s="142"/>
      <c r="I524" s="142"/>
      <c r="J524" s="142"/>
      <c r="K524" s="268"/>
      <c r="L524" s="268"/>
      <c r="M524" s="142"/>
      <c r="N524" s="142">
        <f>O524-M524</f>
        <v>81</v>
      </c>
      <c r="O524" s="142">
        <f>39+42</f>
        <v>81</v>
      </c>
      <c r="P524" s="142"/>
      <c r="Q524" s="142"/>
      <c r="R524" s="267"/>
      <c r="S524" s="267"/>
      <c r="T524" s="142">
        <f>O524+R524</f>
        <v>81</v>
      </c>
      <c r="U524" s="142">
        <f>Q524+S524</f>
        <v>0</v>
      </c>
      <c r="V524" s="267"/>
      <c r="W524" s="267"/>
      <c r="X524" s="142">
        <f>T524+V524</f>
        <v>81</v>
      </c>
      <c r="Y524" s="142">
        <f>U524+W524</f>
        <v>0</v>
      </c>
      <c r="Z524" s="267"/>
      <c r="AA524" s="143">
        <f>X524+Z524</f>
        <v>81</v>
      </c>
      <c r="AB524" s="143">
        <f>Y524</f>
        <v>0</v>
      </c>
      <c r="AC524" s="269"/>
      <c r="AD524" s="269"/>
      <c r="AE524" s="269"/>
      <c r="AF524" s="142">
        <f>AA524+AC524</f>
        <v>81</v>
      </c>
      <c r="AG524" s="267"/>
      <c r="AH524" s="142">
        <f>AB524</f>
        <v>0</v>
      </c>
      <c r="AI524" s="267"/>
      <c r="AJ524" s="267"/>
      <c r="AK524" s="142">
        <f>AF524+AI524</f>
        <v>81</v>
      </c>
      <c r="AL524" s="142">
        <f>AG524</f>
        <v>0</v>
      </c>
      <c r="AM524" s="142">
        <f>AH524+AJ524</f>
        <v>0</v>
      </c>
      <c r="AN524" s="142">
        <f>AO524-AM524</f>
        <v>0</v>
      </c>
      <c r="AO524" s="145"/>
      <c r="AP524" s="145"/>
      <c r="AQ524" s="145"/>
      <c r="AR524" s="145"/>
      <c r="AS524" s="267"/>
      <c r="AT524" s="267"/>
      <c r="AU524" s="267"/>
      <c r="AV524" s="267"/>
      <c r="AW524" s="267"/>
      <c r="AX524" s="267"/>
      <c r="AY524" s="267"/>
      <c r="AZ524" s="267"/>
      <c r="BA524" s="267"/>
      <c r="BB524" s="267"/>
      <c r="BC524" s="267"/>
      <c r="BD524" s="267"/>
      <c r="BE524" s="267"/>
      <c r="BF524" s="267"/>
      <c r="BG524" s="267"/>
      <c r="BH524" s="267"/>
      <c r="BI524" s="267"/>
      <c r="BJ524" s="267"/>
      <c r="BK524" s="267"/>
      <c r="BL524" s="267"/>
      <c r="BM524" s="267"/>
      <c r="BN524" s="267"/>
      <c r="BO524" s="267"/>
      <c r="BP524" s="267"/>
      <c r="BQ524" s="267"/>
      <c r="BR524" s="267"/>
      <c r="BS524" s="267"/>
      <c r="BT524" s="267"/>
      <c r="BU524" s="267"/>
      <c r="BV524" s="267"/>
      <c r="BW524" s="267"/>
      <c r="BX524" s="267"/>
      <c r="BY524" s="267"/>
      <c r="BZ524" s="267"/>
      <c r="CA524" s="267"/>
      <c r="CB524" s="267"/>
      <c r="CC524" s="267"/>
      <c r="CD524" s="267"/>
      <c r="CE524" s="267"/>
    </row>
    <row r="525" spans="1:83" s="18" customFormat="1" ht="17.25" customHeight="1">
      <c r="A525" s="153"/>
      <c r="B525" s="154"/>
      <c r="C525" s="154"/>
      <c r="D525" s="155"/>
      <c r="E525" s="154"/>
      <c r="F525" s="142"/>
      <c r="G525" s="142"/>
      <c r="H525" s="142"/>
      <c r="I525" s="142"/>
      <c r="J525" s="142"/>
      <c r="K525" s="268"/>
      <c r="L525" s="268"/>
      <c r="M525" s="142"/>
      <c r="N525" s="142"/>
      <c r="O525" s="142"/>
      <c r="P525" s="142"/>
      <c r="Q525" s="142"/>
      <c r="R525" s="267"/>
      <c r="S525" s="267"/>
      <c r="T525" s="142"/>
      <c r="U525" s="142"/>
      <c r="V525" s="267"/>
      <c r="W525" s="267"/>
      <c r="X525" s="142"/>
      <c r="Y525" s="142"/>
      <c r="Z525" s="267"/>
      <c r="AA525" s="143"/>
      <c r="AB525" s="143"/>
      <c r="AC525" s="269"/>
      <c r="AD525" s="269"/>
      <c r="AE525" s="269"/>
      <c r="AF525" s="142"/>
      <c r="AG525" s="267"/>
      <c r="AH525" s="142"/>
      <c r="AI525" s="267"/>
      <c r="AJ525" s="267"/>
      <c r="AK525" s="142"/>
      <c r="AL525" s="142"/>
      <c r="AM525" s="142"/>
      <c r="AN525" s="142"/>
      <c r="AO525" s="145"/>
      <c r="AP525" s="145"/>
      <c r="AQ525" s="145"/>
      <c r="AR525" s="145"/>
      <c r="AS525" s="267"/>
      <c r="AT525" s="267"/>
      <c r="AU525" s="267"/>
      <c r="AV525" s="267"/>
      <c r="AW525" s="267"/>
      <c r="AX525" s="267"/>
      <c r="AY525" s="267"/>
      <c r="AZ525" s="267"/>
      <c r="BA525" s="267"/>
      <c r="BB525" s="267"/>
      <c r="BC525" s="267"/>
      <c r="BD525" s="267"/>
      <c r="BE525" s="267"/>
      <c r="BF525" s="267"/>
      <c r="BG525" s="267"/>
      <c r="BH525" s="267"/>
      <c r="BI525" s="267"/>
      <c r="BJ525" s="267"/>
      <c r="BK525" s="267"/>
      <c r="BL525" s="267"/>
      <c r="BM525" s="267"/>
      <c r="BN525" s="267"/>
      <c r="BO525" s="267"/>
      <c r="BP525" s="267"/>
      <c r="BQ525" s="267"/>
      <c r="BR525" s="267"/>
      <c r="BS525" s="267"/>
      <c r="BT525" s="267"/>
      <c r="BU525" s="267"/>
      <c r="BV525" s="267"/>
      <c r="BW525" s="267"/>
      <c r="BX525" s="267"/>
      <c r="BY525" s="267"/>
      <c r="BZ525" s="267"/>
      <c r="CA525" s="267"/>
      <c r="CB525" s="267"/>
      <c r="CC525" s="267"/>
      <c r="CD525" s="267"/>
      <c r="CE525" s="267"/>
    </row>
    <row r="526" spans="1:83" s="18" customFormat="1" ht="39.75" customHeight="1">
      <c r="A526" s="125" t="s">
        <v>341</v>
      </c>
      <c r="B526" s="126" t="s">
        <v>342</v>
      </c>
      <c r="C526" s="126"/>
      <c r="D526" s="155"/>
      <c r="E526" s="154"/>
      <c r="F526" s="142"/>
      <c r="G526" s="142"/>
      <c r="H526" s="142"/>
      <c r="I526" s="142"/>
      <c r="J526" s="142"/>
      <c r="K526" s="268"/>
      <c r="L526" s="268"/>
      <c r="M526" s="142"/>
      <c r="N526" s="142"/>
      <c r="O526" s="142"/>
      <c r="P526" s="142"/>
      <c r="Q526" s="142"/>
      <c r="R526" s="267"/>
      <c r="S526" s="267"/>
      <c r="T526" s="142"/>
      <c r="U526" s="142"/>
      <c r="V526" s="267"/>
      <c r="W526" s="267"/>
      <c r="X526" s="142"/>
      <c r="Y526" s="142"/>
      <c r="Z526" s="267"/>
      <c r="AA526" s="142"/>
      <c r="AB526" s="142"/>
      <c r="AC526" s="267"/>
      <c r="AD526" s="267"/>
      <c r="AE526" s="267"/>
      <c r="AF526" s="142"/>
      <c r="AG526" s="267"/>
      <c r="AH526" s="142"/>
      <c r="AI526" s="267"/>
      <c r="AJ526" s="267"/>
      <c r="AK526" s="142"/>
      <c r="AL526" s="142"/>
      <c r="AM526" s="142"/>
      <c r="AN526" s="128">
        <f>AN528+AN535+AN539</f>
        <v>34371</v>
      </c>
      <c r="AO526" s="128">
        <f>AO528+AO535+AO539</f>
        <v>34371</v>
      </c>
      <c r="AP526" s="128"/>
      <c r="AQ526" s="128">
        <f aca="true" t="shared" si="657" ref="AQ526:AY526">AQ528+AQ535+AQ539</f>
        <v>46786</v>
      </c>
      <c r="AR526" s="128">
        <f t="shared" si="657"/>
        <v>0</v>
      </c>
      <c r="AS526" s="128">
        <f t="shared" si="657"/>
        <v>0</v>
      </c>
      <c r="AT526" s="128">
        <f t="shared" si="657"/>
        <v>34371</v>
      </c>
      <c r="AU526" s="128">
        <f t="shared" si="657"/>
        <v>46786</v>
      </c>
      <c r="AV526" s="128">
        <f t="shared" si="657"/>
        <v>3007</v>
      </c>
      <c r="AW526" s="128">
        <f>AW528+AW535+AW539</f>
        <v>-7347</v>
      </c>
      <c r="AX526" s="128">
        <f t="shared" si="657"/>
        <v>37378</v>
      </c>
      <c r="AY526" s="128">
        <f t="shared" si="657"/>
        <v>39439</v>
      </c>
      <c r="AZ526" s="128">
        <f>AZ528+AZ535+AZ539</f>
        <v>0</v>
      </c>
      <c r="BA526" s="128">
        <f>BA528+BA535+BA539</f>
        <v>0</v>
      </c>
      <c r="BB526" s="128">
        <f>BB528+BB535+BB539</f>
        <v>37378</v>
      </c>
      <c r="BC526" s="128">
        <f>BC528+BC535+BC539</f>
        <v>39439</v>
      </c>
      <c r="BD526" s="267"/>
      <c r="BE526" s="267"/>
      <c r="BF526" s="128">
        <f aca="true" t="shared" si="658" ref="BF526:BP526">BF528+BF535+BF539</f>
        <v>37378</v>
      </c>
      <c r="BG526" s="128">
        <f t="shared" si="658"/>
        <v>39439</v>
      </c>
      <c r="BH526" s="128">
        <f>BH528+BH535+BH539</f>
        <v>0</v>
      </c>
      <c r="BI526" s="128">
        <f>BI528+BI535+BI539</f>
        <v>0</v>
      </c>
      <c r="BJ526" s="128">
        <f>BJ528+BJ535+BJ539</f>
        <v>37378</v>
      </c>
      <c r="BK526" s="128">
        <f>BK528+BK535+BK539</f>
        <v>39439</v>
      </c>
      <c r="BL526" s="128">
        <f t="shared" si="658"/>
        <v>0</v>
      </c>
      <c r="BM526" s="128">
        <f t="shared" si="658"/>
        <v>0</v>
      </c>
      <c r="BN526" s="128">
        <f t="shared" si="658"/>
        <v>37378</v>
      </c>
      <c r="BO526" s="128"/>
      <c r="BP526" s="128">
        <f t="shared" si="658"/>
        <v>39439</v>
      </c>
      <c r="BQ526" s="128">
        <f aca="true" t="shared" si="659" ref="BQ526:BZ526">BQ528+BQ535+BQ539</f>
        <v>0</v>
      </c>
      <c r="BR526" s="128">
        <f t="shared" si="659"/>
        <v>0</v>
      </c>
      <c r="BS526" s="128">
        <f t="shared" si="659"/>
        <v>37378</v>
      </c>
      <c r="BT526" s="128">
        <f t="shared" si="659"/>
        <v>0</v>
      </c>
      <c r="BU526" s="128">
        <f t="shared" si="659"/>
        <v>39439</v>
      </c>
      <c r="BV526" s="128">
        <f t="shared" si="659"/>
        <v>0</v>
      </c>
      <c r="BW526" s="128">
        <f t="shared" si="659"/>
        <v>0</v>
      </c>
      <c r="BX526" s="128">
        <f t="shared" si="659"/>
        <v>37378</v>
      </c>
      <c r="BY526" s="128">
        <f t="shared" si="659"/>
        <v>0</v>
      </c>
      <c r="BZ526" s="128">
        <f t="shared" si="659"/>
        <v>39439</v>
      </c>
      <c r="CA526" s="128">
        <f>CA528+CA535+CA539</f>
        <v>0</v>
      </c>
      <c r="CB526" s="128">
        <f>CB528+CB535+CB539</f>
        <v>0</v>
      </c>
      <c r="CC526" s="128">
        <f>CC528+CC535+CC539</f>
        <v>37378</v>
      </c>
      <c r="CD526" s="128">
        <f>CD528+CD535+CD539</f>
        <v>0</v>
      </c>
      <c r="CE526" s="128">
        <f>CE528+CE535+CE539</f>
        <v>39439</v>
      </c>
    </row>
    <row r="527" spans="1:83" s="18" customFormat="1" ht="16.5" customHeight="1">
      <c r="A527" s="125"/>
      <c r="B527" s="126"/>
      <c r="C527" s="126"/>
      <c r="D527" s="155"/>
      <c r="E527" s="154"/>
      <c r="F527" s="142"/>
      <c r="G527" s="142"/>
      <c r="H527" s="142"/>
      <c r="I527" s="142"/>
      <c r="J527" s="142"/>
      <c r="K527" s="268"/>
      <c r="L527" s="268"/>
      <c r="M527" s="142"/>
      <c r="N527" s="142"/>
      <c r="O527" s="142"/>
      <c r="P527" s="142"/>
      <c r="Q527" s="142"/>
      <c r="R527" s="267"/>
      <c r="S527" s="267"/>
      <c r="T527" s="142"/>
      <c r="U527" s="142"/>
      <c r="V527" s="267"/>
      <c r="W527" s="267"/>
      <c r="X527" s="142"/>
      <c r="Y527" s="142"/>
      <c r="Z527" s="267"/>
      <c r="AA527" s="142"/>
      <c r="AB527" s="142"/>
      <c r="AC527" s="267"/>
      <c r="AD527" s="267"/>
      <c r="AE527" s="267"/>
      <c r="AF527" s="142"/>
      <c r="AG527" s="267"/>
      <c r="AH527" s="142"/>
      <c r="AI527" s="267"/>
      <c r="AJ527" s="267"/>
      <c r="AK527" s="142"/>
      <c r="AL527" s="142"/>
      <c r="AM527" s="142"/>
      <c r="AN527" s="142"/>
      <c r="AO527" s="145"/>
      <c r="AP527" s="145"/>
      <c r="AQ527" s="145"/>
      <c r="AR527" s="145"/>
      <c r="AS527" s="267"/>
      <c r="AT527" s="267"/>
      <c r="AU527" s="267"/>
      <c r="AV527" s="267"/>
      <c r="AW527" s="267"/>
      <c r="AX527" s="267"/>
      <c r="AY527" s="267"/>
      <c r="AZ527" s="267"/>
      <c r="BA527" s="267"/>
      <c r="BB527" s="267"/>
      <c r="BC527" s="267"/>
      <c r="BD527" s="267"/>
      <c r="BE527" s="267"/>
      <c r="BF527" s="267"/>
      <c r="BG527" s="267"/>
      <c r="BH527" s="267"/>
      <c r="BI527" s="267"/>
      <c r="BJ527" s="267"/>
      <c r="BK527" s="267"/>
      <c r="BL527" s="267"/>
      <c r="BM527" s="267"/>
      <c r="BN527" s="267"/>
      <c r="BO527" s="267"/>
      <c r="BP527" s="267"/>
      <c r="BQ527" s="267"/>
      <c r="BR527" s="267"/>
      <c r="BS527" s="267"/>
      <c r="BT527" s="267"/>
      <c r="BU527" s="267"/>
      <c r="BV527" s="267"/>
      <c r="BW527" s="267"/>
      <c r="BX527" s="267"/>
      <c r="BY527" s="267"/>
      <c r="BZ527" s="267"/>
      <c r="CA527" s="267"/>
      <c r="CB527" s="267"/>
      <c r="CC527" s="267"/>
      <c r="CD527" s="267"/>
      <c r="CE527" s="267"/>
    </row>
    <row r="528" spans="1:83" s="18" customFormat="1" ht="18.75" customHeight="1">
      <c r="A528" s="134" t="s">
        <v>343</v>
      </c>
      <c r="B528" s="135" t="s">
        <v>137</v>
      </c>
      <c r="C528" s="135" t="s">
        <v>125</v>
      </c>
      <c r="D528" s="155"/>
      <c r="E528" s="154"/>
      <c r="F528" s="142"/>
      <c r="G528" s="142"/>
      <c r="H528" s="142"/>
      <c r="I528" s="142"/>
      <c r="J528" s="142"/>
      <c r="K528" s="268"/>
      <c r="L528" s="268"/>
      <c r="M528" s="142"/>
      <c r="N528" s="142"/>
      <c r="O528" s="142"/>
      <c r="P528" s="142"/>
      <c r="Q528" s="142"/>
      <c r="R528" s="267"/>
      <c r="S528" s="267"/>
      <c r="T528" s="142"/>
      <c r="U528" s="142"/>
      <c r="V528" s="267"/>
      <c r="W528" s="267"/>
      <c r="X528" s="142"/>
      <c r="Y528" s="142"/>
      <c r="Z528" s="267"/>
      <c r="AA528" s="142"/>
      <c r="AB528" s="142"/>
      <c r="AC528" s="267"/>
      <c r="AD528" s="267"/>
      <c r="AE528" s="267"/>
      <c r="AF528" s="142"/>
      <c r="AG528" s="267"/>
      <c r="AH528" s="142"/>
      <c r="AI528" s="267"/>
      <c r="AJ528" s="267"/>
      <c r="AK528" s="142"/>
      <c r="AL528" s="142"/>
      <c r="AM528" s="142"/>
      <c r="AN528" s="137">
        <f aca="true" t="shared" si="660" ref="AN528:AV528">AN529+AN531</f>
        <v>30219</v>
      </c>
      <c r="AO528" s="137">
        <f t="shared" si="660"/>
        <v>30219</v>
      </c>
      <c r="AP528" s="137">
        <f t="shared" si="660"/>
        <v>0</v>
      </c>
      <c r="AQ528" s="137">
        <f t="shared" si="660"/>
        <v>42634</v>
      </c>
      <c r="AR528" s="137">
        <f t="shared" si="660"/>
        <v>0</v>
      </c>
      <c r="AS528" s="137">
        <f t="shared" si="660"/>
        <v>0</v>
      </c>
      <c r="AT528" s="137">
        <f t="shared" si="660"/>
        <v>30219</v>
      </c>
      <c r="AU528" s="137">
        <f t="shared" si="660"/>
        <v>42634</v>
      </c>
      <c r="AV528" s="137">
        <f t="shared" si="660"/>
        <v>3007</v>
      </c>
      <c r="AW528" s="137">
        <f aca="true" t="shared" si="661" ref="AW528:BC528">AW529+AW531</f>
        <v>-7347</v>
      </c>
      <c r="AX528" s="137">
        <f t="shared" si="661"/>
        <v>33226</v>
      </c>
      <c r="AY528" s="137">
        <f t="shared" si="661"/>
        <v>35287</v>
      </c>
      <c r="AZ528" s="137">
        <f t="shared" si="661"/>
        <v>0</v>
      </c>
      <c r="BA528" s="137">
        <f t="shared" si="661"/>
        <v>0</v>
      </c>
      <c r="BB528" s="137">
        <f t="shared" si="661"/>
        <v>33226</v>
      </c>
      <c r="BC528" s="137">
        <f t="shared" si="661"/>
        <v>35287</v>
      </c>
      <c r="BD528" s="267"/>
      <c r="BE528" s="267"/>
      <c r="BF528" s="137">
        <f aca="true" t="shared" si="662" ref="BF528:BP528">BF529+BF531</f>
        <v>33226</v>
      </c>
      <c r="BG528" s="137">
        <f t="shared" si="662"/>
        <v>35287</v>
      </c>
      <c r="BH528" s="137">
        <f>BH529+BH531</f>
        <v>0</v>
      </c>
      <c r="BI528" s="137">
        <f>BI529+BI531</f>
        <v>0</v>
      </c>
      <c r="BJ528" s="137">
        <f>BJ529+BJ531</f>
        <v>33226</v>
      </c>
      <c r="BK528" s="137">
        <f>BK529+BK531</f>
        <v>35287</v>
      </c>
      <c r="BL528" s="137">
        <f t="shared" si="662"/>
        <v>0</v>
      </c>
      <c r="BM528" s="137">
        <f t="shared" si="662"/>
        <v>0</v>
      </c>
      <c r="BN528" s="137">
        <f t="shared" si="662"/>
        <v>33226</v>
      </c>
      <c r="BO528" s="137"/>
      <c r="BP528" s="137">
        <f t="shared" si="662"/>
        <v>35287</v>
      </c>
      <c r="BQ528" s="137">
        <f aca="true" t="shared" si="663" ref="BQ528:BZ528">BQ529+BQ531</f>
        <v>0</v>
      </c>
      <c r="BR528" s="137">
        <f t="shared" si="663"/>
        <v>0</v>
      </c>
      <c r="BS528" s="137">
        <f t="shared" si="663"/>
        <v>33226</v>
      </c>
      <c r="BT528" s="137">
        <f t="shared" si="663"/>
        <v>0</v>
      </c>
      <c r="BU528" s="137">
        <f t="shared" si="663"/>
        <v>35287</v>
      </c>
      <c r="BV528" s="137">
        <f t="shared" si="663"/>
        <v>0</v>
      </c>
      <c r="BW528" s="137">
        <f t="shared" si="663"/>
        <v>0</v>
      </c>
      <c r="BX528" s="137">
        <f t="shared" si="663"/>
        <v>33226</v>
      </c>
      <c r="BY528" s="137">
        <f t="shared" si="663"/>
        <v>0</v>
      </c>
      <c r="BZ528" s="137">
        <f t="shared" si="663"/>
        <v>35287</v>
      </c>
      <c r="CA528" s="137">
        <f>CA529+CA531</f>
        <v>0</v>
      </c>
      <c r="CB528" s="137">
        <f>CB529+CB531</f>
        <v>0</v>
      </c>
      <c r="CC528" s="137">
        <f>CC529+CC531</f>
        <v>33226</v>
      </c>
      <c r="CD528" s="137">
        <f>CD529+CD531</f>
        <v>0</v>
      </c>
      <c r="CE528" s="137">
        <f>CE529+CE531</f>
        <v>35287</v>
      </c>
    </row>
    <row r="529" spans="1:83" s="18" customFormat="1" ht="33" customHeight="1">
      <c r="A529" s="153" t="s">
        <v>105</v>
      </c>
      <c r="B529" s="154" t="s">
        <v>137</v>
      </c>
      <c r="C529" s="154" t="s">
        <v>125</v>
      </c>
      <c r="D529" s="155" t="s">
        <v>106</v>
      </c>
      <c r="E529" s="154"/>
      <c r="F529" s="142"/>
      <c r="G529" s="142"/>
      <c r="H529" s="142"/>
      <c r="I529" s="142"/>
      <c r="J529" s="142"/>
      <c r="K529" s="268"/>
      <c r="L529" s="268"/>
      <c r="M529" s="142"/>
      <c r="N529" s="142"/>
      <c r="O529" s="142"/>
      <c r="P529" s="142"/>
      <c r="Q529" s="142"/>
      <c r="R529" s="267"/>
      <c r="S529" s="267"/>
      <c r="T529" s="142"/>
      <c r="U529" s="142"/>
      <c r="V529" s="267"/>
      <c r="W529" s="267"/>
      <c r="X529" s="142"/>
      <c r="Y529" s="142"/>
      <c r="Z529" s="267"/>
      <c r="AA529" s="142"/>
      <c r="AB529" s="142"/>
      <c r="AC529" s="267"/>
      <c r="AD529" s="267"/>
      <c r="AE529" s="267"/>
      <c r="AF529" s="142"/>
      <c r="AG529" s="267"/>
      <c r="AH529" s="142"/>
      <c r="AI529" s="267"/>
      <c r="AJ529" s="267"/>
      <c r="AK529" s="142"/>
      <c r="AL529" s="142"/>
      <c r="AM529" s="142"/>
      <c r="AN529" s="142">
        <f aca="true" t="shared" si="664" ref="AN529:BC529">AN530</f>
        <v>30219</v>
      </c>
      <c r="AO529" s="142">
        <f t="shared" si="664"/>
        <v>30219</v>
      </c>
      <c r="AP529" s="142">
        <f t="shared" si="664"/>
        <v>0</v>
      </c>
      <c r="AQ529" s="142">
        <f t="shared" si="664"/>
        <v>30219</v>
      </c>
      <c r="AR529" s="142">
        <f t="shared" si="664"/>
        <v>0</v>
      </c>
      <c r="AS529" s="142">
        <f t="shared" si="664"/>
        <v>0</v>
      </c>
      <c r="AT529" s="142">
        <f t="shared" si="664"/>
        <v>30219</v>
      </c>
      <c r="AU529" s="142">
        <f t="shared" si="664"/>
        <v>30219</v>
      </c>
      <c r="AV529" s="142">
        <f t="shared" si="664"/>
        <v>0</v>
      </c>
      <c r="AW529" s="142">
        <f t="shared" si="664"/>
        <v>0</v>
      </c>
      <c r="AX529" s="142">
        <f t="shared" si="664"/>
        <v>30219</v>
      </c>
      <c r="AY529" s="142">
        <f t="shared" si="664"/>
        <v>30219</v>
      </c>
      <c r="AZ529" s="142">
        <f t="shared" si="664"/>
        <v>0</v>
      </c>
      <c r="BA529" s="142">
        <f t="shared" si="664"/>
        <v>0</v>
      </c>
      <c r="BB529" s="142">
        <f t="shared" si="664"/>
        <v>30219</v>
      </c>
      <c r="BC529" s="142">
        <f t="shared" si="664"/>
        <v>30219</v>
      </c>
      <c r="BD529" s="267"/>
      <c r="BE529" s="267"/>
      <c r="BF529" s="142">
        <f aca="true" t="shared" si="665" ref="BF529:CB529">BF530</f>
        <v>30219</v>
      </c>
      <c r="BG529" s="142">
        <f t="shared" si="665"/>
        <v>30219</v>
      </c>
      <c r="BH529" s="142">
        <f t="shared" si="665"/>
        <v>0</v>
      </c>
      <c r="BI529" s="142">
        <f t="shared" si="665"/>
        <v>0</v>
      </c>
      <c r="BJ529" s="142">
        <f t="shared" si="665"/>
        <v>30219</v>
      </c>
      <c r="BK529" s="142">
        <f t="shared" si="665"/>
        <v>30219</v>
      </c>
      <c r="BL529" s="142">
        <f t="shared" si="665"/>
        <v>0</v>
      </c>
      <c r="BM529" s="142">
        <f t="shared" si="665"/>
        <v>0</v>
      </c>
      <c r="BN529" s="142">
        <f t="shared" si="665"/>
        <v>30219</v>
      </c>
      <c r="BO529" s="142"/>
      <c r="BP529" s="142">
        <f t="shared" si="665"/>
        <v>30219</v>
      </c>
      <c r="BQ529" s="142">
        <f t="shared" si="665"/>
        <v>0</v>
      </c>
      <c r="BR529" s="142">
        <f t="shared" si="665"/>
        <v>0</v>
      </c>
      <c r="BS529" s="142">
        <f t="shared" si="665"/>
        <v>30219</v>
      </c>
      <c r="BT529" s="142">
        <f t="shared" si="665"/>
        <v>0</v>
      </c>
      <c r="BU529" s="142">
        <f t="shared" si="665"/>
        <v>30219</v>
      </c>
      <c r="BV529" s="142">
        <f t="shared" si="665"/>
        <v>0</v>
      </c>
      <c r="BW529" s="142">
        <f t="shared" si="665"/>
        <v>0</v>
      </c>
      <c r="BX529" s="142">
        <f t="shared" si="665"/>
        <v>30219</v>
      </c>
      <c r="BY529" s="142">
        <f t="shared" si="665"/>
        <v>0</v>
      </c>
      <c r="BZ529" s="142">
        <f t="shared" si="665"/>
        <v>30219</v>
      </c>
      <c r="CA529" s="142">
        <f t="shared" si="665"/>
        <v>0</v>
      </c>
      <c r="CB529" s="142">
        <f t="shared" si="665"/>
        <v>0</v>
      </c>
      <c r="CC529" s="142">
        <f>CC530</f>
        <v>30219</v>
      </c>
      <c r="CD529" s="142">
        <f>CD530</f>
        <v>0</v>
      </c>
      <c r="CE529" s="142">
        <f>CE530</f>
        <v>30219</v>
      </c>
    </row>
    <row r="530" spans="1:83" s="18" customFormat="1" ht="33" customHeight="1">
      <c r="A530" s="153" t="s">
        <v>127</v>
      </c>
      <c r="B530" s="154" t="s">
        <v>137</v>
      </c>
      <c r="C530" s="154" t="s">
        <v>125</v>
      </c>
      <c r="D530" s="155" t="s">
        <v>106</v>
      </c>
      <c r="E530" s="154" t="s">
        <v>128</v>
      </c>
      <c r="F530" s="142"/>
      <c r="G530" s="142"/>
      <c r="H530" s="142"/>
      <c r="I530" s="142"/>
      <c r="J530" s="142"/>
      <c r="K530" s="268"/>
      <c r="L530" s="268"/>
      <c r="M530" s="142"/>
      <c r="N530" s="142"/>
      <c r="O530" s="142"/>
      <c r="P530" s="142"/>
      <c r="Q530" s="142"/>
      <c r="R530" s="267"/>
      <c r="S530" s="267"/>
      <c r="T530" s="142"/>
      <c r="U530" s="142"/>
      <c r="V530" s="267"/>
      <c r="W530" s="267"/>
      <c r="X530" s="142"/>
      <c r="Y530" s="142"/>
      <c r="Z530" s="267"/>
      <c r="AA530" s="142"/>
      <c r="AB530" s="142"/>
      <c r="AC530" s="267"/>
      <c r="AD530" s="267"/>
      <c r="AE530" s="267"/>
      <c r="AF530" s="142"/>
      <c r="AG530" s="267"/>
      <c r="AH530" s="142"/>
      <c r="AI530" s="267"/>
      <c r="AJ530" s="267"/>
      <c r="AK530" s="142"/>
      <c r="AL530" s="142"/>
      <c r="AM530" s="142"/>
      <c r="AN530" s="142">
        <f>AO530-AM530</f>
        <v>30219</v>
      </c>
      <c r="AO530" s="142">
        <v>30219</v>
      </c>
      <c r="AP530" s="142"/>
      <c r="AQ530" s="142">
        <v>30219</v>
      </c>
      <c r="AR530" s="142"/>
      <c r="AS530" s="267"/>
      <c r="AT530" s="142">
        <f>AO530+AR530</f>
        <v>30219</v>
      </c>
      <c r="AU530" s="142">
        <f>AQ530+AS530</f>
        <v>30219</v>
      </c>
      <c r="AV530" s="267"/>
      <c r="AW530" s="267"/>
      <c r="AX530" s="142">
        <f>AT530+AV530</f>
        <v>30219</v>
      </c>
      <c r="AY530" s="142">
        <f>AU530</f>
        <v>30219</v>
      </c>
      <c r="AZ530" s="267"/>
      <c r="BA530" s="267"/>
      <c r="BB530" s="142">
        <f>AX530+AZ530</f>
        <v>30219</v>
      </c>
      <c r="BC530" s="142">
        <f>AY530+BA530</f>
        <v>30219</v>
      </c>
      <c r="BD530" s="267"/>
      <c r="BE530" s="267"/>
      <c r="BF530" s="142">
        <f>BB530+BD530</f>
        <v>30219</v>
      </c>
      <c r="BG530" s="142">
        <f>BC530+BE530</f>
        <v>30219</v>
      </c>
      <c r="BH530" s="267"/>
      <c r="BI530" s="267"/>
      <c r="BJ530" s="142">
        <f>BB530+BH530</f>
        <v>30219</v>
      </c>
      <c r="BK530" s="142">
        <f>BC530+BI530</f>
        <v>30219</v>
      </c>
      <c r="BL530" s="267"/>
      <c r="BM530" s="267"/>
      <c r="BN530" s="142">
        <f>BJ530+BL530</f>
        <v>30219</v>
      </c>
      <c r="BO530" s="142"/>
      <c r="BP530" s="142">
        <f>BK530+BM530</f>
        <v>30219</v>
      </c>
      <c r="BQ530" s="142"/>
      <c r="BR530" s="267"/>
      <c r="BS530" s="142">
        <f>BN530+BQ530</f>
        <v>30219</v>
      </c>
      <c r="BT530" s="142">
        <f>BO530</f>
        <v>0</v>
      </c>
      <c r="BU530" s="142">
        <f>BP530+BR530</f>
        <v>30219</v>
      </c>
      <c r="BV530" s="142"/>
      <c r="BW530" s="267"/>
      <c r="BX530" s="142">
        <f>BS530+BV530</f>
        <v>30219</v>
      </c>
      <c r="BY530" s="142">
        <f>BT530</f>
        <v>0</v>
      </c>
      <c r="BZ530" s="142">
        <f>BU530+BW530</f>
        <v>30219</v>
      </c>
      <c r="CA530" s="142"/>
      <c r="CB530" s="267"/>
      <c r="CC530" s="142">
        <f>BX530+CA530</f>
        <v>30219</v>
      </c>
      <c r="CD530" s="142">
        <f>BY530</f>
        <v>0</v>
      </c>
      <c r="CE530" s="142">
        <f>BZ530+CB530</f>
        <v>30219</v>
      </c>
    </row>
    <row r="531" spans="1:83" s="18" customFormat="1" ht="33">
      <c r="A531" s="153" t="s">
        <v>119</v>
      </c>
      <c r="B531" s="154" t="s">
        <v>137</v>
      </c>
      <c r="C531" s="154" t="s">
        <v>125</v>
      </c>
      <c r="D531" s="155" t="s">
        <v>121</v>
      </c>
      <c r="E531" s="154"/>
      <c r="F531" s="142"/>
      <c r="G531" s="142"/>
      <c r="H531" s="142"/>
      <c r="I531" s="142"/>
      <c r="J531" s="142"/>
      <c r="K531" s="268"/>
      <c r="L531" s="268"/>
      <c r="M531" s="142"/>
      <c r="N531" s="142"/>
      <c r="O531" s="142"/>
      <c r="P531" s="142"/>
      <c r="Q531" s="142"/>
      <c r="R531" s="267"/>
      <c r="S531" s="267"/>
      <c r="T531" s="142"/>
      <c r="U531" s="142"/>
      <c r="V531" s="267"/>
      <c r="W531" s="267"/>
      <c r="X531" s="142"/>
      <c r="Y531" s="142"/>
      <c r="Z531" s="267"/>
      <c r="AA531" s="142"/>
      <c r="AB531" s="142"/>
      <c r="AC531" s="267"/>
      <c r="AD531" s="267"/>
      <c r="AE531" s="267"/>
      <c r="AF531" s="142"/>
      <c r="AG531" s="267"/>
      <c r="AH531" s="142"/>
      <c r="AI531" s="267"/>
      <c r="AJ531" s="267"/>
      <c r="AK531" s="142"/>
      <c r="AL531" s="142"/>
      <c r="AM531" s="142"/>
      <c r="AN531" s="142">
        <f aca="true" t="shared" si="666" ref="AN531:BC532">AN532</f>
        <v>0</v>
      </c>
      <c r="AO531" s="142">
        <f t="shared" si="666"/>
        <v>0</v>
      </c>
      <c r="AP531" s="142">
        <f t="shared" si="666"/>
        <v>0</v>
      </c>
      <c r="AQ531" s="142">
        <f t="shared" si="666"/>
        <v>12415</v>
      </c>
      <c r="AR531" s="142">
        <f t="shared" si="666"/>
        <v>0</v>
      </c>
      <c r="AS531" s="142">
        <f t="shared" si="666"/>
        <v>0</v>
      </c>
      <c r="AT531" s="142">
        <f t="shared" si="666"/>
        <v>0</v>
      </c>
      <c r="AU531" s="142">
        <f t="shared" si="666"/>
        <v>12415</v>
      </c>
      <c r="AV531" s="142">
        <f t="shared" si="666"/>
        <v>3007</v>
      </c>
      <c r="AW531" s="142">
        <f t="shared" si="666"/>
        <v>-7347</v>
      </c>
      <c r="AX531" s="142">
        <f t="shared" si="666"/>
        <v>3007</v>
      </c>
      <c r="AY531" s="142">
        <f t="shared" si="666"/>
        <v>5068</v>
      </c>
      <c r="AZ531" s="142">
        <f t="shared" si="666"/>
        <v>0</v>
      </c>
      <c r="BA531" s="142">
        <f t="shared" si="666"/>
        <v>0</v>
      </c>
      <c r="BB531" s="142">
        <f t="shared" si="666"/>
        <v>3007</v>
      </c>
      <c r="BC531" s="142">
        <f t="shared" si="666"/>
        <v>5068</v>
      </c>
      <c r="BD531" s="267"/>
      <c r="BE531" s="267"/>
      <c r="BF531" s="142">
        <f aca="true" t="shared" si="667" ref="BF531:BV532">BF532</f>
        <v>3007</v>
      </c>
      <c r="BG531" s="142">
        <f t="shared" si="667"/>
        <v>5068</v>
      </c>
      <c r="BH531" s="142">
        <f t="shared" si="667"/>
        <v>0</v>
      </c>
      <c r="BI531" s="142">
        <f t="shared" si="667"/>
        <v>0</v>
      </c>
      <c r="BJ531" s="142">
        <f t="shared" si="667"/>
        <v>3007</v>
      </c>
      <c r="BK531" s="142">
        <f t="shared" si="667"/>
        <v>5068</v>
      </c>
      <c r="BL531" s="142">
        <f t="shared" si="667"/>
        <v>0</v>
      </c>
      <c r="BM531" s="142">
        <f t="shared" si="667"/>
        <v>0</v>
      </c>
      <c r="BN531" s="142">
        <f t="shared" si="667"/>
        <v>3007</v>
      </c>
      <c r="BO531" s="142"/>
      <c r="BP531" s="142">
        <f t="shared" si="667"/>
        <v>5068</v>
      </c>
      <c r="BQ531" s="142">
        <f t="shared" si="667"/>
        <v>0</v>
      </c>
      <c r="BR531" s="142">
        <f t="shared" si="667"/>
        <v>0</v>
      </c>
      <c r="BS531" s="142">
        <f t="shared" si="667"/>
        <v>3007</v>
      </c>
      <c r="BT531" s="142">
        <f t="shared" si="667"/>
        <v>0</v>
      </c>
      <c r="BU531" s="142">
        <f t="shared" si="667"/>
        <v>5068</v>
      </c>
      <c r="BV531" s="142">
        <f t="shared" si="667"/>
        <v>0</v>
      </c>
      <c r="BW531" s="142">
        <f aca="true" t="shared" si="668" ref="BV531:CB532">BW532</f>
        <v>0</v>
      </c>
      <c r="BX531" s="142">
        <f t="shared" si="668"/>
        <v>3007</v>
      </c>
      <c r="BY531" s="142">
        <f t="shared" si="668"/>
        <v>0</v>
      </c>
      <c r="BZ531" s="142">
        <f t="shared" si="668"/>
        <v>5068</v>
      </c>
      <c r="CA531" s="142">
        <f t="shared" si="668"/>
        <v>0</v>
      </c>
      <c r="CB531" s="142">
        <f t="shared" si="668"/>
        <v>0</v>
      </c>
      <c r="CC531" s="142">
        <f aca="true" t="shared" si="669" ref="CC531:CE532">CC532</f>
        <v>3007</v>
      </c>
      <c r="CD531" s="142">
        <f t="shared" si="669"/>
        <v>0</v>
      </c>
      <c r="CE531" s="142">
        <f t="shared" si="669"/>
        <v>5068</v>
      </c>
    </row>
    <row r="532" spans="1:83" s="18" customFormat="1" ht="51.75" customHeight="1">
      <c r="A532" s="153" t="s">
        <v>331</v>
      </c>
      <c r="B532" s="154" t="s">
        <v>137</v>
      </c>
      <c r="C532" s="154" t="s">
        <v>125</v>
      </c>
      <c r="D532" s="155" t="s">
        <v>330</v>
      </c>
      <c r="E532" s="154"/>
      <c r="F532" s="142"/>
      <c r="G532" s="142"/>
      <c r="H532" s="142"/>
      <c r="I532" s="142"/>
      <c r="J532" s="142"/>
      <c r="K532" s="268"/>
      <c r="L532" s="268"/>
      <c r="M532" s="142"/>
      <c r="N532" s="142"/>
      <c r="O532" s="142"/>
      <c r="P532" s="142"/>
      <c r="Q532" s="142"/>
      <c r="R532" s="267"/>
      <c r="S532" s="267"/>
      <c r="T532" s="142"/>
      <c r="U532" s="142"/>
      <c r="V532" s="267"/>
      <c r="W532" s="267"/>
      <c r="X532" s="142"/>
      <c r="Y532" s="142"/>
      <c r="Z532" s="267"/>
      <c r="AA532" s="142"/>
      <c r="AB532" s="142"/>
      <c r="AC532" s="267"/>
      <c r="AD532" s="267"/>
      <c r="AE532" s="267"/>
      <c r="AF532" s="142"/>
      <c r="AG532" s="267"/>
      <c r="AH532" s="142"/>
      <c r="AI532" s="267"/>
      <c r="AJ532" s="267"/>
      <c r="AK532" s="142"/>
      <c r="AL532" s="142"/>
      <c r="AM532" s="142"/>
      <c r="AN532" s="142">
        <f t="shared" si="666"/>
        <v>0</v>
      </c>
      <c r="AO532" s="142">
        <f t="shared" si="666"/>
        <v>0</v>
      </c>
      <c r="AP532" s="142">
        <f t="shared" si="666"/>
        <v>0</v>
      </c>
      <c r="AQ532" s="142">
        <f t="shared" si="666"/>
        <v>12415</v>
      </c>
      <c r="AR532" s="142">
        <f t="shared" si="666"/>
        <v>0</v>
      </c>
      <c r="AS532" s="142">
        <f t="shared" si="666"/>
        <v>0</v>
      </c>
      <c r="AT532" s="142">
        <f t="shared" si="666"/>
        <v>0</v>
      </c>
      <c r="AU532" s="142">
        <f t="shared" si="666"/>
        <v>12415</v>
      </c>
      <c r="AV532" s="142">
        <f t="shared" si="666"/>
        <v>3007</v>
      </c>
      <c r="AW532" s="142">
        <f t="shared" si="666"/>
        <v>-7347</v>
      </c>
      <c r="AX532" s="142">
        <f t="shared" si="666"/>
        <v>3007</v>
      </c>
      <c r="AY532" s="142">
        <f t="shared" si="666"/>
        <v>5068</v>
      </c>
      <c r="AZ532" s="142">
        <f t="shared" si="666"/>
        <v>0</v>
      </c>
      <c r="BA532" s="142">
        <f t="shared" si="666"/>
        <v>0</v>
      </c>
      <c r="BB532" s="142">
        <f t="shared" si="666"/>
        <v>3007</v>
      </c>
      <c r="BC532" s="142">
        <f t="shared" si="666"/>
        <v>5068</v>
      </c>
      <c r="BD532" s="267"/>
      <c r="BE532" s="267"/>
      <c r="BF532" s="142">
        <f t="shared" si="667"/>
        <v>3007</v>
      </c>
      <c r="BG532" s="142">
        <f t="shared" si="667"/>
        <v>5068</v>
      </c>
      <c r="BH532" s="142">
        <f t="shared" si="667"/>
        <v>0</v>
      </c>
      <c r="BI532" s="142">
        <f t="shared" si="667"/>
        <v>0</v>
      </c>
      <c r="BJ532" s="142">
        <f t="shared" si="667"/>
        <v>3007</v>
      </c>
      <c r="BK532" s="142">
        <f t="shared" si="667"/>
        <v>5068</v>
      </c>
      <c r="BL532" s="142">
        <f t="shared" si="667"/>
        <v>0</v>
      </c>
      <c r="BM532" s="142">
        <f t="shared" si="667"/>
        <v>0</v>
      </c>
      <c r="BN532" s="142">
        <f t="shared" si="667"/>
        <v>3007</v>
      </c>
      <c r="BO532" s="142"/>
      <c r="BP532" s="142">
        <f t="shared" si="667"/>
        <v>5068</v>
      </c>
      <c r="BQ532" s="142">
        <f t="shared" si="667"/>
        <v>0</v>
      </c>
      <c r="BR532" s="142">
        <f t="shared" si="667"/>
        <v>0</v>
      </c>
      <c r="BS532" s="142">
        <f t="shared" si="667"/>
        <v>3007</v>
      </c>
      <c r="BT532" s="142">
        <f t="shared" si="667"/>
        <v>0</v>
      </c>
      <c r="BU532" s="142">
        <f t="shared" si="667"/>
        <v>5068</v>
      </c>
      <c r="BV532" s="142">
        <f t="shared" si="668"/>
        <v>0</v>
      </c>
      <c r="BW532" s="142">
        <f t="shared" si="668"/>
        <v>0</v>
      </c>
      <c r="BX532" s="142">
        <f t="shared" si="668"/>
        <v>3007</v>
      </c>
      <c r="BY532" s="142">
        <f t="shared" si="668"/>
        <v>0</v>
      </c>
      <c r="BZ532" s="142">
        <f t="shared" si="668"/>
        <v>5068</v>
      </c>
      <c r="CA532" s="142">
        <f t="shared" si="668"/>
        <v>0</v>
      </c>
      <c r="CB532" s="142">
        <f t="shared" si="668"/>
        <v>0</v>
      </c>
      <c r="CC532" s="142">
        <f t="shared" si="669"/>
        <v>3007</v>
      </c>
      <c r="CD532" s="142">
        <f t="shared" si="669"/>
        <v>0</v>
      </c>
      <c r="CE532" s="142">
        <f t="shared" si="669"/>
        <v>5068</v>
      </c>
    </row>
    <row r="533" spans="1:83" s="18" customFormat="1" ht="81.75" customHeight="1">
      <c r="A533" s="153" t="s">
        <v>241</v>
      </c>
      <c r="B533" s="154" t="s">
        <v>137</v>
      </c>
      <c r="C533" s="154" t="s">
        <v>125</v>
      </c>
      <c r="D533" s="155" t="s">
        <v>330</v>
      </c>
      <c r="E533" s="154" t="s">
        <v>149</v>
      </c>
      <c r="F533" s="142"/>
      <c r="G533" s="142"/>
      <c r="H533" s="142"/>
      <c r="I533" s="142"/>
      <c r="J533" s="142"/>
      <c r="K533" s="268"/>
      <c r="L533" s="268"/>
      <c r="M533" s="142"/>
      <c r="N533" s="142"/>
      <c r="O533" s="142"/>
      <c r="P533" s="142"/>
      <c r="Q533" s="142"/>
      <c r="R533" s="267"/>
      <c r="S533" s="267"/>
      <c r="T533" s="142"/>
      <c r="U533" s="142"/>
      <c r="V533" s="267"/>
      <c r="W533" s="267"/>
      <c r="X533" s="142"/>
      <c r="Y533" s="142"/>
      <c r="Z533" s="267"/>
      <c r="AA533" s="142"/>
      <c r="AB533" s="142"/>
      <c r="AC533" s="267"/>
      <c r="AD533" s="267"/>
      <c r="AE533" s="267"/>
      <c r="AF533" s="142"/>
      <c r="AG533" s="267"/>
      <c r="AH533" s="142"/>
      <c r="AI533" s="267"/>
      <c r="AJ533" s="267"/>
      <c r="AK533" s="142"/>
      <c r="AL533" s="142"/>
      <c r="AM533" s="142"/>
      <c r="AN533" s="142">
        <f>AO533-AM533</f>
        <v>0</v>
      </c>
      <c r="AO533" s="142"/>
      <c r="AP533" s="142"/>
      <c r="AQ533" s="142">
        <v>12415</v>
      </c>
      <c r="AR533" s="142"/>
      <c r="AS533" s="267"/>
      <c r="AT533" s="142">
        <f>AO533+AR533</f>
        <v>0</v>
      </c>
      <c r="AU533" s="142">
        <f>AQ533+AS533</f>
        <v>12415</v>
      </c>
      <c r="AV533" s="142">
        <v>3007</v>
      </c>
      <c r="AW533" s="142">
        <v>-7347</v>
      </c>
      <c r="AX533" s="142">
        <f>AT533+AV533</f>
        <v>3007</v>
      </c>
      <c r="AY533" s="142">
        <f>AU533+AW533</f>
        <v>5068</v>
      </c>
      <c r="AZ533" s="267"/>
      <c r="BA533" s="267"/>
      <c r="BB533" s="142">
        <f>AX533+AZ533</f>
        <v>3007</v>
      </c>
      <c r="BC533" s="142">
        <f>AY533+BA533</f>
        <v>5068</v>
      </c>
      <c r="BD533" s="267"/>
      <c r="BE533" s="267"/>
      <c r="BF533" s="142">
        <f>BB533+BD533</f>
        <v>3007</v>
      </c>
      <c r="BG533" s="142">
        <f>BC533+BE533</f>
        <v>5068</v>
      </c>
      <c r="BH533" s="267"/>
      <c r="BI533" s="267"/>
      <c r="BJ533" s="142">
        <f>BB533+BH533</f>
        <v>3007</v>
      </c>
      <c r="BK533" s="142">
        <f>BC533+BI533</f>
        <v>5068</v>
      </c>
      <c r="BL533" s="267"/>
      <c r="BM533" s="267"/>
      <c r="BN533" s="142">
        <f>BJ533+BL533</f>
        <v>3007</v>
      </c>
      <c r="BO533" s="142"/>
      <c r="BP533" s="142">
        <f>BK533+BM533</f>
        <v>5068</v>
      </c>
      <c r="BQ533" s="142"/>
      <c r="BR533" s="267"/>
      <c r="BS533" s="142">
        <f>BN533+BQ533</f>
        <v>3007</v>
      </c>
      <c r="BT533" s="142">
        <f>BO533</f>
        <v>0</v>
      </c>
      <c r="BU533" s="142">
        <f>BP533+BR533</f>
        <v>5068</v>
      </c>
      <c r="BV533" s="142"/>
      <c r="BW533" s="267"/>
      <c r="BX533" s="142">
        <f>BS533+BV533</f>
        <v>3007</v>
      </c>
      <c r="BY533" s="142">
        <f>BT533</f>
        <v>0</v>
      </c>
      <c r="BZ533" s="142">
        <f>BU533+BW533</f>
        <v>5068</v>
      </c>
      <c r="CA533" s="142"/>
      <c r="CB533" s="267"/>
      <c r="CC533" s="142">
        <f>BX533+CA533</f>
        <v>3007</v>
      </c>
      <c r="CD533" s="142">
        <f>BY533</f>
        <v>0</v>
      </c>
      <c r="CE533" s="142">
        <f>BZ533+CB533</f>
        <v>5068</v>
      </c>
    </row>
    <row r="534" spans="1:83" s="18" customFormat="1" ht="18.75" customHeight="1">
      <c r="A534" s="134"/>
      <c r="B534" s="135"/>
      <c r="C534" s="135"/>
      <c r="D534" s="155"/>
      <c r="E534" s="154"/>
      <c r="F534" s="142"/>
      <c r="G534" s="142"/>
      <c r="H534" s="142"/>
      <c r="I534" s="142"/>
      <c r="J534" s="142"/>
      <c r="K534" s="268"/>
      <c r="L534" s="268"/>
      <c r="M534" s="142"/>
      <c r="N534" s="142"/>
      <c r="O534" s="142"/>
      <c r="P534" s="142"/>
      <c r="Q534" s="142"/>
      <c r="R534" s="267"/>
      <c r="S534" s="267"/>
      <c r="T534" s="142"/>
      <c r="U534" s="142"/>
      <c r="V534" s="267"/>
      <c r="W534" s="267"/>
      <c r="X534" s="142"/>
      <c r="Y534" s="142"/>
      <c r="Z534" s="267"/>
      <c r="AA534" s="142"/>
      <c r="AB534" s="142"/>
      <c r="AC534" s="267"/>
      <c r="AD534" s="267"/>
      <c r="AE534" s="267"/>
      <c r="AF534" s="142"/>
      <c r="AG534" s="267"/>
      <c r="AH534" s="142"/>
      <c r="AI534" s="267"/>
      <c r="AJ534" s="267"/>
      <c r="AK534" s="142"/>
      <c r="AL534" s="142"/>
      <c r="AM534" s="142"/>
      <c r="AN534" s="142"/>
      <c r="AO534" s="145"/>
      <c r="AP534" s="145"/>
      <c r="AQ534" s="145"/>
      <c r="AR534" s="145"/>
      <c r="AS534" s="267"/>
      <c r="AT534" s="267"/>
      <c r="AU534" s="267"/>
      <c r="AV534" s="267"/>
      <c r="AW534" s="267"/>
      <c r="AX534" s="267"/>
      <c r="AY534" s="267"/>
      <c r="AZ534" s="267"/>
      <c r="BA534" s="267"/>
      <c r="BB534" s="267"/>
      <c r="BC534" s="267"/>
      <c r="BD534" s="267"/>
      <c r="BE534" s="267"/>
      <c r="BF534" s="267"/>
      <c r="BG534" s="267"/>
      <c r="BH534" s="267"/>
      <c r="BI534" s="267"/>
      <c r="BJ534" s="267"/>
      <c r="BK534" s="267"/>
      <c r="BL534" s="267"/>
      <c r="BM534" s="267"/>
      <c r="BN534" s="267"/>
      <c r="BO534" s="267"/>
      <c r="BP534" s="267"/>
      <c r="BQ534" s="267"/>
      <c r="BR534" s="267"/>
      <c r="BS534" s="267"/>
      <c r="BT534" s="267"/>
      <c r="BU534" s="267"/>
      <c r="BV534" s="267"/>
      <c r="BW534" s="267"/>
      <c r="BX534" s="267"/>
      <c r="BY534" s="267"/>
      <c r="BZ534" s="267"/>
      <c r="CA534" s="267"/>
      <c r="CB534" s="267"/>
      <c r="CC534" s="267"/>
      <c r="CD534" s="267"/>
      <c r="CE534" s="267"/>
    </row>
    <row r="535" spans="1:83" s="18" customFormat="1" ht="18.75" customHeight="1">
      <c r="A535" s="134" t="s">
        <v>344</v>
      </c>
      <c r="B535" s="135" t="s">
        <v>137</v>
      </c>
      <c r="C535" s="135" t="s">
        <v>126</v>
      </c>
      <c r="D535" s="155"/>
      <c r="E535" s="154"/>
      <c r="F535" s="142"/>
      <c r="G535" s="142"/>
      <c r="H535" s="142"/>
      <c r="I535" s="142"/>
      <c r="J535" s="142"/>
      <c r="K535" s="268"/>
      <c r="L535" s="268"/>
      <c r="M535" s="142"/>
      <c r="N535" s="142"/>
      <c r="O535" s="142"/>
      <c r="P535" s="142"/>
      <c r="Q535" s="142"/>
      <c r="R535" s="267"/>
      <c r="S535" s="267"/>
      <c r="T535" s="142"/>
      <c r="U535" s="142"/>
      <c r="V535" s="267"/>
      <c r="W535" s="267"/>
      <c r="X535" s="142"/>
      <c r="Y535" s="142"/>
      <c r="Z535" s="267"/>
      <c r="AA535" s="142"/>
      <c r="AB535" s="142"/>
      <c r="AC535" s="267"/>
      <c r="AD535" s="267"/>
      <c r="AE535" s="267"/>
      <c r="AF535" s="142"/>
      <c r="AG535" s="267"/>
      <c r="AH535" s="142"/>
      <c r="AI535" s="267"/>
      <c r="AJ535" s="267"/>
      <c r="AK535" s="142"/>
      <c r="AL535" s="142"/>
      <c r="AM535" s="142"/>
      <c r="AN535" s="137">
        <f>AN536</f>
        <v>4152</v>
      </c>
      <c r="AO535" s="137">
        <f aca="true" t="shared" si="670" ref="AO535:BC536">AO536</f>
        <v>4152</v>
      </c>
      <c r="AP535" s="137">
        <f t="shared" si="670"/>
        <v>0</v>
      </c>
      <c r="AQ535" s="137">
        <f t="shared" si="670"/>
        <v>4152</v>
      </c>
      <c r="AR535" s="137">
        <f t="shared" si="670"/>
        <v>0</v>
      </c>
      <c r="AS535" s="137">
        <f t="shared" si="670"/>
        <v>0</v>
      </c>
      <c r="AT535" s="137">
        <f t="shared" si="670"/>
        <v>4152</v>
      </c>
      <c r="AU535" s="137">
        <f t="shared" si="670"/>
        <v>4152</v>
      </c>
      <c r="AV535" s="137">
        <f t="shared" si="670"/>
        <v>0</v>
      </c>
      <c r="AW535" s="137">
        <f t="shared" si="670"/>
        <v>0</v>
      </c>
      <c r="AX535" s="137">
        <f t="shared" si="670"/>
        <v>4152</v>
      </c>
      <c r="AY535" s="137">
        <f t="shared" si="670"/>
        <v>4152</v>
      </c>
      <c r="AZ535" s="137">
        <f t="shared" si="670"/>
        <v>0</v>
      </c>
      <c r="BA535" s="137">
        <f t="shared" si="670"/>
        <v>0</v>
      </c>
      <c r="BB535" s="137">
        <f t="shared" si="670"/>
        <v>4152</v>
      </c>
      <c r="BC535" s="137">
        <f t="shared" si="670"/>
        <v>4152</v>
      </c>
      <c r="BD535" s="267"/>
      <c r="BE535" s="267"/>
      <c r="BF535" s="137">
        <f aca="true" t="shared" si="671" ref="BF535:BV536">BF536</f>
        <v>4152</v>
      </c>
      <c r="BG535" s="137">
        <f t="shared" si="671"/>
        <v>4152</v>
      </c>
      <c r="BH535" s="137">
        <f t="shared" si="671"/>
        <v>0</v>
      </c>
      <c r="BI535" s="137">
        <f t="shared" si="671"/>
        <v>0</v>
      </c>
      <c r="BJ535" s="137">
        <f t="shared" si="671"/>
        <v>4152</v>
      </c>
      <c r="BK535" s="137">
        <f t="shared" si="671"/>
        <v>4152</v>
      </c>
      <c r="BL535" s="137">
        <f t="shared" si="671"/>
        <v>0</v>
      </c>
      <c r="BM535" s="137">
        <f t="shared" si="671"/>
        <v>0</v>
      </c>
      <c r="BN535" s="137">
        <f t="shared" si="671"/>
        <v>4152</v>
      </c>
      <c r="BO535" s="137"/>
      <c r="BP535" s="137">
        <f t="shared" si="671"/>
        <v>4152</v>
      </c>
      <c r="BQ535" s="137">
        <f t="shared" si="671"/>
        <v>0</v>
      </c>
      <c r="BR535" s="137">
        <f t="shared" si="671"/>
        <v>0</v>
      </c>
      <c r="BS535" s="137">
        <f t="shared" si="671"/>
        <v>4152</v>
      </c>
      <c r="BT535" s="137">
        <f t="shared" si="671"/>
        <v>0</v>
      </c>
      <c r="BU535" s="137">
        <f t="shared" si="671"/>
        <v>4152</v>
      </c>
      <c r="BV535" s="137">
        <f t="shared" si="671"/>
        <v>0</v>
      </c>
      <c r="BW535" s="137">
        <f aca="true" t="shared" si="672" ref="BV535:CB536">BW536</f>
        <v>0</v>
      </c>
      <c r="BX535" s="137">
        <f t="shared" si="672"/>
        <v>4152</v>
      </c>
      <c r="BY535" s="137">
        <f t="shared" si="672"/>
        <v>0</v>
      </c>
      <c r="BZ535" s="137">
        <f t="shared" si="672"/>
        <v>4152</v>
      </c>
      <c r="CA535" s="137">
        <f t="shared" si="672"/>
        <v>0</v>
      </c>
      <c r="CB535" s="137">
        <f t="shared" si="672"/>
        <v>0</v>
      </c>
      <c r="CC535" s="137">
        <f aca="true" t="shared" si="673" ref="CC535:CE536">CC536</f>
        <v>4152</v>
      </c>
      <c r="CD535" s="137">
        <f t="shared" si="673"/>
        <v>0</v>
      </c>
      <c r="CE535" s="137">
        <f t="shared" si="673"/>
        <v>4152</v>
      </c>
    </row>
    <row r="536" spans="1:83" s="18" customFormat="1" ht="34.5" customHeight="1">
      <c r="A536" s="153" t="s">
        <v>107</v>
      </c>
      <c r="B536" s="154" t="s">
        <v>137</v>
      </c>
      <c r="C536" s="154" t="s">
        <v>126</v>
      </c>
      <c r="D536" s="155" t="s">
        <v>108</v>
      </c>
      <c r="E536" s="154"/>
      <c r="F536" s="142"/>
      <c r="G536" s="142"/>
      <c r="H536" s="142"/>
      <c r="I536" s="142"/>
      <c r="J536" s="142"/>
      <c r="K536" s="268"/>
      <c r="L536" s="268"/>
      <c r="M536" s="142"/>
      <c r="N536" s="142"/>
      <c r="O536" s="142"/>
      <c r="P536" s="142"/>
      <c r="Q536" s="142"/>
      <c r="R536" s="267"/>
      <c r="S536" s="267"/>
      <c r="T536" s="142"/>
      <c r="U536" s="142"/>
      <c r="V536" s="267"/>
      <c r="W536" s="267"/>
      <c r="X536" s="142"/>
      <c r="Y536" s="142"/>
      <c r="Z536" s="267"/>
      <c r="AA536" s="142"/>
      <c r="AB536" s="142"/>
      <c r="AC536" s="267"/>
      <c r="AD536" s="267"/>
      <c r="AE536" s="267"/>
      <c r="AF536" s="142"/>
      <c r="AG536" s="267"/>
      <c r="AH536" s="142"/>
      <c r="AI536" s="267"/>
      <c r="AJ536" s="267"/>
      <c r="AK536" s="142"/>
      <c r="AL536" s="142"/>
      <c r="AM536" s="142"/>
      <c r="AN536" s="142">
        <f>AN537</f>
        <v>4152</v>
      </c>
      <c r="AO536" s="142">
        <f t="shared" si="670"/>
        <v>4152</v>
      </c>
      <c r="AP536" s="142">
        <f t="shared" si="670"/>
        <v>0</v>
      </c>
      <c r="AQ536" s="142">
        <f t="shared" si="670"/>
        <v>4152</v>
      </c>
      <c r="AR536" s="142">
        <f t="shared" si="670"/>
        <v>0</v>
      </c>
      <c r="AS536" s="142">
        <f t="shared" si="670"/>
        <v>0</v>
      </c>
      <c r="AT536" s="142">
        <f t="shared" si="670"/>
        <v>4152</v>
      </c>
      <c r="AU536" s="142">
        <f t="shared" si="670"/>
        <v>4152</v>
      </c>
      <c r="AV536" s="142">
        <f t="shared" si="670"/>
        <v>0</v>
      </c>
      <c r="AW536" s="142">
        <f t="shared" si="670"/>
        <v>0</v>
      </c>
      <c r="AX536" s="142">
        <f t="shared" si="670"/>
        <v>4152</v>
      </c>
      <c r="AY536" s="142">
        <f t="shared" si="670"/>
        <v>4152</v>
      </c>
      <c r="AZ536" s="142">
        <f t="shared" si="670"/>
        <v>0</v>
      </c>
      <c r="BA536" s="142">
        <f t="shared" si="670"/>
        <v>0</v>
      </c>
      <c r="BB536" s="142">
        <f t="shared" si="670"/>
        <v>4152</v>
      </c>
      <c r="BC536" s="142">
        <f t="shared" si="670"/>
        <v>4152</v>
      </c>
      <c r="BD536" s="267"/>
      <c r="BE536" s="267"/>
      <c r="BF536" s="142">
        <f t="shared" si="671"/>
        <v>4152</v>
      </c>
      <c r="BG536" s="142">
        <f t="shared" si="671"/>
        <v>4152</v>
      </c>
      <c r="BH536" s="142">
        <f t="shared" si="671"/>
        <v>0</v>
      </c>
      <c r="BI536" s="142">
        <f t="shared" si="671"/>
        <v>0</v>
      </c>
      <c r="BJ536" s="142">
        <f t="shared" si="671"/>
        <v>4152</v>
      </c>
      <c r="BK536" s="142">
        <f t="shared" si="671"/>
        <v>4152</v>
      </c>
      <c r="BL536" s="142">
        <f t="shared" si="671"/>
        <v>0</v>
      </c>
      <c r="BM536" s="142">
        <f t="shared" si="671"/>
        <v>0</v>
      </c>
      <c r="BN536" s="142">
        <f t="shared" si="671"/>
        <v>4152</v>
      </c>
      <c r="BO536" s="142"/>
      <c r="BP536" s="142">
        <f t="shared" si="671"/>
        <v>4152</v>
      </c>
      <c r="BQ536" s="142">
        <f t="shared" si="671"/>
        <v>0</v>
      </c>
      <c r="BR536" s="142">
        <f t="shared" si="671"/>
        <v>0</v>
      </c>
      <c r="BS536" s="142">
        <f t="shared" si="671"/>
        <v>4152</v>
      </c>
      <c r="BT536" s="142">
        <f t="shared" si="671"/>
        <v>0</v>
      </c>
      <c r="BU536" s="142">
        <f t="shared" si="671"/>
        <v>4152</v>
      </c>
      <c r="BV536" s="142">
        <f t="shared" si="672"/>
        <v>0</v>
      </c>
      <c r="BW536" s="142">
        <f t="shared" si="672"/>
        <v>0</v>
      </c>
      <c r="BX536" s="142">
        <f t="shared" si="672"/>
        <v>4152</v>
      </c>
      <c r="BY536" s="142">
        <f t="shared" si="672"/>
        <v>0</v>
      </c>
      <c r="BZ536" s="142">
        <f t="shared" si="672"/>
        <v>4152</v>
      </c>
      <c r="CA536" s="142">
        <f t="shared" si="672"/>
        <v>0</v>
      </c>
      <c r="CB536" s="142">
        <f t="shared" si="672"/>
        <v>0</v>
      </c>
      <c r="CC536" s="142">
        <f t="shared" si="673"/>
        <v>4152</v>
      </c>
      <c r="CD536" s="142">
        <f t="shared" si="673"/>
        <v>0</v>
      </c>
      <c r="CE536" s="142">
        <f t="shared" si="673"/>
        <v>4152</v>
      </c>
    </row>
    <row r="537" spans="1:83" s="18" customFormat="1" ht="52.5" customHeight="1">
      <c r="A537" s="153" t="s">
        <v>135</v>
      </c>
      <c r="B537" s="154" t="s">
        <v>137</v>
      </c>
      <c r="C537" s="154" t="s">
        <v>126</v>
      </c>
      <c r="D537" s="155" t="s">
        <v>6</v>
      </c>
      <c r="E537" s="154" t="s">
        <v>136</v>
      </c>
      <c r="F537" s="142"/>
      <c r="G537" s="142"/>
      <c r="H537" s="142"/>
      <c r="I537" s="142"/>
      <c r="J537" s="142"/>
      <c r="K537" s="268"/>
      <c r="L537" s="268"/>
      <c r="M537" s="142"/>
      <c r="N537" s="142"/>
      <c r="O537" s="142"/>
      <c r="P537" s="142"/>
      <c r="Q537" s="142"/>
      <c r="R537" s="267"/>
      <c r="S537" s="267"/>
      <c r="T537" s="142"/>
      <c r="U537" s="142"/>
      <c r="V537" s="267"/>
      <c r="W537" s="267"/>
      <c r="X537" s="142"/>
      <c r="Y537" s="142"/>
      <c r="Z537" s="267"/>
      <c r="AA537" s="142"/>
      <c r="AB537" s="142"/>
      <c r="AC537" s="267"/>
      <c r="AD537" s="267"/>
      <c r="AE537" s="267"/>
      <c r="AF537" s="142"/>
      <c r="AG537" s="267"/>
      <c r="AH537" s="142"/>
      <c r="AI537" s="267"/>
      <c r="AJ537" s="267"/>
      <c r="AK537" s="142"/>
      <c r="AL537" s="142"/>
      <c r="AM537" s="142"/>
      <c r="AN537" s="142">
        <f>AO537-AM537</f>
        <v>4152</v>
      </c>
      <c r="AO537" s="142">
        <v>4152</v>
      </c>
      <c r="AP537" s="142"/>
      <c r="AQ537" s="142">
        <v>4152</v>
      </c>
      <c r="AR537" s="142"/>
      <c r="AS537" s="267"/>
      <c r="AT537" s="142">
        <f>AO537+AR537</f>
        <v>4152</v>
      </c>
      <c r="AU537" s="142">
        <f>AQ537+AS537</f>
        <v>4152</v>
      </c>
      <c r="AV537" s="267"/>
      <c r="AW537" s="267"/>
      <c r="AX537" s="142">
        <f>AT537+AV537</f>
        <v>4152</v>
      </c>
      <c r="AY537" s="142">
        <f>AU537</f>
        <v>4152</v>
      </c>
      <c r="AZ537" s="267"/>
      <c r="BA537" s="267"/>
      <c r="BB537" s="142">
        <f>AX537+AZ537</f>
        <v>4152</v>
      </c>
      <c r="BC537" s="142">
        <f>AY537+BA537</f>
        <v>4152</v>
      </c>
      <c r="BD537" s="267"/>
      <c r="BE537" s="267"/>
      <c r="BF537" s="142">
        <f>BB537+BD537</f>
        <v>4152</v>
      </c>
      <c r="BG537" s="142">
        <f>BC537+BE537</f>
        <v>4152</v>
      </c>
      <c r="BH537" s="267"/>
      <c r="BI537" s="267"/>
      <c r="BJ537" s="142">
        <f>BB537+BH537</f>
        <v>4152</v>
      </c>
      <c r="BK537" s="142">
        <f>BC537+BI537</f>
        <v>4152</v>
      </c>
      <c r="BL537" s="267"/>
      <c r="BM537" s="267"/>
      <c r="BN537" s="142">
        <f>BJ537+BL537</f>
        <v>4152</v>
      </c>
      <c r="BO537" s="142"/>
      <c r="BP537" s="142">
        <f>BK537+BM537</f>
        <v>4152</v>
      </c>
      <c r="BQ537" s="142"/>
      <c r="BR537" s="267"/>
      <c r="BS537" s="142">
        <f>BN537+BQ537</f>
        <v>4152</v>
      </c>
      <c r="BT537" s="142">
        <f>BO537</f>
        <v>0</v>
      </c>
      <c r="BU537" s="142">
        <f>BP537+BR537</f>
        <v>4152</v>
      </c>
      <c r="BV537" s="142"/>
      <c r="BW537" s="267"/>
      <c r="BX537" s="142">
        <f>BS537+BV537</f>
        <v>4152</v>
      </c>
      <c r="BY537" s="142">
        <f>BT537</f>
        <v>0</v>
      </c>
      <c r="BZ537" s="142">
        <f>BU537+BW537</f>
        <v>4152</v>
      </c>
      <c r="CA537" s="142"/>
      <c r="CB537" s="267"/>
      <c r="CC537" s="142">
        <f>BX537+CA537</f>
        <v>4152</v>
      </c>
      <c r="CD537" s="142">
        <f>BY537</f>
        <v>0</v>
      </c>
      <c r="CE537" s="142">
        <f>BZ537+CB537</f>
        <v>4152</v>
      </c>
    </row>
    <row r="538" spans="1:83" s="18" customFormat="1" ht="13.5" customHeight="1">
      <c r="A538" s="134"/>
      <c r="B538" s="135"/>
      <c r="C538" s="135"/>
      <c r="D538" s="155"/>
      <c r="E538" s="154"/>
      <c r="F538" s="142"/>
      <c r="G538" s="142"/>
      <c r="H538" s="142"/>
      <c r="I538" s="142"/>
      <c r="J538" s="142"/>
      <c r="K538" s="268"/>
      <c r="L538" s="268"/>
      <c r="M538" s="142"/>
      <c r="N538" s="142"/>
      <c r="O538" s="142"/>
      <c r="P538" s="142"/>
      <c r="Q538" s="142"/>
      <c r="R538" s="267"/>
      <c r="S538" s="267"/>
      <c r="T538" s="142"/>
      <c r="U538" s="142"/>
      <c r="V538" s="267"/>
      <c r="W538" s="267"/>
      <c r="X538" s="142"/>
      <c r="Y538" s="142"/>
      <c r="Z538" s="267"/>
      <c r="AA538" s="142"/>
      <c r="AB538" s="142"/>
      <c r="AC538" s="267"/>
      <c r="AD538" s="267"/>
      <c r="AE538" s="267"/>
      <c r="AF538" s="142"/>
      <c r="AG538" s="267"/>
      <c r="AH538" s="142"/>
      <c r="AI538" s="267"/>
      <c r="AJ538" s="267"/>
      <c r="AK538" s="142"/>
      <c r="AL538" s="142"/>
      <c r="AM538" s="142"/>
      <c r="AN538" s="142"/>
      <c r="AO538" s="145"/>
      <c r="AP538" s="145"/>
      <c r="AQ538" s="145"/>
      <c r="AR538" s="145"/>
      <c r="AS538" s="267"/>
      <c r="AT538" s="267"/>
      <c r="AU538" s="267"/>
      <c r="AV538" s="267"/>
      <c r="AW538" s="267"/>
      <c r="AX538" s="267"/>
      <c r="AY538" s="267"/>
      <c r="AZ538" s="267"/>
      <c r="BA538" s="267"/>
      <c r="BB538" s="267"/>
      <c r="BC538" s="267"/>
      <c r="BD538" s="267"/>
      <c r="BE538" s="267"/>
      <c r="BF538" s="267"/>
      <c r="BG538" s="267"/>
      <c r="BH538" s="267"/>
      <c r="BI538" s="267"/>
      <c r="BJ538" s="267"/>
      <c r="BK538" s="267"/>
      <c r="BL538" s="267"/>
      <c r="BM538" s="267"/>
      <c r="BN538" s="267"/>
      <c r="BO538" s="267"/>
      <c r="BP538" s="267"/>
      <c r="BQ538" s="267"/>
      <c r="BR538" s="267"/>
      <c r="BS538" s="267"/>
      <c r="BT538" s="267"/>
      <c r="BU538" s="267"/>
      <c r="BV538" s="267"/>
      <c r="BW538" s="267"/>
      <c r="BX538" s="267"/>
      <c r="BY538" s="267"/>
      <c r="BZ538" s="267"/>
      <c r="CA538" s="267"/>
      <c r="CB538" s="267"/>
      <c r="CC538" s="267"/>
      <c r="CD538" s="267"/>
      <c r="CE538" s="267"/>
    </row>
    <row r="539" spans="1:83" s="18" customFormat="1" ht="37.5" customHeight="1" hidden="1">
      <c r="A539" s="191" t="s">
        <v>345</v>
      </c>
      <c r="B539" s="192" t="s">
        <v>137</v>
      </c>
      <c r="C539" s="192" t="s">
        <v>154</v>
      </c>
      <c r="D539" s="155"/>
      <c r="E539" s="154"/>
      <c r="F539" s="142"/>
      <c r="G539" s="142"/>
      <c r="H539" s="142"/>
      <c r="I539" s="142"/>
      <c r="J539" s="142"/>
      <c r="K539" s="268"/>
      <c r="L539" s="268"/>
      <c r="M539" s="142"/>
      <c r="N539" s="142"/>
      <c r="O539" s="142"/>
      <c r="P539" s="142"/>
      <c r="Q539" s="142"/>
      <c r="R539" s="267"/>
      <c r="S539" s="267"/>
      <c r="T539" s="142"/>
      <c r="U539" s="142"/>
      <c r="V539" s="267"/>
      <c r="W539" s="267"/>
      <c r="X539" s="142"/>
      <c r="Y539" s="142"/>
      <c r="Z539" s="267"/>
      <c r="AA539" s="143"/>
      <c r="AB539" s="143"/>
      <c r="AC539" s="269"/>
      <c r="AD539" s="269"/>
      <c r="AE539" s="269"/>
      <c r="AF539" s="142"/>
      <c r="AG539" s="267"/>
      <c r="AH539" s="142"/>
      <c r="AI539" s="267"/>
      <c r="AJ539" s="267"/>
      <c r="AK539" s="142"/>
      <c r="AL539" s="142"/>
      <c r="AM539" s="142"/>
      <c r="AN539" s="142"/>
      <c r="AO539" s="145"/>
      <c r="AP539" s="145"/>
      <c r="AQ539" s="145"/>
      <c r="AR539" s="145"/>
      <c r="AS539" s="267"/>
      <c r="AT539" s="267"/>
      <c r="AU539" s="267"/>
      <c r="AV539" s="267"/>
      <c r="AW539" s="267"/>
      <c r="AX539" s="267"/>
      <c r="AY539" s="267"/>
      <c r="AZ539" s="267"/>
      <c r="BA539" s="267"/>
      <c r="BB539" s="267"/>
      <c r="BC539" s="267"/>
      <c r="BD539" s="267"/>
      <c r="BE539" s="267"/>
      <c r="BF539" s="267"/>
      <c r="BG539" s="267"/>
      <c r="BH539" s="267"/>
      <c r="BI539" s="267"/>
      <c r="BJ539" s="267"/>
      <c r="BK539" s="267"/>
      <c r="BL539" s="267"/>
      <c r="BM539" s="267"/>
      <c r="BN539" s="267"/>
      <c r="BO539" s="267"/>
      <c r="BP539" s="267"/>
      <c r="BQ539" s="267"/>
      <c r="BR539" s="267"/>
      <c r="BS539" s="267"/>
      <c r="BT539" s="267"/>
      <c r="BU539" s="267"/>
      <c r="BV539" s="267"/>
      <c r="BW539" s="267"/>
      <c r="BX539" s="267"/>
      <c r="BY539" s="267"/>
      <c r="BZ539" s="267"/>
      <c r="CA539" s="267"/>
      <c r="CB539" s="267"/>
      <c r="CC539" s="267"/>
      <c r="CD539" s="267"/>
      <c r="CE539" s="267"/>
    </row>
    <row r="540" spans="1:83" s="18" customFormat="1" ht="16.5" customHeight="1" hidden="1">
      <c r="A540" s="181"/>
      <c r="B540" s="175"/>
      <c r="C540" s="175"/>
      <c r="D540" s="155"/>
      <c r="E540" s="154"/>
      <c r="F540" s="142"/>
      <c r="G540" s="142"/>
      <c r="H540" s="142"/>
      <c r="I540" s="142"/>
      <c r="J540" s="142"/>
      <c r="K540" s="268"/>
      <c r="L540" s="268"/>
      <c r="M540" s="142"/>
      <c r="N540" s="142"/>
      <c r="O540" s="142"/>
      <c r="P540" s="142"/>
      <c r="Q540" s="142"/>
      <c r="R540" s="267"/>
      <c r="S540" s="267"/>
      <c r="T540" s="142"/>
      <c r="U540" s="142"/>
      <c r="V540" s="267"/>
      <c r="W540" s="267"/>
      <c r="X540" s="142"/>
      <c r="Y540" s="142"/>
      <c r="Z540" s="267"/>
      <c r="AA540" s="143"/>
      <c r="AB540" s="143"/>
      <c r="AC540" s="269"/>
      <c r="AD540" s="269"/>
      <c r="AE540" s="269"/>
      <c r="AF540" s="142"/>
      <c r="AG540" s="267"/>
      <c r="AH540" s="142"/>
      <c r="AI540" s="267"/>
      <c r="AJ540" s="267"/>
      <c r="AK540" s="142"/>
      <c r="AL540" s="142"/>
      <c r="AM540" s="142"/>
      <c r="AN540" s="142"/>
      <c r="AO540" s="145"/>
      <c r="AP540" s="145"/>
      <c r="AQ540" s="145"/>
      <c r="AR540" s="145"/>
      <c r="AS540" s="267"/>
      <c r="AT540" s="267"/>
      <c r="AU540" s="267"/>
      <c r="AV540" s="267"/>
      <c r="AW540" s="267"/>
      <c r="AX540" s="267"/>
      <c r="AY540" s="267"/>
      <c r="AZ540" s="267"/>
      <c r="BA540" s="267"/>
      <c r="BB540" s="267"/>
      <c r="BC540" s="267"/>
      <c r="BD540" s="267"/>
      <c r="BE540" s="267"/>
      <c r="BF540" s="267"/>
      <c r="BG540" s="267"/>
      <c r="BH540" s="267"/>
      <c r="BI540" s="267"/>
      <c r="BJ540" s="267"/>
      <c r="BK540" s="267"/>
      <c r="BL540" s="267"/>
      <c r="BM540" s="267"/>
      <c r="BN540" s="267"/>
      <c r="BO540" s="267"/>
      <c r="BP540" s="267"/>
      <c r="BQ540" s="267"/>
      <c r="BR540" s="267"/>
      <c r="BS540" s="267"/>
      <c r="BT540" s="267"/>
      <c r="BU540" s="267"/>
      <c r="BV540" s="267"/>
      <c r="BW540" s="267"/>
      <c r="BX540" s="267"/>
      <c r="BY540" s="267"/>
      <c r="BZ540" s="267"/>
      <c r="CA540" s="267"/>
      <c r="CB540" s="267"/>
      <c r="CC540" s="267"/>
      <c r="CD540" s="267"/>
      <c r="CE540" s="267"/>
    </row>
    <row r="541" spans="1:83" s="18" customFormat="1" ht="38.25" customHeight="1">
      <c r="A541" s="125" t="s">
        <v>346</v>
      </c>
      <c r="B541" s="126" t="s">
        <v>347</v>
      </c>
      <c r="C541" s="126"/>
      <c r="D541" s="155"/>
      <c r="E541" s="154"/>
      <c r="F541" s="142"/>
      <c r="G541" s="142"/>
      <c r="H541" s="142"/>
      <c r="I541" s="142"/>
      <c r="J541" s="142"/>
      <c r="K541" s="268"/>
      <c r="L541" s="268"/>
      <c r="M541" s="142"/>
      <c r="N541" s="142"/>
      <c r="O541" s="142"/>
      <c r="P541" s="142"/>
      <c r="Q541" s="142"/>
      <c r="R541" s="267"/>
      <c r="S541" s="267"/>
      <c r="T541" s="142"/>
      <c r="U541" s="142"/>
      <c r="V541" s="267"/>
      <c r="W541" s="267"/>
      <c r="X541" s="142"/>
      <c r="Y541" s="142"/>
      <c r="Z541" s="267"/>
      <c r="AA541" s="142"/>
      <c r="AB541" s="142"/>
      <c r="AC541" s="267"/>
      <c r="AD541" s="267"/>
      <c r="AE541" s="267"/>
      <c r="AF541" s="142"/>
      <c r="AG541" s="267"/>
      <c r="AH541" s="142"/>
      <c r="AI541" s="267"/>
      <c r="AJ541" s="267"/>
      <c r="AK541" s="142"/>
      <c r="AL541" s="142"/>
      <c r="AM541" s="142"/>
      <c r="AN541" s="128">
        <f>AN543+AN547+AN549</f>
        <v>4557</v>
      </c>
      <c r="AO541" s="128">
        <f>AO543+AO547+AO549</f>
        <v>4557</v>
      </c>
      <c r="AP541" s="128"/>
      <c r="AQ541" s="128">
        <f aca="true" t="shared" si="674" ref="AQ541:BC541">AQ543+AQ547+AQ549</f>
        <v>4557</v>
      </c>
      <c r="AR541" s="128">
        <f t="shared" si="674"/>
        <v>0</v>
      </c>
      <c r="AS541" s="128">
        <f t="shared" si="674"/>
        <v>0</v>
      </c>
      <c r="AT541" s="128">
        <f t="shared" si="674"/>
        <v>4557</v>
      </c>
      <c r="AU541" s="128">
        <f t="shared" si="674"/>
        <v>4557</v>
      </c>
      <c r="AV541" s="128">
        <f t="shared" si="674"/>
        <v>6857</v>
      </c>
      <c r="AW541" s="128">
        <f>AW543+AW547+AW549</f>
        <v>6857</v>
      </c>
      <c r="AX541" s="128">
        <f t="shared" si="674"/>
        <v>11414</v>
      </c>
      <c r="AY541" s="128">
        <f t="shared" si="674"/>
        <v>11414</v>
      </c>
      <c r="AZ541" s="128">
        <f t="shared" si="674"/>
        <v>0</v>
      </c>
      <c r="BA541" s="128">
        <f t="shared" si="674"/>
        <v>0</v>
      </c>
      <c r="BB541" s="128">
        <f t="shared" si="674"/>
        <v>11414</v>
      </c>
      <c r="BC541" s="128">
        <f t="shared" si="674"/>
        <v>11414</v>
      </c>
      <c r="BD541" s="267"/>
      <c r="BE541" s="267"/>
      <c r="BF541" s="128">
        <f aca="true" t="shared" si="675" ref="BF541:BZ541">BF543+BF547+BF549</f>
        <v>11414</v>
      </c>
      <c r="BG541" s="128">
        <f t="shared" si="675"/>
        <v>11414</v>
      </c>
      <c r="BH541" s="128">
        <f>BH543+BH547+BH549</f>
        <v>0</v>
      </c>
      <c r="BI541" s="128">
        <f>BI543+BI547+BI549</f>
        <v>0</v>
      </c>
      <c r="BJ541" s="128">
        <f>BJ543+BJ547+BJ549</f>
        <v>11414</v>
      </c>
      <c r="BK541" s="128">
        <f>BK543+BK547+BK549</f>
        <v>11414</v>
      </c>
      <c r="BL541" s="128">
        <f t="shared" si="675"/>
        <v>0</v>
      </c>
      <c r="BM541" s="128">
        <f t="shared" si="675"/>
        <v>0</v>
      </c>
      <c r="BN541" s="128">
        <f t="shared" si="675"/>
        <v>11414</v>
      </c>
      <c r="BO541" s="128"/>
      <c r="BP541" s="128">
        <f t="shared" si="675"/>
        <v>11414</v>
      </c>
      <c r="BQ541" s="128">
        <f t="shared" si="675"/>
        <v>0</v>
      </c>
      <c r="BR541" s="128">
        <f t="shared" si="675"/>
        <v>0</v>
      </c>
      <c r="BS541" s="128">
        <f t="shared" si="675"/>
        <v>11414</v>
      </c>
      <c r="BT541" s="128">
        <f t="shared" si="675"/>
        <v>0</v>
      </c>
      <c r="BU541" s="128">
        <f t="shared" si="675"/>
        <v>11414</v>
      </c>
      <c r="BV541" s="128">
        <f t="shared" si="675"/>
        <v>0</v>
      </c>
      <c r="BW541" s="128">
        <f t="shared" si="675"/>
        <v>0</v>
      </c>
      <c r="BX541" s="128">
        <f t="shared" si="675"/>
        <v>11414</v>
      </c>
      <c r="BY541" s="128">
        <f t="shared" si="675"/>
        <v>0</v>
      </c>
      <c r="BZ541" s="128">
        <f t="shared" si="675"/>
        <v>11414</v>
      </c>
      <c r="CA541" s="128">
        <f>CA543+CA547+CA549</f>
        <v>0</v>
      </c>
      <c r="CB541" s="128">
        <f>CB543+CB547+CB549</f>
        <v>0</v>
      </c>
      <c r="CC541" s="128">
        <f>CC543+CC547+CC549</f>
        <v>11414</v>
      </c>
      <c r="CD541" s="128">
        <f>CD543+CD547+CD549</f>
        <v>0</v>
      </c>
      <c r="CE541" s="128">
        <f>CE543+CE547+CE549</f>
        <v>11414</v>
      </c>
    </row>
    <row r="542" spans="1:83" s="18" customFormat="1" ht="16.5" customHeight="1">
      <c r="A542" s="125"/>
      <c r="B542" s="126"/>
      <c r="C542" s="126"/>
      <c r="D542" s="155"/>
      <c r="E542" s="154"/>
      <c r="F542" s="142"/>
      <c r="G542" s="142"/>
      <c r="H542" s="142"/>
      <c r="I542" s="142"/>
      <c r="J542" s="142"/>
      <c r="K542" s="268"/>
      <c r="L542" s="268"/>
      <c r="M542" s="142"/>
      <c r="N542" s="142"/>
      <c r="O542" s="142"/>
      <c r="P542" s="142"/>
      <c r="Q542" s="142"/>
      <c r="R542" s="267"/>
      <c r="S542" s="267"/>
      <c r="T542" s="142"/>
      <c r="U542" s="142"/>
      <c r="V542" s="267"/>
      <c r="W542" s="267"/>
      <c r="X542" s="142"/>
      <c r="Y542" s="142"/>
      <c r="Z542" s="267"/>
      <c r="AA542" s="142"/>
      <c r="AB542" s="142"/>
      <c r="AC542" s="267"/>
      <c r="AD542" s="267"/>
      <c r="AE542" s="267"/>
      <c r="AF542" s="142"/>
      <c r="AG542" s="267"/>
      <c r="AH542" s="142"/>
      <c r="AI542" s="267"/>
      <c r="AJ542" s="267"/>
      <c r="AK542" s="142"/>
      <c r="AL542" s="142"/>
      <c r="AM542" s="142"/>
      <c r="AN542" s="142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267"/>
      <c r="BA542" s="267"/>
      <c r="BB542" s="267"/>
      <c r="BC542" s="267"/>
      <c r="BD542" s="267"/>
      <c r="BE542" s="267"/>
      <c r="BF542" s="267"/>
      <c r="BG542" s="267"/>
      <c r="BH542" s="267"/>
      <c r="BI542" s="267"/>
      <c r="BJ542" s="267"/>
      <c r="BK542" s="267"/>
      <c r="BL542" s="267"/>
      <c r="BM542" s="267"/>
      <c r="BN542" s="267"/>
      <c r="BO542" s="267"/>
      <c r="BP542" s="267"/>
      <c r="BQ542" s="267"/>
      <c r="BR542" s="267"/>
      <c r="BS542" s="267"/>
      <c r="BT542" s="267"/>
      <c r="BU542" s="267"/>
      <c r="BV542" s="267"/>
      <c r="BW542" s="267"/>
      <c r="BX542" s="267"/>
      <c r="BY542" s="267"/>
      <c r="BZ542" s="267"/>
      <c r="CA542" s="267"/>
      <c r="CB542" s="267"/>
      <c r="CC542" s="267"/>
      <c r="CD542" s="267"/>
      <c r="CE542" s="267"/>
    </row>
    <row r="543" spans="1:83" s="34" customFormat="1" ht="18.75" customHeight="1" hidden="1">
      <c r="A543" s="191" t="s">
        <v>92</v>
      </c>
      <c r="B543" s="192" t="s">
        <v>139</v>
      </c>
      <c r="C543" s="192" t="s">
        <v>125</v>
      </c>
      <c r="D543" s="182"/>
      <c r="E543" s="175"/>
      <c r="F543" s="177"/>
      <c r="G543" s="177"/>
      <c r="H543" s="177"/>
      <c r="I543" s="177"/>
      <c r="J543" s="177"/>
      <c r="K543" s="272"/>
      <c r="L543" s="272"/>
      <c r="M543" s="177"/>
      <c r="N543" s="177"/>
      <c r="O543" s="177"/>
      <c r="P543" s="177"/>
      <c r="Q543" s="177"/>
      <c r="R543" s="273"/>
      <c r="S543" s="273"/>
      <c r="T543" s="177"/>
      <c r="U543" s="177"/>
      <c r="V543" s="273"/>
      <c r="W543" s="273"/>
      <c r="X543" s="177"/>
      <c r="Y543" s="177"/>
      <c r="Z543" s="273"/>
      <c r="AA543" s="177"/>
      <c r="AB543" s="177"/>
      <c r="AC543" s="273"/>
      <c r="AD543" s="273"/>
      <c r="AE543" s="273"/>
      <c r="AF543" s="177"/>
      <c r="AG543" s="273"/>
      <c r="AH543" s="177"/>
      <c r="AI543" s="273"/>
      <c r="AJ543" s="273"/>
      <c r="AK543" s="177"/>
      <c r="AL543" s="177"/>
      <c r="AM543" s="177"/>
      <c r="AN543" s="196">
        <f>AN544</f>
        <v>4153</v>
      </c>
      <c r="AO543" s="196">
        <f aca="true" t="shared" si="676" ref="AO543:AY544">AO544</f>
        <v>4153</v>
      </c>
      <c r="AP543" s="196">
        <f t="shared" si="676"/>
        <v>0</v>
      </c>
      <c r="AQ543" s="196">
        <f t="shared" si="676"/>
        <v>4153</v>
      </c>
      <c r="AR543" s="196">
        <f t="shared" si="676"/>
        <v>0</v>
      </c>
      <c r="AS543" s="196">
        <f t="shared" si="676"/>
        <v>0</v>
      </c>
      <c r="AT543" s="196">
        <f t="shared" si="676"/>
        <v>4153</v>
      </c>
      <c r="AU543" s="196">
        <f t="shared" si="676"/>
        <v>4153</v>
      </c>
      <c r="AV543" s="196">
        <f t="shared" si="676"/>
        <v>-4153</v>
      </c>
      <c r="AW543" s="196">
        <f t="shared" si="676"/>
        <v>-4153</v>
      </c>
      <c r="AX543" s="196">
        <f t="shared" si="676"/>
        <v>0</v>
      </c>
      <c r="AY543" s="196">
        <f t="shared" si="676"/>
        <v>0</v>
      </c>
      <c r="AZ543" s="273"/>
      <c r="BA543" s="273"/>
      <c r="BB543" s="273"/>
      <c r="BC543" s="273"/>
      <c r="BD543" s="273"/>
      <c r="BE543" s="273"/>
      <c r="BF543" s="273"/>
      <c r="BG543" s="273"/>
      <c r="BH543" s="273"/>
      <c r="BI543" s="273"/>
      <c r="BJ543" s="273"/>
      <c r="BK543" s="273"/>
      <c r="BL543" s="267"/>
      <c r="BM543" s="267"/>
      <c r="BN543" s="273"/>
      <c r="BO543" s="273"/>
      <c r="BP543" s="273"/>
      <c r="BQ543" s="273"/>
      <c r="BR543" s="273"/>
      <c r="BS543" s="273"/>
      <c r="BT543" s="273"/>
      <c r="BU543" s="273"/>
      <c r="BV543" s="273"/>
      <c r="BW543" s="273"/>
      <c r="BX543" s="273"/>
      <c r="BY543" s="273"/>
      <c r="BZ543" s="273"/>
      <c r="CA543" s="273"/>
      <c r="CB543" s="273"/>
      <c r="CC543" s="273"/>
      <c r="CD543" s="273"/>
      <c r="CE543" s="273"/>
    </row>
    <row r="544" spans="1:83" s="34" customFormat="1" ht="16.5" customHeight="1" hidden="1">
      <c r="A544" s="181" t="s">
        <v>165</v>
      </c>
      <c r="B544" s="175" t="s">
        <v>139</v>
      </c>
      <c r="C544" s="175" t="s">
        <v>125</v>
      </c>
      <c r="D544" s="182" t="s">
        <v>93</v>
      </c>
      <c r="E544" s="175"/>
      <c r="F544" s="177"/>
      <c r="G544" s="177"/>
      <c r="H544" s="177"/>
      <c r="I544" s="177"/>
      <c r="J544" s="177"/>
      <c r="K544" s="272"/>
      <c r="L544" s="272"/>
      <c r="M544" s="177"/>
      <c r="N544" s="177"/>
      <c r="O544" s="177"/>
      <c r="P544" s="177"/>
      <c r="Q544" s="177"/>
      <c r="R544" s="273"/>
      <c r="S544" s="273"/>
      <c r="T544" s="177"/>
      <c r="U544" s="177"/>
      <c r="V544" s="273"/>
      <c r="W544" s="273"/>
      <c r="X544" s="177"/>
      <c r="Y544" s="177"/>
      <c r="Z544" s="273"/>
      <c r="AA544" s="177"/>
      <c r="AB544" s="177"/>
      <c r="AC544" s="273"/>
      <c r="AD544" s="273"/>
      <c r="AE544" s="273"/>
      <c r="AF544" s="177"/>
      <c r="AG544" s="273"/>
      <c r="AH544" s="177"/>
      <c r="AI544" s="273"/>
      <c r="AJ544" s="273"/>
      <c r="AK544" s="177"/>
      <c r="AL544" s="177"/>
      <c r="AM544" s="177"/>
      <c r="AN544" s="177">
        <f>AN545</f>
        <v>4153</v>
      </c>
      <c r="AO544" s="177">
        <f t="shared" si="676"/>
        <v>4153</v>
      </c>
      <c r="AP544" s="177">
        <f t="shared" si="676"/>
        <v>0</v>
      </c>
      <c r="AQ544" s="177">
        <f t="shared" si="676"/>
        <v>4153</v>
      </c>
      <c r="AR544" s="177">
        <f t="shared" si="676"/>
        <v>0</v>
      </c>
      <c r="AS544" s="177">
        <f t="shared" si="676"/>
        <v>0</v>
      </c>
      <c r="AT544" s="177">
        <f t="shared" si="676"/>
        <v>4153</v>
      </c>
      <c r="AU544" s="177">
        <f t="shared" si="676"/>
        <v>4153</v>
      </c>
      <c r="AV544" s="177">
        <f t="shared" si="676"/>
        <v>-4153</v>
      </c>
      <c r="AW544" s="177">
        <f t="shared" si="676"/>
        <v>-4153</v>
      </c>
      <c r="AX544" s="177">
        <f t="shared" si="676"/>
        <v>0</v>
      </c>
      <c r="AY544" s="177">
        <f t="shared" si="676"/>
        <v>0</v>
      </c>
      <c r="AZ544" s="273"/>
      <c r="BA544" s="273"/>
      <c r="BB544" s="273"/>
      <c r="BC544" s="273"/>
      <c r="BD544" s="273"/>
      <c r="BE544" s="273"/>
      <c r="BF544" s="273"/>
      <c r="BG544" s="273"/>
      <c r="BH544" s="273"/>
      <c r="BI544" s="273"/>
      <c r="BJ544" s="273"/>
      <c r="BK544" s="273"/>
      <c r="BL544" s="267"/>
      <c r="BM544" s="267"/>
      <c r="BN544" s="273"/>
      <c r="BO544" s="273"/>
      <c r="BP544" s="273"/>
      <c r="BQ544" s="273"/>
      <c r="BR544" s="273"/>
      <c r="BS544" s="273"/>
      <c r="BT544" s="273"/>
      <c r="BU544" s="273"/>
      <c r="BV544" s="273"/>
      <c r="BW544" s="273"/>
      <c r="BX544" s="273"/>
      <c r="BY544" s="273"/>
      <c r="BZ544" s="273"/>
      <c r="CA544" s="273"/>
      <c r="CB544" s="273"/>
      <c r="CC544" s="273"/>
      <c r="CD544" s="273"/>
      <c r="CE544" s="273"/>
    </row>
    <row r="545" spans="1:83" s="34" customFormat="1" ht="33" customHeight="1" hidden="1">
      <c r="A545" s="181" t="s">
        <v>127</v>
      </c>
      <c r="B545" s="175" t="s">
        <v>139</v>
      </c>
      <c r="C545" s="175" t="s">
        <v>125</v>
      </c>
      <c r="D545" s="182" t="s">
        <v>93</v>
      </c>
      <c r="E545" s="175" t="s">
        <v>128</v>
      </c>
      <c r="F545" s="177"/>
      <c r="G545" s="177"/>
      <c r="H545" s="177"/>
      <c r="I545" s="177"/>
      <c r="J545" s="177"/>
      <c r="K545" s="272"/>
      <c r="L545" s="272"/>
      <c r="M545" s="177"/>
      <c r="N545" s="177"/>
      <c r="O545" s="177"/>
      <c r="P545" s="177"/>
      <c r="Q545" s="177"/>
      <c r="R545" s="273"/>
      <c r="S545" s="273"/>
      <c r="T545" s="177"/>
      <c r="U545" s="177"/>
      <c r="V545" s="273"/>
      <c r="W545" s="273"/>
      <c r="X545" s="177"/>
      <c r="Y545" s="177"/>
      <c r="Z545" s="273"/>
      <c r="AA545" s="177"/>
      <c r="AB545" s="177"/>
      <c r="AC545" s="273"/>
      <c r="AD545" s="273"/>
      <c r="AE545" s="273"/>
      <c r="AF545" s="177"/>
      <c r="AG545" s="273"/>
      <c r="AH545" s="177"/>
      <c r="AI545" s="273"/>
      <c r="AJ545" s="273"/>
      <c r="AK545" s="177"/>
      <c r="AL545" s="177"/>
      <c r="AM545" s="177"/>
      <c r="AN545" s="177">
        <f>AO545-AM545</f>
        <v>4153</v>
      </c>
      <c r="AO545" s="177">
        <v>4153</v>
      </c>
      <c r="AP545" s="177"/>
      <c r="AQ545" s="177">
        <v>4153</v>
      </c>
      <c r="AR545" s="177"/>
      <c r="AS545" s="273"/>
      <c r="AT545" s="177">
        <f>AO545+AR545</f>
        <v>4153</v>
      </c>
      <c r="AU545" s="177">
        <f>AQ545+AS545</f>
        <v>4153</v>
      </c>
      <c r="AV545" s="177">
        <v>-4153</v>
      </c>
      <c r="AW545" s="177">
        <v>-4153</v>
      </c>
      <c r="AX545" s="177">
        <f>AT545+AV545</f>
        <v>0</v>
      </c>
      <c r="AY545" s="177">
        <f>AU545+AW545</f>
        <v>0</v>
      </c>
      <c r="AZ545" s="273"/>
      <c r="BA545" s="273"/>
      <c r="BB545" s="273"/>
      <c r="BC545" s="273"/>
      <c r="BD545" s="273"/>
      <c r="BE545" s="273"/>
      <c r="BF545" s="273"/>
      <c r="BG545" s="273"/>
      <c r="BH545" s="273"/>
      <c r="BI545" s="273"/>
      <c r="BJ545" s="273"/>
      <c r="BK545" s="273"/>
      <c r="BL545" s="267"/>
      <c r="BM545" s="267"/>
      <c r="BN545" s="273"/>
      <c r="BO545" s="273"/>
      <c r="BP545" s="273"/>
      <c r="BQ545" s="273"/>
      <c r="BR545" s="273"/>
      <c r="BS545" s="273"/>
      <c r="BT545" s="273"/>
      <c r="BU545" s="273"/>
      <c r="BV545" s="273"/>
      <c r="BW545" s="273"/>
      <c r="BX545" s="273"/>
      <c r="BY545" s="273"/>
      <c r="BZ545" s="273"/>
      <c r="CA545" s="273"/>
      <c r="CB545" s="273"/>
      <c r="CC545" s="273"/>
      <c r="CD545" s="273"/>
      <c r="CE545" s="273"/>
    </row>
    <row r="546" spans="1:83" s="34" customFormat="1" ht="18.75" customHeight="1" hidden="1">
      <c r="A546" s="181"/>
      <c r="B546" s="192"/>
      <c r="C546" s="192"/>
      <c r="D546" s="182"/>
      <c r="E546" s="175"/>
      <c r="F546" s="177"/>
      <c r="G546" s="177"/>
      <c r="H546" s="177"/>
      <c r="I546" s="177"/>
      <c r="J546" s="177"/>
      <c r="K546" s="272"/>
      <c r="L546" s="272"/>
      <c r="M546" s="177"/>
      <c r="N546" s="177"/>
      <c r="O546" s="177"/>
      <c r="P546" s="177"/>
      <c r="Q546" s="177"/>
      <c r="R546" s="273"/>
      <c r="S546" s="273"/>
      <c r="T546" s="177"/>
      <c r="U546" s="177"/>
      <c r="V546" s="273"/>
      <c r="W546" s="273"/>
      <c r="X546" s="177"/>
      <c r="Y546" s="177"/>
      <c r="Z546" s="273"/>
      <c r="AA546" s="177"/>
      <c r="AB546" s="177"/>
      <c r="AC546" s="273"/>
      <c r="AD546" s="273"/>
      <c r="AE546" s="273"/>
      <c r="AF546" s="177"/>
      <c r="AG546" s="273"/>
      <c r="AH546" s="177"/>
      <c r="AI546" s="273"/>
      <c r="AJ546" s="273"/>
      <c r="AK546" s="177"/>
      <c r="AL546" s="177"/>
      <c r="AM546" s="177"/>
      <c r="AN546" s="177"/>
      <c r="AO546" s="257"/>
      <c r="AP546" s="257"/>
      <c r="AQ546" s="257"/>
      <c r="AR546" s="257"/>
      <c r="AS546" s="273"/>
      <c r="AT546" s="273"/>
      <c r="AU546" s="273"/>
      <c r="AV546" s="273"/>
      <c r="AW546" s="273"/>
      <c r="AX546" s="273"/>
      <c r="AY546" s="273"/>
      <c r="AZ546" s="273"/>
      <c r="BA546" s="273"/>
      <c r="BB546" s="273"/>
      <c r="BC546" s="273"/>
      <c r="BD546" s="273"/>
      <c r="BE546" s="273"/>
      <c r="BF546" s="273"/>
      <c r="BG546" s="273"/>
      <c r="BH546" s="273"/>
      <c r="BI546" s="273"/>
      <c r="BJ546" s="273"/>
      <c r="BK546" s="273"/>
      <c r="BL546" s="267"/>
      <c r="BM546" s="267"/>
      <c r="BN546" s="273"/>
      <c r="BO546" s="273"/>
      <c r="BP546" s="273"/>
      <c r="BQ546" s="273"/>
      <c r="BR546" s="273"/>
      <c r="BS546" s="273"/>
      <c r="BT546" s="273"/>
      <c r="BU546" s="273"/>
      <c r="BV546" s="273"/>
      <c r="BW546" s="273"/>
      <c r="BX546" s="273"/>
      <c r="BY546" s="273"/>
      <c r="BZ546" s="273"/>
      <c r="CA546" s="273"/>
      <c r="CB546" s="273"/>
      <c r="CC546" s="273"/>
      <c r="CD546" s="273"/>
      <c r="CE546" s="273"/>
    </row>
    <row r="547" spans="1:83" s="34" customFormat="1" ht="18.75" customHeight="1" hidden="1">
      <c r="A547" s="191" t="s">
        <v>348</v>
      </c>
      <c r="B547" s="192" t="s">
        <v>139</v>
      </c>
      <c r="C547" s="192" t="s">
        <v>126</v>
      </c>
      <c r="D547" s="182"/>
      <c r="E547" s="175"/>
      <c r="F547" s="177"/>
      <c r="G547" s="177"/>
      <c r="H547" s="177"/>
      <c r="I547" s="177"/>
      <c r="J547" s="177"/>
      <c r="K547" s="272"/>
      <c r="L547" s="272"/>
      <c r="M547" s="177"/>
      <c r="N547" s="177"/>
      <c r="O547" s="177"/>
      <c r="P547" s="177"/>
      <c r="Q547" s="177"/>
      <c r="R547" s="273"/>
      <c r="S547" s="273"/>
      <c r="T547" s="177"/>
      <c r="U547" s="177"/>
      <c r="V547" s="273"/>
      <c r="W547" s="273"/>
      <c r="X547" s="177"/>
      <c r="Y547" s="177"/>
      <c r="Z547" s="273"/>
      <c r="AA547" s="177"/>
      <c r="AB547" s="177"/>
      <c r="AC547" s="273"/>
      <c r="AD547" s="273"/>
      <c r="AE547" s="273"/>
      <c r="AF547" s="177"/>
      <c r="AG547" s="273"/>
      <c r="AH547" s="177"/>
      <c r="AI547" s="273"/>
      <c r="AJ547" s="273"/>
      <c r="AK547" s="177"/>
      <c r="AL547" s="177"/>
      <c r="AM547" s="177"/>
      <c r="AN547" s="177"/>
      <c r="AO547" s="257"/>
      <c r="AP547" s="257"/>
      <c r="AQ547" s="257"/>
      <c r="AR547" s="257"/>
      <c r="AS547" s="273"/>
      <c r="AT547" s="273"/>
      <c r="AU547" s="273"/>
      <c r="AV547" s="273"/>
      <c r="AW547" s="273"/>
      <c r="AX547" s="273"/>
      <c r="AY547" s="273"/>
      <c r="AZ547" s="273"/>
      <c r="BA547" s="273"/>
      <c r="BB547" s="273"/>
      <c r="BC547" s="273"/>
      <c r="BD547" s="273"/>
      <c r="BE547" s="273"/>
      <c r="BF547" s="273"/>
      <c r="BG547" s="273"/>
      <c r="BH547" s="273"/>
      <c r="BI547" s="273"/>
      <c r="BJ547" s="273"/>
      <c r="BK547" s="273"/>
      <c r="BL547" s="267"/>
      <c r="BM547" s="267"/>
      <c r="BN547" s="273"/>
      <c r="BO547" s="273"/>
      <c r="BP547" s="273"/>
      <c r="BQ547" s="273"/>
      <c r="BR547" s="273"/>
      <c r="BS547" s="273"/>
      <c r="BT547" s="273"/>
      <c r="BU547" s="273"/>
      <c r="BV547" s="273"/>
      <c r="BW547" s="273"/>
      <c r="BX547" s="273"/>
      <c r="BY547" s="273"/>
      <c r="BZ547" s="273"/>
      <c r="CA547" s="273"/>
      <c r="CB547" s="273"/>
      <c r="CC547" s="273"/>
      <c r="CD547" s="273"/>
      <c r="CE547" s="273"/>
    </row>
    <row r="548" spans="1:83" s="34" customFormat="1" ht="18.75" customHeight="1" hidden="1">
      <c r="A548" s="181"/>
      <c r="B548" s="192"/>
      <c r="C548" s="192"/>
      <c r="D548" s="182"/>
      <c r="E548" s="175"/>
      <c r="F548" s="177"/>
      <c r="G548" s="177"/>
      <c r="H548" s="177"/>
      <c r="I548" s="177"/>
      <c r="J548" s="177"/>
      <c r="K548" s="272"/>
      <c r="L548" s="272"/>
      <c r="M548" s="177"/>
      <c r="N548" s="177"/>
      <c r="O548" s="177"/>
      <c r="P548" s="177"/>
      <c r="Q548" s="177"/>
      <c r="R548" s="273"/>
      <c r="S548" s="273"/>
      <c r="T548" s="177"/>
      <c r="U548" s="177"/>
      <c r="V548" s="273"/>
      <c r="W548" s="273"/>
      <c r="X548" s="177"/>
      <c r="Y548" s="177"/>
      <c r="Z548" s="273"/>
      <c r="AA548" s="177"/>
      <c r="AB548" s="177"/>
      <c r="AC548" s="273"/>
      <c r="AD548" s="273"/>
      <c r="AE548" s="273"/>
      <c r="AF548" s="177"/>
      <c r="AG548" s="273"/>
      <c r="AH548" s="177"/>
      <c r="AI548" s="273"/>
      <c r="AJ548" s="273"/>
      <c r="AK548" s="177"/>
      <c r="AL548" s="177"/>
      <c r="AM548" s="177"/>
      <c r="AN548" s="177"/>
      <c r="AO548" s="257"/>
      <c r="AP548" s="257"/>
      <c r="AQ548" s="257"/>
      <c r="AR548" s="257"/>
      <c r="AS548" s="273"/>
      <c r="AT548" s="273"/>
      <c r="AU548" s="273"/>
      <c r="AV548" s="273"/>
      <c r="AW548" s="273"/>
      <c r="AX548" s="273"/>
      <c r="AY548" s="273"/>
      <c r="AZ548" s="273"/>
      <c r="BA548" s="273"/>
      <c r="BB548" s="273"/>
      <c r="BC548" s="273"/>
      <c r="BD548" s="273"/>
      <c r="BE548" s="273"/>
      <c r="BF548" s="273"/>
      <c r="BG548" s="273"/>
      <c r="BH548" s="273"/>
      <c r="BI548" s="273"/>
      <c r="BJ548" s="273"/>
      <c r="BK548" s="273"/>
      <c r="BL548" s="267"/>
      <c r="BM548" s="267"/>
      <c r="BN548" s="273"/>
      <c r="BO548" s="273"/>
      <c r="BP548" s="273"/>
      <c r="BQ548" s="273"/>
      <c r="BR548" s="273"/>
      <c r="BS548" s="273"/>
      <c r="BT548" s="273"/>
      <c r="BU548" s="273"/>
      <c r="BV548" s="273"/>
      <c r="BW548" s="273"/>
      <c r="BX548" s="273"/>
      <c r="BY548" s="273"/>
      <c r="BZ548" s="273"/>
      <c r="CA548" s="273"/>
      <c r="CB548" s="273"/>
      <c r="CC548" s="273"/>
      <c r="CD548" s="273"/>
      <c r="CE548" s="273"/>
    </row>
    <row r="549" spans="1:83" s="18" customFormat="1" ht="39.75" customHeight="1">
      <c r="A549" s="134" t="s">
        <v>349</v>
      </c>
      <c r="B549" s="135" t="s">
        <v>139</v>
      </c>
      <c r="C549" s="135" t="s">
        <v>133</v>
      </c>
      <c r="D549" s="155"/>
      <c r="E549" s="154"/>
      <c r="F549" s="142"/>
      <c r="G549" s="142"/>
      <c r="H549" s="142"/>
      <c r="I549" s="142"/>
      <c r="J549" s="142"/>
      <c r="K549" s="268"/>
      <c r="L549" s="268"/>
      <c r="M549" s="142"/>
      <c r="N549" s="142"/>
      <c r="O549" s="142"/>
      <c r="P549" s="142"/>
      <c r="Q549" s="142"/>
      <c r="R549" s="267"/>
      <c r="S549" s="267"/>
      <c r="T549" s="142"/>
      <c r="U549" s="142"/>
      <c r="V549" s="267"/>
      <c r="W549" s="267"/>
      <c r="X549" s="142"/>
      <c r="Y549" s="142"/>
      <c r="Z549" s="267"/>
      <c r="AA549" s="142"/>
      <c r="AB549" s="142"/>
      <c r="AC549" s="267"/>
      <c r="AD549" s="267"/>
      <c r="AE549" s="267"/>
      <c r="AF549" s="142"/>
      <c r="AG549" s="267"/>
      <c r="AH549" s="142"/>
      <c r="AI549" s="267"/>
      <c r="AJ549" s="267"/>
      <c r="AK549" s="142"/>
      <c r="AL549" s="142"/>
      <c r="AM549" s="142"/>
      <c r="AN549" s="137">
        <f aca="true" t="shared" si="677" ref="AN549:AU549">AN554</f>
        <v>404</v>
      </c>
      <c r="AO549" s="137">
        <f t="shared" si="677"/>
        <v>404</v>
      </c>
      <c r="AP549" s="137">
        <f t="shared" si="677"/>
        <v>0</v>
      </c>
      <c r="AQ549" s="137">
        <f t="shared" si="677"/>
        <v>404</v>
      </c>
      <c r="AR549" s="137">
        <f t="shared" si="677"/>
        <v>0</v>
      </c>
      <c r="AS549" s="137">
        <f t="shared" si="677"/>
        <v>0</v>
      </c>
      <c r="AT549" s="137">
        <f t="shared" si="677"/>
        <v>404</v>
      </c>
      <c r="AU549" s="137">
        <f t="shared" si="677"/>
        <v>404</v>
      </c>
      <c r="AV549" s="137">
        <f>AV552+AV554</f>
        <v>11010</v>
      </c>
      <c r="AW549" s="137">
        <f>AW552+AW554</f>
        <v>11010</v>
      </c>
      <c r="AX549" s="137">
        <f>AX552+AX554</f>
        <v>11414</v>
      </c>
      <c r="AY549" s="137">
        <f>AY552+AY554</f>
        <v>11414</v>
      </c>
      <c r="AZ549" s="137">
        <f>AZ550+AZ554</f>
        <v>0</v>
      </c>
      <c r="BA549" s="137">
        <f>BA550+BA554</f>
        <v>0</v>
      </c>
      <c r="BB549" s="137">
        <f>BB550+BB554</f>
        <v>11414</v>
      </c>
      <c r="BC549" s="137">
        <f>BC550+BC554</f>
        <v>11414</v>
      </c>
      <c r="BD549" s="267"/>
      <c r="BE549" s="267"/>
      <c r="BF549" s="137">
        <f aca="true" t="shared" si="678" ref="BF549:BP549">BF550+BF554</f>
        <v>11414</v>
      </c>
      <c r="BG549" s="137">
        <f t="shared" si="678"/>
        <v>11414</v>
      </c>
      <c r="BH549" s="137">
        <f>BH550+BH554</f>
        <v>0</v>
      </c>
      <c r="BI549" s="137">
        <f>BI550+BI554</f>
        <v>0</v>
      </c>
      <c r="BJ549" s="137">
        <f>BJ550+BJ554</f>
        <v>11414</v>
      </c>
      <c r="BK549" s="137">
        <f>BK550+BK554</f>
        <v>11414</v>
      </c>
      <c r="BL549" s="137">
        <f t="shared" si="678"/>
        <v>0</v>
      </c>
      <c r="BM549" s="137">
        <f t="shared" si="678"/>
        <v>0</v>
      </c>
      <c r="BN549" s="137">
        <f t="shared" si="678"/>
        <v>11414</v>
      </c>
      <c r="BO549" s="137"/>
      <c r="BP549" s="137">
        <f t="shared" si="678"/>
        <v>11414</v>
      </c>
      <c r="BQ549" s="137">
        <f aca="true" t="shared" si="679" ref="BQ549:BZ549">BQ550+BQ554</f>
        <v>0</v>
      </c>
      <c r="BR549" s="137">
        <f t="shared" si="679"/>
        <v>0</v>
      </c>
      <c r="BS549" s="137">
        <f t="shared" si="679"/>
        <v>11414</v>
      </c>
      <c r="BT549" s="137">
        <f t="shared" si="679"/>
        <v>0</v>
      </c>
      <c r="BU549" s="137">
        <f t="shared" si="679"/>
        <v>11414</v>
      </c>
      <c r="BV549" s="137">
        <f t="shared" si="679"/>
        <v>0</v>
      </c>
      <c r="BW549" s="137">
        <f t="shared" si="679"/>
        <v>0</v>
      </c>
      <c r="BX549" s="137">
        <f t="shared" si="679"/>
        <v>11414</v>
      </c>
      <c r="BY549" s="137">
        <f t="shared" si="679"/>
        <v>0</v>
      </c>
      <c r="BZ549" s="137">
        <f t="shared" si="679"/>
        <v>11414</v>
      </c>
      <c r="CA549" s="137">
        <f>CA550+CA554</f>
        <v>0</v>
      </c>
      <c r="CB549" s="137">
        <f>CB550+CB554</f>
        <v>0</v>
      </c>
      <c r="CC549" s="137">
        <f>CC550+CC554</f>
        <v>11414</v>
      </c>
      <c r="CD549" s="137">
        <f>CD550+CD554</f>
        <v>0</v>
      </c>
      <c r="CE549" s="137">
        <f>CE550+CE554</f>
        <v>11414</v>
      </c>
    </row>
    <row r="550" spans="1:83" s="18" customFormat="1" ht="17.25" customHeight="1">
      <c r="A550" s="153" t="s">
        <v>362</v>
      </c>
      <c r="B550" s="154" t="s">
        <v>139</v>
      </c>
      <c r="C550" s="154" t="s">
        <v>133</v>
      </c>
      <c r="D550" s="155" t="s">
        <v>363</v>
      </c>
      <c r="E550" s="154"/>
      <c r="F550" s="142"/>
      <c r="G550" s="142"/>
      <c r="H550" s="142"/>
      <c r="I550" s="142"/>
      <c r="J550" s="142"/>
      <c r="K550" s="268"/>
      <c r="L550" s="268"/>
      <c r="M550" s="142"/>
      <c r="N550" s="142"/>
      <c r="O550" s="142"/>
      <c r="P550" s="142"/>
      <c r="Q550" s="142"/>
      <c r="R550" s="267"/>
      <c r="S550" s="267"/>
      <c r="T550" s="142"/>
      <c r="U550" s="142"/>
      <c r="V550" s="267"/>
      <c r="W550" s="267"/>
      <c r="X550" s="142"/>
      <c r="Y550" s="142"/>
      <c r="Z550" s="267"/>
      <c r="AA550" s="142"/>
      <c r="AB550" s="142"/>
      <c r="AC550" s="267"/>
      <c r="AD550" s="267"/>
      <c r="AE550" s="267"/>
      <c r="AF550" s="142"/>
      <c r="AG550" s="267"/>
      <c r="AH550" s="142"/>
      <c r="AI550" s="267"/>
      <c r="AJ550" s="267"/>
      <c r="AK550" s="142"/>
      <c r="AL550" s="142"/>
      <c r="AM550" s="142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42">
        <f>AZ551+AZ552</f>
        <v>404</v>
      </c>
      <c r="BA550" s="142">
        <f>BA551+BA552</f>
        <v>404</v>
      </c>
      <c r="BB550" s="142">
        <f>BB551+BB552</f>
        <v>11414</v>
      </c>
      <c r="BC550" s="142">
        <f>BC551+BC552</f>
        <v>11414</v>
      </c>
      <c r="BD550" s="267"/>
      <c r="BE550" s="267"/>
      <c r="BF550" s="142">
        <f aca="true" t="shared" si="680" ref="BF550:BP550">BF551+BF552</f>
        <v>11414</v>
      </c>
      <c r="BG550" s="142">
        <f t="shared" si="680"/>
        <v>11414</v>
      </c>
      <c r="BH550" s="142">
        <f>BH551+BH552</f>
        <v>0</v>
      </c>
      <c r="BI550" s="142">
        <f>BI551+BI552</f>
        <v>0</v>
      </c>
      <c r="BJ550" s="142">
        <f>BJ551+BJ552</f>
        <v>11414</v>
      </c>
      <c r="BK550" s="142">
        <f>BK551+BK552</f>
        <v>11414</v>
      </c>
      <c r="BL550" s="142">
        <f t="shared" si="680"/>
        <v>0</v>
      </c>
      <c r="BM550" s="142">
        <f t="shared" si="680"/>
        <v>0</v>
      </c>
      <c r="BN550" s="142">
        <f t="shared" si="680"/>
        <v>11414</v>
      </c>
      <c r="BO550" s="142"/>
      <c r="BP550" s="142">
        <f t="shared" si="680"/>
        <v>11414</v>
      </c>
      <c r="BQ550" s="142">
        <f aca="true" t="shared" si="681" ref="BQ550:BZ550">BQ551+BQ552</f>
        <v>0</v>
      </c>
      <c r="BR550" s="142">
        <f t="shared" si="681"/>
        <v>0</v>
      </c>
      <c r="BS550" s="142">
        <f t="shared" si="681"/>
        <v>11414</v>
      </c>
      <c r="BT550" s="142">
        <f t="shared" si="681"/>
        <v>0</v>
      </c>
      <c r="BU550" s="142">
        <f t="shared" si="681"/>
        <v>11414</v>
      </c>
      <c r="BV550" s="142">
        <f t="shared" si="681"/>
        <v>0</v>
      </c>
      <c r="BW550" s="142">
        <f t="shared" si="681"/>
        <v>0</v>
      </c>
      <c r="BX550" s="142">
        <f t="shared" si="681"/>
        <v>11414</v>
      </c>
      <c r="BY550" s="142">
        <f t="shared" si="681"/>
        <v>0</v>
      </c>
      <c r="BZ550" s="142">
        <f t="shared" si="681"/>
        <v>11414</v>
      </c>
      <c r="CA550" s="142">
        <f>CA551+CA552</f>
        <v>0</v>
      </c>
      <c r="CB550" s="142">
        <f>CB551+CB552</f>
        <v>0</v>
      </c>
      <c r="CC550" s="142">
        <f>CC551+CC552</f>
        <v>11414</v>
      </c>
      <c r="CD550" s="142">
        <f>CD551+CD552</f>
        <v>0</v>
      </c>
      <c r="CE550" s="142">
        <f>CE551+CE552</f>
        <v>11414</v>
      </c>
    </row>
    <row r="551" spans="1:83" s="18" customFormat="1" ht="51" customHeight="1">
      <c r="A551" s="153" t="s">
        <v>135</v>
      </c>
      <c r="B551" s="154" t="s">
        <v>139</v>
      </c>
      <c r="C551" s="154" t="s">
        <v>133</v>
      </c>
      <c r="D551" s="155" t="s">
        <v>363</v>
      </c>
      <c r="E551" s="154" t="s">
        <v>136</v>
      </c>
      <c r="F551" s="142"/>
      <c r="G551" s="142"/>
      <c r="H551" s="142"/>
      <c r="I551" s="142"/>
      <c r="J551" s="142"/>
      <c r="K551" s="268"/>
      <c r="L551" s="268"/>
      <c r="M551" s="142"/>
      <c r="N551" s="142"/>
      <c r="O551" s="142"/>
      <c r="P551" s="142"/>
      <c r="Q551" s="142"/>
      <c r="R551" s="267"/>
      <c r="S551" s="267"/>
      <c r="T551" s="142"/>
      <c r="U551" s="142"/>
      <c r="V551" s="267"/>
      <c r="W551" s="267"/>
      <c r="X551" s="142"/>
      <c r="Y551" s="142"/>
      <c r="Z551" s="267"/>
      <c r="AA551" s="142"/>
      <c r="AB551" s="142"/>
      <c r="AC551" s="267"/>
      <c r="AD551" s="267"/>
      <c r="AE551" s="267"/>
      <c r="AF551" s="142"/>
      <c r="AG551" s="267"/>
      <c r="AH551" s="142"/>
      <c r="AI551" s="267"/>
      <c r="AJ551" s="267"/>
      <c r="AK551" s="142"/>
      <c r="AL551" s="142"/>
      <c r="AM551" s="142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42">
        <v>404</v>
      </c>
      <c r="BA551" s="142">
        <v>404</v>
      </c>
      <c r="BB551" s="142">
        <f>AX551+AZ551</f>
        <v>404</v>
      </c>
      <c r="BC551" s="142">
        <f>AY551+BA551</f>
        <v>404</v>
      </c>
      <c r="BD551" s="267"/>
      <c r="BE551" s="267"/>
      <c r="BF551" s="142">
        <f>BB551+BD551</f>
        <v>404</v>
      </c>
      <c r="BG551" s="142">
        <f>BC551+BE551</f>
        <v>404</v>
      </c>
      <c r="BH551" s="267"/>
      <c r="BI551" s="267"/>
      <c r="BJ551" s="142">
        <f>BB551+BH551</f>
        <v>404</v>
      </c>
      <c r="BK551" s="142">
        <f>BC551+BI551</f>
        <v>404</v>
      </c>
      <c r="BL551" s="267"/>
      <c r="BM551" s="267"/>
      <c r="BN551" s="142">
        <f>BJ551+BL551</f>
        <v>404</v>
      </c>
      <c r="BO551" s="142"/>
      <c r="BP551" s="142">
        <f>BK551+BM551</f>
        <v>404</v>
      </c>
      <c r="BQ551" s="142"/>
      <c r="BR551" s="267"/>
      <c r="BS551" s="142">
        <f>BN551+BQ551</f>
        <v>404</v>
      </c>
      <c r="BT551" s="142">
        <f>BO551</f>
        <v>0</v>
      </c>
      <c r="BU551" s="142">
        <f>BP551+BR551</f>
        <v>404</v>
      </c>
      <c r="BV551" s="142"/>
      <c r="BW551" s="267"/>
      <c r="BX551" s="142">
        <f>BS551+BV551</f>
        <v>404</v>
      </c>
      <c r="BY551" s="142">
        <f>BT551</f>
        <v>0</v>
      </c>
      <c r="BZ551" s="142">
        <f>BU551+BW551</f>
        <v>404</v>
      </c>
      <c r="CA551" s="142"/>
      <c r="CB551" s="267"/>
      <c r="CC551" s="142">
        <f>BX551+CA551</f>
        <v>404</v>
      </c>
      <c r="CD551" s="142">
        <f>BY551</f>
        <v>0</v>
      </c>
      <c r="CE551" s="142">
        <f>BZ551+CB551</f>
        <v>404</v>
      </c>
    </row>
    <row r="552" spans="1:83" s="18" customFormat="1" ht="33.75" customHeight="1">
      <c r="A552" s="153" t="s">
        <v>361</v>
      </c>
      <c r="B552" s="154" t="s">
        <v>139</v>
      </c>
      <c r="C552" s="154" t="s">
        <v>133</v>
      </c>
      <c r="D552" s="155" t="s">
        <v>360</v>
      </c>
      <c r="E552" s="154"/>
      <c r="F552" s="142"/>
      <c r="G552" s="142"/>
      <c r="H552" s="142"/>
      <c r="I552" s="142"/>
      <c r="J552" s="142"/>
      <c r="K552" s="268"/>
      <c r="L552" s="268"/>
      <c r="M552" s="142"/>
      <c r="N552" s="142"/>
      <c r="O552" s="142"/>
      <c r="P552" s="142"/>
      <c r="Q552" s="142"/>
      <c r="R552" s="267"/>
      <c r="S552" s="267"/>
      <c r="T552" s="142"/>
      <c r="U552" s="142"/>
      <c r="V552" s="267"/>
      <c r="W552" s="267"/>
      <c r="X552" s="142"/>
      <c r="Y552" s="142"/>
      <c r="Z552" s="267"/>
      <c r="AA552" s="142"/>
      <c r="AB552" s="142"/>
      <c r="AC552" s="267"/>
      <c r="AD552" s="267"/>
      <c r="AE552" s="267"/>
      <c r="AF552" s="142"/>
      <c r="AG552" s="267"/>
      <c r="AH552" s="142"/>
      <c r="AI552" s="267"/>
      <c r="AJ552" s="267"/>
      <c r="AK552" s="142"/>
      <c r="AL552" s="142"/>
      <c r="AM552" s="142"/>
      <c r="AN552" s="137"/>
      <c r="AO552" s="137"/>
      <c r="AP552" s="137"/>
      <c r="AQ552" s="137"/>
      <c r="AR552" s="137"/>
      <c r="AS552" s="137"/>
      <c r="AT552" s="137"/>
      <c r="AU552" s="137"/>
      <c r="AV552" s="142">
        <f aca="true" t="shared" si="682" ref="AV552:BC552">AV553</f>
        <v>11010</v>
      </c>
      <c r="AW552" s="142">
        <f t="shared" si="682"/>
        <v>11010</v>
      </c>
      <c r="AX552" s="142">
        <f t="shared" si="682"/>
        <v>11010</v>
      </c>
      <c r="AY552" s="142">
        <f t="shared" si="682"/>
        <v>11010</v>
      </c>
      <c r="AZ552" s="142">
        <f t="shared" si="682"/>
        <v>0</v>
      </c>
      <c r="BA552" s="142">
        <f t="shared" si="682"/>
        <v>0</v>
      </c>
      <c r="BB552" s="142">
        <f t="shared" si="682"/>
        <v>11010</v>
      </c>
      <c r="BC552" s="142">
        <f t="shared" si="682"/>
        <v>11010</v>
      </c>
      <c r="BD552" s="267"/>
      <c r="BE552" s="267"/>
      <c r="BF552" s="142">
        <f aca="true" t="shared" si="683" ref="BF552:CB552">BF553</f>
        <v>11010</v>
      </c>
      <c r="BG552" s="142">
        <f t="shared" si="683"/>
        <v>11010</v>
      </c>
      <c r="BH552" s="142">
        <f t="shared" si="683"/>
        <v>0</v>
      </c>
      <c r="BI552" s="142">
        <f t="shared" si="683"/>
        <v>0</v>
      </c>
      <c r="BJ552" s="142">
        <f t="shared" si="683"/>
        <v>11010</v>
      </c>
      <c r="BK552" s="142">
        <f t="shared" si="683"/>
        <v>11010</v>
      </c>
      <c r="BL552" s="142">
        <f t="shared" si="683"/>
        <v>0</v>
      </c>
      <c r="BM552" s="142">
        <f t="shared" si="683"/>
        <v>0</v>
      </c>
      <c r="BN552" s="142">
        <f t="shared" si="683"/>
        <v>11010</v>
      </c>
      <c r="BO552" s="142"/>
      <c r="BP552" s="142">
        <f t="shared" si="683"/>
        <v>11010</v>
      </c>
      <c r="BQ552" s="142">
        <f t="shared" si="683"/>
        <v>0</v>
      </c>
      <c r="BR552" s="142">
        <f t="shared" si="683"/>
        <v>0</v>
      </c>
      <c r="BS552" s="142">
        <f t="shared" si="683"/>
        <v>11010</v>
      </c>
      <c r="BT552" s="142">
        <f t="shared" si="683"/>
        <v>0</v>
      </c>
      <c r="BU552" s="142">
        <f t="shared" si="683"/>
        <v>11010</v>
      </c>
      <c r="BV552" s="142">
        <f t="shared" si="683"/>
        <v>0</v>
      </c>
      <c r="BW552" s="142">
        <f t="shared" si="683"/>
        <v>0</v>
      </c>
      <c r="BX552" s="142">
        <f t="shared" si="683"/>
        <v>11010</v>
      </c>
      <c r="BY552" s="142">
        <f t="shared" si="683"/>
        <v>0</v>
      </c>
      <c r="BZ552" s="142">
        <f t="shared" si="683"/>
        <v>11010</v>
      </c>
      <c r="CA552" s="142">
        <f t="shared" si="683"/>
        <v>0</v>
      </c>
      <c r="CB552" s="142">
        <f t="shared" si="683"/>
        <v>0</v>
      </c>
      <c r="CC552" s="142">
        <f>CC553</f>
        <v>11010</v>
      </c>
      <c r="CD552" s="142">
        <f>CD553</f>
        <v>0</v>
      </c>
      <c r="CE552" s="142">
        <f>CE553</f>
        <v>11010</v>
      </c>
    </row>
    <row r="553" spans="1:83" s="18" customFormat="1" ht="34.5" customHeight="1">
      <c r="A553" s="153" t="s">
        <v>127</v>
      </c>
      <c r="B553" s="154" t="s">
        <v>139</v>
      </c>
      <c r="C553" s="154" t="s">
        <v>133</v>
      </c>
      <c r="D553" s="155" t="s">
        <v>360</v>
      </c>
      <c r="E553" s="154" t="s">
        <v>128</v>
      </c>
      <c r="F553" s="142"/>
      <c r="G553" s="142"/>
      <c r="H553" s="142"/>
      <c r="I553" s="142"/>
      <c r="J553" s="142"/>
      <c r="K553" s="268"/>
      <c r="L553" s="268"/>
      <c r="M553" s="142"/>
      <c r="N553" s="142"/>
      <c r="O553" s="142"/>
      <c r="P553" s="142"/>
      <c r="Q553" s="142"/>
      <c r="R553" s="267"/>
      <c r="S553" s="267"/>
      <c r="T553" s="142"/>
      <c r="U553" s="142"/>
      <c r="V553" s="267"/>
      <c r="W553" s="267"/>
      <c r="X553" s="142"/>
      <c r="Y553" s="142"/>
      <c r="Z553" s="267"/>
      <c r="AA553" s="142"/>
      <c r="AB553" s="142"/>
      <c r="AC553" s="267"/>
      <c r="AD553" s="267"/>
      <c r="AE553" s="267"/>
      <c r="AF553" s="142"/>
      <c r="AG553" s="267"/>
      <c r="AH553" s="142"/>
      <c r="AI553" s="267"/>
      <c r="AJ553" s="267"/>
      <c r="AK553" s="142"/>
      <c r="AL553" s="142"/>
      <c r="AM553" s="142"/>
      <c r="AN553" s="137"/>
      <c r="AO553" s="137"/>
      <c r="AP553" s="137"/>
      <c r="AQ553" s="137"/>
      <c r="AR553" s="137"/>
      <c r="AS553" s="137"/>
      <c r="AT553" s="137"/>
      <c r="AU553" s="137"/>
      <c r="AV553" s="142">
        <v>11010</v>
      </c>
      <c r="AW553" s="142">
        <v>11010</v>
      </c>
      <c r="AX553" s="142">
        <f>AT553+AV553</f>
        <v>11010</v>
      </c>
      <c r="AY553" s="142">
        <f>AU553+AW553</f>
        <v>11010</v>
      </c>
      <c r="AZ553" s="267"/>
      <c r="BA553" s="267"/>
      <c r="BB553" s="142">
        <f>AX553+AZ553</f>
        <v>11010</v>
      </c>
      <c r="BC553" s="142">
        <f>AY553+BA553</f>
        <v>11010</v>
      </c>
      <c r="BD553" s="267"/>
      <c r="BE553" s="267"/>
      <c r="BF553" s="142">
        <f>BB553+BD553</f>
        <v>11010</v>
      </c>
      <c r="BG553" s="142">
        <f>BC553+BE553</f>
        <v>11010</v>
      </c>
      <c r="BH553" s="267"/>
      <c r="BI553" s="267"/>
      <c r="BJ553" s="142">
        <f>BB553+BH553</f>
        <v>11010</v>
      </c>
      <c r="BK553" s="142">
        <f>BC553+BI553</f>
        <v>11010</v>
      </c>
      <c r="BL553" s="267"/>
      <c r="BM553" s="267"/>
      <c r="BN553" s="142">
        <f>BJ553+BL553</f>
        <v>11010</v>
      </c>
      <c r="BO553" s="142"/>
      <c r="BP553" s="142">
        <f>BK553+BM553</f>
        <v>11010</v>
      </c>
      <c r="BQ553" s="142"/>
      <c r="BR553" s="267"/>
      <c r="BS553" s="142">
        <f>BN553+BQ553</f>
        <v>11010</v>
      </c>
      <c r="BT553" s="142">
        <f>BO553</f>
        <v>0</v>
      </c>
      <c r="BU553" s="142">
        <f>BP553+BR553</f>
        <v>11010</v>
      </c>
      <c r="BV553" s="142"/>
      <c r="BW553" s="267"/>
      <c r="BX553" s="142">
        <f>BS553+BV553</f>
        <v>11010</v>
      </c>
      <c r="BY553" s="142">
        <f>BT553</f>
        <v>0</v>
      </c>
      <c r="BZ553" s="142">
        <f>BU553+BW553</f>
        <v>11010</v>
      </c>
      <c r="CA553" s="142"/>
      <c r="CB553" s="267"/>
      <c r="CC553" s="142">
        <f>BX553+CA553</f>
        <v>11010</v>
      </c>
      <c r="CD553" s="142">
        <f>BY553</f>
        <v>0</v>
      </c>
      <c r="CE553" s="142">
        <f>BZ553+CB553</f>
        <v>11010</v>
      </c>
    </row>
    <row r="554" spans="1:83" s="34" customFormat="1" ht="33" customHeight="1" hidden="1">
      <c r="A554" s="181" t="s">
        <v>90</v>
      </c>
      <c r="B554" s="175" t="s">
        <v>139</v>
      </c>
      <c r="C554" s="175" t="s">
        <v>133</v>
      </c>
      <c r="D554" s="182" t="s">
        <v>91</v>
      </c>
      <c r="E554" s="175"/>
      <c r="F554" s="177"/>
      <c r="G554" s="177"/>
      <c r="H554" s="177"/>
      <c r="I554" s="177"/>
      <c r="J554" s="177"/>
      <c r="K554" s="272"/>
      <c r="L554" s="272"/>
      <c r="M554" s="177"/>
      <c r="N554" s="177"/>
      <c r="O554" s="177"/>
      <c r="P554" s="177"/>
      <c r="Q554" s="177"/>
      <c r="R554" s="273"/>
      <c r="S554" s="273"/>
      <c r="T554" s="177"/>
      <c r="U554" s="177"/>
      <c r="V554" s="273"/>
      <c r="W554" s="273"/>
      <c r="X554" s="177"/>
      <c r="Y554" s="177"/>
      <c r="Z554" s="273"/>
      <c r="AA554" s="177"/>
      <c r="AB554" s="177"/>
      <c r="AC554" s="273"/>
      <c r="AD554" s="273"/>
      <c r="AE554" s="273"/>
      <c r="AF554" s="177"/>
      <c r="AG554" s="273"/>
      <c r="AH554" s="177"/>
      <c r="AI554" s="273"/>
      <c r="AJ554" s="273"/>
      <c r="AK554" s="177"/>
      <c r="AL554" s="177"/>
      <c r="AM554" s="177"/>
      <c r="AN554" s="177">
        <f>AN555</f>
        <v>404</v>
      </c>
      <c r="AO554" s="177">
        <f aca="true" t="shared" si="684" ref="AO554:BC554">AO555</f>
        <v>404</v>
      </c>
      <c r="AP554" s="177">
        <f t="shared" si="684"/>
        <v>0</v>
      </c>
      <c r="AQ554" s="177">
        <f t="shared" si="684"/>
        <v>404</v>
      </c>
      <c r="AR554" s="177">
        <f t="shared" si="684"/>
        <v>0</v>
      </c>
      <c r="AS554" s="177">
        <f t="shared" si="684"/>
        <v>0</v>
      </c>
      <c r="AT554" s="177">
        <f t="shared" si="684"/>
        <v>404</v>
      </c>
      <c r="AU554" s="177">
        <f t="shared" si="684"/>
        <v>404</v>
      </c>
      <c r="AV554" s="177">
        <f t="shared" si="684"/>
        <v>0</v>
      </c>
      <c r="AW554" s="177">
        <f t="shared" si="684"/>
        <v>0</v>
      </c>
      <c r="AX554" s="177">
        <f t="shared" si="684"/>
        <v>404</v>
      </c>
      <c r="AY554" s="177">
        <f t="shared" si="684"/>
        <v>404</v>
      </c>
      <c r="AZ554" s="177">
        <f t="shared" si="684"/>
        <v>-404</v>
      </c>
      <c r="BA554" s="177">
        <f t="shared" si="684"/>
        <v>-404</v>
      </c>
      <c r="BB554" s="177">
        <f t="shared" si="684"/>
        <v>0</v>
      </c>
      <c r="BC554" s="177">
        <f t="shared" si="684"/>
        <v>0</v>
      </c>
      <c r="BD554" s="273"/>
      <c r="BE554" s="273"/>
      <c r="BF554" s="177">
        <f>BF555</f>
        <v>0</v>
      </c>
      <c r="BG554" s="177">
        <f>BG555</f>
        <v>0</v>
      </c>
      <c r="BH554" s="273"/>
      <c r="BI554" s="273"/>
      <c r="BJ554" s="177">
        <f>BJ555</f>
        <v>0</v>
      </c>
      <c r="BK554" s="177">
        <f>BK555</f>
        <v>0</v>
      </c>
      <c r="BL554" s="267"/>
      <c r="BM554" s="267"/>
      <c r="BN554" s="177">
        <f>BN555</f>
        <v>0</v>
      </c>
      <c r="BO554" s="177"/>
      <c r="BP554" s="177">
        <f>BP555</f>
        <v>0</v>
      </c>
      <c r="BQ554" s="177"/>
      <c r="BR554" s="273"/>
      <c r="BS554" s="273"/>
      <c r="BT554" s="273"/>
      <c r="BU554" s="273"/>
      <c r="BV554" s="273"/>
      <c r="BW554" s="273"/>
      <c r="BX554" s="273"/>
      <c r="BY554" s="273"/>
      <c r="BZ554" s="273"/>
      <c r="CA554" s="273"/>
      <c r="CB554" s="273"/>
      <c r="CC554" s="273"/>
      <c r="CD554" s="273"/>
      <c r="CE554" s="273"/>
    </row>
    <row r="555" spans="1:83" s="34" customFormat="1" ht="66" customHeight="1" hidden="1">
      <c r="A555" s="181" t="s">
        <v>135</v>
      </c>
      <c r="B555" s="175" t="s">
        <v>139</v>
      </c>
      <c r="C555" s="175" t="s">
        <v>133</v>
      </c>
      <c r="D555" s="182" t="s">
        <v>91</v>
      </c>
      <c r="E555" s="175" t="s">
        <v>136</v>
      </c>
      <c r="F555" s="177"/>
      <c r="G555" s="177"/>
      <c r="H555" s="177"/>
      <c r="I555" s="177"/>
      <c r="J555" s="177"/>
      <c r="K555" s="272"/>
      <c r="L555" s="272"/>
      <c r="M555" s="177"/>
      <c r="N555" s="177"/>
      <c r="O555" s="177"/>
      <c r="P555" s="177"/>
      <c r="Q555" s="177"/>
      <c r="R555" s="273"/>
      <c r="S555" s="273"/>
      <c r="T555" s="177"/>
      <c r="U555" s="177"/>
      <c r="V555" s="273"/>
      <c r="W555" s="273"/>
      <c r="X555" s="177"/>
      <c r="Y555" s="177"/>
      <c r="Z555" s="273"/>
      <c r="AA555" s="177"/>
      <c r="AB555" s="177"/>
      <c r="AC555" s="273"/>
      <c r="AD555" s="273"/>
      <c r="AE555" s="273"/>
      <c r="AF555" s="177"/>
      <c r="AG555" s="273"/>
      <c r="AH555" s="177"/>
      <c r="AI555" s="273"/>
      <c r="AJ555" s="273"/>
      <c r="AK555" s="177"/>
      <c r="AL555" s="177"/>
      <c r="AM555" s="177"/>
      <c r="AN555" s="177">
        <f>AO555-AM555</f>
        <v>404</v>
      </c>
      <c r="AO555" s="257">
        <v>404</v>
      </c>
      <c r="AP555" s="257"/>
      <c r="AQ555" s="257">
        <v>404</v>
      </c>
      <c r="AR555" s="257"/>
      <c r="AS555" s="273"/>
      <c r="AT555" s="177">
        <f>AO555+AR555</f>
        <v>404</v>
      </c>
      <c r="AU555" s="177">
        <f>AQ555+AS555</f>
        <v>404</v>
      </c>
      <c r="AV555" s="273"/>
      <c r="AW555" s="273"/>
      <c r="AX555" s="177">
        <f>AT555+AV555</f>
        <v>404</v>
      </c>
      <c r="AY555" s="177">
        <f>AU555</f>
        <v>404</v>
      </c>
      <c r="AZ555" s="257">
        <v>-404</v>
      </c>
      <c r="BA555" s="257">
        <v>-404</v>
      </c>
      <c r="BB555" s="177">
        <f>AX555+AZ555</f>
        <v>0</v>
      </c>
      <c r="BC555" s="177">
        <f>AY555+BA555</f>
        <v>0</v>
      </c>
      <c r="BD555" s="273"/>
      <c r="BE555" s="273"/>
      <c r="BF555" s="177">
        <f>BB555+BD555</f>
        <v>0</v>
      </c>
      <c r="BG555" s="177">
        <f>BC555+BE555</f>
        <v>0</v>
      </c>
      <c r="BH555" s="273"/>
      <c r="BI555" s="273"/>
      <c r="BJ555" s="177">
        <f>BB555+BH555</f>
        <v>0</v>
      </c>
      <c r="BK555" s="177">
        <f>BC555+BI555</f>
        <v>0</v>
      </c>
      <c r="BL555" s="267"/>
      <c r="BM555" s="267"/>
      <c r="BN555" s="177">
        <f>BF555+BL555</f>
        <v>0</v>
      </c>
      <c r="BO555" s="177"/>
      <c r="BP555" s="177">
        <f>BG555+BM555</f>
        <v>0</v>
      </c>
      <c r="BQ555" s="177"/>
      <c r="BR555" s="273"/>
      <c r="BS555" s="273"/>
      <c r="BT555" s="273"/>
      <c r="BU555" s="273"/>
      <c r="BV555" s="273"/>
      <c r="BW555" s="273"/>
      <c r="BX555" s="273"/>
      <c r="BY555" s="273"/>
      <c r="BZ555" s="273"/>
      <c r="CA555" s="273"/>
      <c r="CB555" s="273"/>
      <c r="CC555" s="273"/>
      <c r="CD555" s="273"/>
      <c r="CE555" s="273"/>
    </row>
    <row r="556" spans="1:83" s="18" customFormat="1" ht="18" customHeight="1">
      <c r="A556" s="153"/>
      <c r="B556" s="135"/>
      <c r="C556" s="135"/>
      <c r="D556" s="155"/>
      <c r="E556" s="154"/>
      <c r="F556" s="142"/>
      <c r="G556" s="142"/>
      <c r="H556" s="142"/>
      <c r="I556" s="142"/>
      <c r="J556" s="142"/>
      <c r="K556" s="268"/>
      <c r="L556" s="268"/>
      <c r="M556" s="142"/>
      <c r="N556" s="142"/>
      <c r="O556" s="142"/>
      <c r="P556" s="142"/>
      <c r="Q556" s="142"/>
      <c r="R556" s="267"/>
      <c r="S556" s="267"/>
      <c r="T556" s="142"/>
      <c r="U556" s="142"/>
      <c r="V556" s="267"/>
      <c r="W556" s="267"/>
      <c r="X556" s="142"/>
      <c r="Y556" s="142"/>
      <c r="Z556" s="267"/>
      <c r="AA556" s="142"/>
      <c r="AB556" s="142"/>
      <c r="AC556" s="267"/>
      <c r="AD556" s="267"/>
      <c r="AE556" s="267"/>
      <c r="AF556" s="142"/>
      <c r="AG556" s="267"/>
      <c r="AH556" s="142"/>
      <c r="AI556" s="267"/>
      <c r="AJ556" s="267"/>
      <c r="AK556" s="142"/>
      <c r="AL556" s="142"/>
      <c r="AM556" s="142"/>
      <c r="AN556" s="142"/>
      <c r="AO556" s="145"/>
      <c r="AP556" s="145"/>
      <c r="AQ556" s="145"/>
      <c r="AR556" s="145"/>
      <c r="AS556" s="267"/>
      <c r="AT556" s="267"/>
      <c r="AU556" s="267"/>
      <c r="AV556" s="267"/>
      <c r="AW556" s="267"/>
      <c r="AX556" s="267"/>
      <c r="AY556" s="267"/>
      <c r="AZ556" s="267"/>
      <c r="BA556" s="267"/>
      <c r="BB556" s="267"/>
      <c r="BC556" s="267"/>
      <c r="BD556" s="267"/>
      <c r="BE556" s="267"/>
      <c r="BF556" s="267"/>
      <c r="BG556" s="267"/>
      <c r="BH556" s="267"/>
      <c r="BI556" s="267"/>
      <c r="BJ556" s="267"/>
      <c r="BK556" s="267"/>
      <c r="BL556" s="267"/>
      <c r="BM556" s="267"/>
      <c r="BN556" s="267"/>
      <c r="BO556" s="267"/>
      <c r="BP556" s="267"/>
      <c r="BQ556" s="267"/>
      <c r="BR556" s="267"/>
      <c r="BS556" s="267"/>
      <c r="BT556" s="267"/>
      <c r="BU556" s="267"/>
      <c r="BV556" s="267"/>
      <c r="BW556" s="267"/>
      <c r="BX556" s="267"/>
      <c r="BY556" s="267"/>
      <c r="BZ556" s="267"/>
      <c r="CA556" s="267"/>
      <c r="CB556" s="267"/>
      <c r="CC556" s="267"/>
      <c r="CD556" s="267"/>
      <c r="CE556" s="267"/>
    </row>
    <row r="557" spans="1:83" s="18" customFormat="1" ht="61.5" customHeight="1">
      <c r="A557" s="125" t="s">
        <v>350</v>
      </c>
      <c r="B557" s="126" t="s">
        <v>351</v>
      </c>
      <c r="C557" s="154"/>
      <c r="D557" s="155"/>
      <c r="E557" s="154"/>
      <c r="F557" s="142"/>
      <c r="G557" s="142"/>
      <c r="H557" s="142"/>
      <c r="I557" s="142"/>
      <c r="J557" s="142"/>
      <c r="K557" s="268"/>
      <c r="L557" s="268"/>
      <c r="M557" s="142"/>
      <c r="N557" s="142"/>
      <c r="O557" s="142"/>
      <c r="P557" s="142"/>
      <c r="Q557" s="142"/>
      <c r="R557" s="267"/>
      <c r="S557" s="267"/>
      <c r="T557" s="142"/>
      <c r="U557" s="142"/>
      <c r="V557" s="267"/>
      <c r="W557" s="267"/>
      <c r="X557" s="142"/>
      <c r="Y557" s="142"/>
      <c r="Z557" s="267"/>
      <c r="AA557" s="142"/>
      <c r="AB557" s="142"/>
      <c r="AC557" s="267"/>
      <c r="AD557" s="267"/>
      <c r="AE557" s="267"/>
      <c r="AF557" s="142"/>
      <c r="AG557" s="267"/>
      <c r="AH557" s="142"/>
      <c r="AI557" s="267"/>
      <c r="AJ557" s="267"/>
      <c r="AK557" s="142"/>
      <c r="AL557" s="142"/>
      <c r="AM557" s="142"/>
      <c r="AN557" s="128">
        <f>AN559</f>
        <v>140348</v>
      </c>
      <c r="AO557" s="128">
        <f>AO559</f>
        <v>140348</v>
      </c>
      <c r="AP557" s="128"/>
      <c r="AQ557" s="128">
        <f aca="true" t="shared" si="685" ref="AQ557:BC557">AQ559</f>
        <v>136552</v>
      </c>
      <c r="AR557" s="128">
        <f t="shared" si="685"/>
        <v>0</v>
      </c>
      <c r="AS557" s="128">
        <f t="shared" si="685"/>
        <v>0</v>
      </c>
      <c r="AT557" s="128">
        <f t="shared" si="685"/>
        <v>140348</v>
      </c>
      <c r="AU557" s="128">
        <f t="shared" si="685"/>
        <v>136552</v>
      </c>
      <c r="AV557" s="128">
        <f t="shared" si="685"/>
        <v>0</v>
      </c>
      <c r="AW557" s="128">
        <f>AW559</f>
        <v>0</v>
      </c>
      <c r="AX557" s="128">
        <f t="shared" si="685"/>
        <v>140348</v>
      </c>
      <c r="AY557" s="128">
        <f t="shared" si="685"/>
        <v>136552</v>
      </c>
      <c r="AZ557" s="128">
        <f t="shared" si="685"/>
        <v>0</v>
      </c>
      <c r="BA557" s="128">
        <f t="shared" si="685"/>
        <v>0</v>
      </c>
      <c r="BB557" s="128">
        <f t="shared" si="685"/>
        <v>140348</v>
      </c>
      <c r="BC557" s="128">
        <f t="shared" si="685"/>
        <v>136552</v>
      </c>
      <c r="BD557" s="267"/>
      <c r="BE557" s="267"/>
      <c r="BF557" s="128">
        <f aca="true" t="shared" si="686" ref="BF557:BP557">BF559</f>
        <v>140348</v>
      </c>
      <c r="BG557" s="128">
        <f t="shared" si="686"/>
        <v>136552</v>
      </c>
      <c r="BH557" s="128">
        <f>BH559</f>
        <v>0</v>
      </c>
      <c r="BI557" s="128">
        <f>BI559</f>
        <v>0</v>
      </c>
      <c r="BJ557" s="128">
        <f>BJ559</f>
        <v>140348</v>
      </c>
      <c r="BK557" s="128">
        <f>BK559</f>
        <v>136552</v>
      </c>
      <c r="BL557" s="128">
        <f t="shared" si="686"/>
        <v>0</v>
      </c>
      <c r="BM557" s="128">
        <f t="shared" si="686"/>
        <v>0</v>
      </c>
      <c r="BN557" s="128">
        <f t="shared" si="686"/>
        <v>140348</v>
      </c>
      <c r="BO557" s="128"/>
      <c r="BP557" s="128">
        <f t="shared" si="686"/>
        <v>136552</v>
      </c>
      <c r="BQ557" s="128">
        <f aca="true" t="shared" si="687" ref="BQ557:BZ557">BQ559</f>
        <v>0</v>
      </c>
      <c r="BR557" s="128">
        <f t="shared" si="687"/>
        <v>0</v>
      </c>
      <c r="BS557" s="128">
        <f t="shared" si="687"/>
        <v>140348</v>
      </c>
      <c r="BT557" s="128">
        <f t="shared" si="687"/>
        <v>0</v>
      </c>
      <c r="BU557" s="128">
        <f t="shared" si="687"/>
        <v>136552</v>
      </c>
      <c r="BV557" s="128">
        <f t="shared" si="687"/>
        <v>0</v>
      </c>
      <c r="BW557" s="128">
        <f t="shared" si="687"/>
        <v>0</v>
      </c>
      <c r="BX557" s="128">
        <f t="shared" si="687"/>
        <v>140348</v>
      </c>
      <c r="BY557" s="128">
        <f t="shared" si="687"/>
        <v>0</v>
      </c>
      <c r="BZ557" s="128">
        <f t="shared" si="687"/>
        <v>136552</v>
      </c>
      <c r="CA557" s="128">
        <f>CA559</f>
        <v>0</v>
      </c>
      <c r="CB557" s="128">
        <f>CB559</f>
        <v>0</v>
      </c>
      <c r="CC557" s="128">
        <f>CC559</f>
        <v>140348</v>
      </c>
      <c r="CD557" s="128">
        <f>CD559</f>
        <v>0</v>
      </c>
      <c r="CE557" s="128">
        <f>CE559</f>
        <v>136552</v>
      </c>
    </row>
    <row r="558" spans="1:83" s="18" customFormat="1" ht="21" customHeight="1">
      <c r="A558" s="125"/>
      <c r="B558" s="126"/>
      <c r="C558" s="154"/>
      <c r="D558" s="155"/>
      <c r="E558" s="154"/>
      <c r="F558" s="142"/>
      <c r="G558" s="142"/>
      <c r="H558" s="142"/>
      <c r="I558" s="142"/>
      <c r="J558" s="142"/>
      <c r="K558" s="268"/>
      <c r="L558" s="268"/>
      <c r="M558" s="142"/>
      <c r="N558" s="142"/>
      <c r="O558" s="142"/>
      <c r="P558" s="142"/>
      <c r="Q558" s="142"/>
      <c r="R558" s="267"/>
      <c r="S558" s="267"/>
      <c r="T558" s="142"/>
      <c r="U558" s="142"/>
      <c r="V558" s="267"/>
      <c r="W558" s="267"/>
      <c r="X558" s="142"/>
      <c r="Y558" s="142"/>
      <c r="Z558" s="267"/>
      <c r="AA558" s="142"/>
      <c r="AB558" s="142"/>
      <c r="AC558" s="267"/>
      <c r="AD558" s="267"/>
      <c r="AE558" s="267"/>
      <c r="AF558" s="142"/>
      <c r="AG558" s="267"/>
      <c r="AH558" s="142"/>
      <c r="AI558" s="267"/>
      <c r="AJ558" s="267"/>
      <c r="AK558" s="142"/>
      <c r="AL558" s="142"/>
      <c r="AM558" s="142"/>
      <c r="AN558" s="142"/>
      <c r="AO558" s="142"/>
      <c r="AP558" s="142"/>
      <c r="AQ558" s="142"/>
      <c r="AR558" s="142"/>
      <c r="AS558" s="267"/>
      <c r="AT558" s="267"/>
      <c r="AU558" s="267"/>
      <c r="AV558" s="267"/>
      <c r="AW558" s="267"/>
      <c r="AX558" s="267"/>
      <c r="AY558" s="267"/>
      <c r="AZ558" s="267"/>
      <c r="BA558" s="267"/>
      <c r="BB558" s="267"/>
      <c r="BC558" s="267"/>
      <c r="BD558" s="267"/>
      <c r="BE558" s="267"/>
      <c r="BF558" s="267"/>
      <c r="BG558" s="267"/>
      <c r="BH558" s="267"/>
      <c r="BI558" s="267"/>
      <c r="BJ558" s="267"/>
      <c r="BK558" s="267"/>
      <c r="BL558" s="267"/>
      <c r="BM558" s="267"/>
      <c r="BN558" s="267"/>
      <c r="BO558" s="267"/>
      <c r="BP558" s="267"/>
      <c r="BQ558" s="267"/>
      <c r="BR558" s="267"/>
      <c r="BS558" s="267"/>
      <c r="BT558" s="267"/>
      <c r="BU558" s="267"/>
      <c r="BV558" s="267"/>
      <c r="BW558" s="267"/>
      <c r="BX558" s="267"/>
      <c r="BY558" s="267"/>
      <c r="BZ558" s="267"/>
      <c r="CA558" s="267"/>
      <c r="CB558" s="267"/>
      <c r="CC558" s="267"/>
      <c r="CD558" s="267"/>
      <c r="CE558" s="267"/>
    </row>
    <row r="559" spans="1:83" s="18" customFormat="1" ht="36.75" customHeight="1">
      <c r="A559" s="134" t="s">
        <v>352</v>
      </c>
      <c r="B559" s="135" t="s">
        <v>339</v>
      </c>
      <c r="C559" s="135" t="s">
        <v>125</v>
      </c>
      <c r="D559" s="150"/>
      <c r="E559" s="135"/>
      <c r="F559" s="142"/>
      <c r="G559" s="142"/>
      <c r="H559" s="142"/>
      <c r="I559" s="142"/>
      <c r="J559" s="142"/>
      <c r="K559" s="268"/>
      <c r="L559" s="268"/>
      <c r="M559" s="142"/>
      <c r="N559" s="142"/>
      <c r="O559" s="142"/>
      <c r="P559" s="142"/>
      <c r="Q559" s="142"/>
      <c r="R559" s="267"/>
      <c r="S559" s="267"/>
      <c r="T559" s="142"/>
      <c r="U559" s="142"/>
      <c r="V559" s="267"/>
      <c r="W559" s="267"/>
      <c r="X559" s="142"/>
      <c r="Y559" s="142"/>
      <c r="Z559" s="267"/>
      <c r="AA559" s="142"/>
      <c r="AB559" s="142"/>
      <c r="AC559" s="267"/>
      <c r="AD559" s="267"/>
      <c r="AE559" s="267"/>
      <c r="AF559" s="142"/>
      <c r="AG559" s="267"/>
      <c r="AH559" s="142"/>
      <c r="AI559" s="267"/>
      <c r="AJ559" s="267"/>
      <c r="AK559" s="142"/>
      <c r="AL559" s="142"/>
      <c r="AM559" s="142"/>
      <c r="AN559" s="137">
        <f>AN560</f>
        <v>140348</v>
      </c>
      <c r="AO559" s="137">
        <f>AO560</f>
        <v>140348</v>
      </c>
      <c r="AP559" s="137"/>
      <c r="AQ559" s="137">
        <f>AQ560</f>
        <v>136552</v>
      </c>
      <c r="AR559" s="137">
        <f aca="true" t="shared" si="688" ref="AR559:BC560">AR560</f>
        <v>0</v>
      </c>
      <c r="AS559" s="137">
        <f t="shared" si="688"/>
        <v>0</v>
      </c>
      <c r="AT559" s="137">
        <f t="shared" si="688"/>
        <v>140348</v>
      </c>
      <c r="AU559" s="137">
        <f t="shared" si="688"/>
        <v>136552</v>
      </c>
      <c r="AV559" s="137">
        <f t="shared" si="688"/>
        <v>0</v>
      </c>
      <c r="AW559" s="137">
        <f t="shared" si="688"/>
        <v>0</v>
      </c>
      <c r="AX559" s="137">
        <f t="shared" si="688"/>
        <v>140348</v>
      </c>
      <c r="AY559" s="137">
        <f t="shared" si="688"/>
        <v>136552</v>
      </c>
      <c r="AZ559" s="137">
        <f t="shared" si="688"/>
        <v>0</v>
      </c>
      <c r="BA559" s="137">
        <f t="shared" si="688"/>
        <v>0</v>
      </c>
      <c r="BB559" s="137">
        <f t="shared" si="688"/>
        <v>140348</v>
      </c>
      <c r="BC559" s="137">
        <f t="shared" si="688"/>
        <v>136552</v>
      </c>
      <c r="BD559" s="267"/>
      <c r="BE559" s="267"/>
      <c r="BF559" s="137">
        <f aca="true" t="shared" si="689" ref="BF559:BV560">BF560</f>
        <v>140348</v>
      </c>
      <c r="BG559" s="137">
        <f t="shared" si="689"/>
        <v>136552</v>
      </c>
      <c r="BH559" s="137">
        <f t="shared" si="689"/>
        <v>0</v>
      </c>
      <c r="BI559" s="137">
        <f t="shared" si="689"/>
        <v>0</v>
      </c>
      <c r="BJ559" s="137">
        <f t="shared" si="689"/>
        <v>140348</v>
      </c>
      <c r="BK559" s="137">
        <f t="shared" si="689"/>
        <v>136552</v>
      </c>
      <c r="BL559" s="137">
        <f t="shared" si="689"/>
        <v>0</v>
      </c>
      <c r="BM559" s="137">
        <f t="shared" si="689"/>
        <v>0</v>
      </c>
      <c r="BN559" s="137">
        <f t="shared" si="689"/>
        <v>140348</v>
      </c>
      <c r="BO559" s="137"/>
      <c r="BP559" s="137">
        <f t="shared" si="689"/>
        <v>136552</v>
      </c>
      <c r="BQ559" s="137">
        <f t="shared" si="689"/>
        <v>0</v>
      </c>
      <c r="BR559" s="137">
        <f t="shared" si="689"/>
        <v>0</v>
      </c>
      <c r="BS559" s="137">
        <f t="shared" si="689"/>
        <v>140348</v>
      </c>
      <c r="BT559" s="137">
        <f t="shared" si="689"/>
        <v>0</v>
      </c>
      <c r="BU559" s="137">
        <f t="shared" si="689"/>
        <v>136552</v>
      </c>
      <c r="BV559" s="137">
        <f t="shared" si="689"/>
        <v>0</v>
      </c>
      <c r="BW559" s="137">
        <f aca="true" t="shared" si="690" ref="BV559:CB560">BW560</f>
        <v>0</v>
      </c>
      <c r="BX559" s="137">
        <f t="shared" si="690"/>
        <v>140348</v>
      </c>
      <c r="BY559" s="137">
        <f t="shared" si="690"/>
        <v>0</v>
      </c>
      <c r="BZ559" s="137">
        <f t="shared" si="690"/>
        <v>136552</v>
      </c>
      <c r="CA559" s="137">
        <f t="shared" si="690"/>
        <v>0</v>
      </c>
      <c r="CB559" s="137">
        <f t="shared" si="690"/>
        <v>0</v>
      </c>
      <c r="CC559" s="137">
        <f aca="true" t="shared" si="691" ref="CC559:CE560">CC560</f>
        <v>140348</v>
      </c>
      <c r="CD559" s="137">
        <f t="shared" si="691"/>
        <v>0</v>
      </c>
      <c r="CE559" s="137">
        <f t="shared" si="691"/>
        <v>136552</v>
      </c>
    </row>
    <row r="560" spans="1:83" s="18" customFormat="1" ht="33">
      <c r="A560" s="153" t="s">
        <v>21</v>
      </c>
      <c r="B560" s="154" t="s">
        <v>339</v>
      </c>
      <c r="C560" s="154" t="s">
        <v>125</v>
      </c>
      <c r="D560" s="155" t="s">
        <v>22</v>
      </c>
      <c r="E560" s="154"/>
      <c r="F560" s="142"/>
      <c r="G560" s="142"/>
      <c r="H560" s="142"/>
      <c r="I560" s="142"/>
      <c r="J560" s="142"/>
      <c r="K560" s="268"/>
      <c r="L560" s="268"/>
      <c r="M560" s="142"/>
      <c r="N560" s="142"/>
      <c r="O560" s="142"/>
      <c r="P560" s="142"/>
      <c r="Q560" s="142"/>
      <c r="R560" s="267"/>
      <c r="S560" s="267"/>
      <c r="T560" s="142"/>
      <c r="U560" s="142"/>
      <c r="V560" s="267"/>
      <c r="W560" s="267"/>
      <c r="X560" s="142"/>
      <c r="Y560" s="142"/>
      <c r="Z560" s="267"/>
      <c r="AA560" s="142"/>
      <c r="AB560" s="142"/>
      <c r="AC560" s="267"/>
      <c r="AD560" s="267"/>
      <c r="AE560" s="267"/>
      <c r="AF560" s="142"/>
      <c r="AG560" s="267"/>
      <c r="AH560" s="142"/>
      <c r="AI560" s="267"/>
      <c r="AJ560" s="267"/>
      <c r="AK560" s="142"/>
      <c r="AL560" s="142"/>
      <c r="AM560" s="142"/>
      <c r="AN560" s="142">
        <f>AN561</f>
        <v>140348</v>
      </c>
      <c r="AO560" s="142">
        <f>AO561</f>
        <v>140348</v>
      </c>
      <c r="AP560" s="142"/>
      <c r="AQ560" s="142">
        <f>AQ561</f>
        <v>136552</v>
      </c>
      <c r="AR560" s="142">
        <f t="shared" si="688"/>
        <v>0</v>
      </c>
      <c r="AS560" s="142">
        <f t="shared" si="688"/>
        <v>0</v>
      </c>
      <c r="AT560" s="142">
        <f t="shared" si="688"/>
        <v>140348</v>
      </c>
      <c r="AU560" s="142">
        <f t="shared" si="688"/>
        <v>136552</v>
      </c>
      <c r="AV560" s="142">
        <f t="shared" si="688"/>
        <v>0</v>
      </c>
      <c r="AW560" s="142">
        <f t="shared" si="688"/>
        <v>0</v>
      </c>
      <c r="AX560" s="142">
        <f t="shared" si="688"/>
        <v>140348</v>
      </c>
      <c r="AY560" s="142">
        <f t="shared" si="688"/>
        <v>136552</v>
      </c>
      <c r="AZ560" s="142">
        <f t="shared" si="688"/>
        <v>0</v>
      </c>
      <c r="BA560" s="142">
        <f t="shared" si="688"/>
        <v>0</v>
      </c>
      <c r="BB560" s="142">
        <f t="shared" si="688"/>
        <v>140348</v>
      </c>
      <c r="BC560" s="142">
        <f t="shared" si="688"/>
        <v>136552</v>
      </c>
      <c r="BD560" s="267"/>
      <c r="BE560" s="267"/>
      <c r="BF560" s="142">
        <f t="shared" si="689"/>
        <v>140348</v>
      </c>
      <c r="BG560" s="142">
        <f t="shared" si="689"/>
        <v>136552</v>
      </c>
      <c r="BH560" s="142">
        <f t="shared" si="689"/>
        <v>0</v>
      </c>
      <c r="BI560" s="142">
        <f t="shared" si="689"/>
        <v>0</v>
      </c>
      <c r="BJ560" s="142">
        <f t="shared" si="689"/>
        <v>140348</v>
      </c>
      <c r="BK560" s="142">
        <f t="shared" si="689"/>
        <v>136552</v>
      </c>
      <c r="BL560" s="142">
        <f t="shared" si="689"/>
        <v>0</v>
      </c>
      <c r="BM560" s="142">
        <f t="shared" si="689"/>
        <v>0</v>
      </c>
      <c r="BN560" s="142">
        <f t="shared" si="689"/>
        <v>140348</v>
      </c>
      <c r="BO560" s="142"/>
      <c r="BP560" s="142">
        <f t="shared" si="689"/>
        <v>136552</v>
      </c>
      <c r="BQ560" s="142">
        <f t="shared" si="689"/>
        <v>0</v>
      </c>
      <c r="BR560" s="142">
        <f t="shared" si="689"/>
        <v>0</v>
      </c>
      <c r="BS560" s="142">
        <f t="shared" si="689"/>
        <v>140348</v>
      </c>
      <c r="BT560" s="142">
        <f t="shared" si="689"/>
        <v>0</v>
      </c>
      <c r="BU560" s="142">
        <f t="shared" si="689"/>
        <v>136552</v>
      </c>
      <c r="BV560" s="142">
        <f t="shared" si="690"/>
        <v>0</v>
      </c>
      <c r="BW560" s="142">
        <f t="shared" si="690"/>
        <v>0</v>
      </c>
      <c r="BX560" s="142">
        <f t="shared" si="690"/>
        <v>140348</v>
      </c>
      <c r="BY560" s="142">
        <f t="shared" si="690"/>
        <v>0</v>
      </c>
      <c r="BZ560" s="142">
        <f t="shared" si="690"/>
        <v>136552</v>
      </c>
      <c r="CA560" s="142">
        <f t="shared" si="690"/>
        <v>0</v>
      </c>
      <c r="CB560" s="142">
        <f t="shared" si="690"/>
        <v>0</v>
      </c>
      <c r="CC560" s="142">
        <f t="shared" si="691"/>
        <v>140348</v>
      </c>
      <c r="CD560" s="142">
        <f t="shared" si="691"/>
        <v>0</v>
      </c>
      <c r="CE560" s="142">
        <f t="shared" si="691"/>
        <v>136552</v>
      </c>
    </row>
    <row r="561" spans="1:83" s="18" customFormat="1" ht="24.75" customHeight="1">
      <c r="A561" s="153" t="s">
        <v>138</v>
      </c>
      <c r="B561" s="154" t="s">
        <v>339</v>
      </c>
      <c r="C561" s="154" t="s">
        <v>125</v>
      </c>
      <c r="D561" s="155" t="s">
        <v>22</v>
      </c>
      <c r="E561" s="154" t="s">
        <v>16</v>
      </c>
      <c r="F561" s="142"/>
      <c r="G561" s="142"/>
      <c r="H561" s="142"/>
      <c r="I561" s="142"/>
      <c r="J561" s="142"/>
      <c r="K561" s="268"/>
      <c r="L561" s="268"/>
      <c r="M561" s="142"/>
      <c r="N561" s="142"/>
      <c r="O561" s="142"/>
      <c r="P561" s="142"/>
      <c r="Q561" s="142"/>
      <c r="R561" s="267"/>
      <c r="S561" s="267"/>
      <c r="T561" s="142"/>
      <c r="U561" s="142"/>
      <c r="V561" s="267"/>
      <c r="W561" s="267"/>
      <c r="X561" s="142"/>
      <c r="Y561" s="142"/>
      <c r="Z561" s="267"/>
      <c r="AA561" s="142"/>
      <c r="AB561" s="142"/>
      <c r="AC561" s="267"/>
      <c r="AD561" s="267"/>
      <c r="AE561" s="267"/>
      <c r="AF561" s="142"/>
      <c r="AG561" s="267"/>
      <c r="AH561" s="142"/>
      <c r="AI561" s="267"/>
      <c r="AJ561" s="267"/>
      <c r="AK561" s="142"/>
      <c r="AL561" s="142"/>
      <c r="AM561" s="142"/>
      <c r="AN561" s="142">
        <f>AO561-AM561</f>
        <v>140348</v>
      </c>
      <c r="AO561" s="142">
        <v>140348</v>
      </c>
      <c r="AP561" s="142"/>
      <c r="AQ561" s="142">
        <v>136552</v>
      </c>
      <c r="AR561" s="142"/>
      <c r="AS561" s="267"/>
      <c r="AT561" s="142">
        <f>AO561+AR561</f>
        <v>140348</v>
      </c>
      <c r="AU561" s="142">
        <f>AQ561+AS561</f>
        <v>136552</v>
      </c>
      <c r="AV561" s="267"/>
      <c r="AW561" s="267"/>
      <c r="AX561" s="142">
        <f>AT561+AV561</f>
        <v>140348</v>
      </c>
      <c r="AY561" s="142">
        <f>AU561</f>
        <v>136552</v>
      </c>
      <c r="AZ561" s="267"/>
      <c r="BA561" s="267"/>
      <c r="BB561" s="142">
        <f>AX561+AZ561</f>
        <v>140348</v>
      </c>
      <c r="BC561" s="142">
        <f>AY561+BA561</f>
        <v>136552</v>
      </c>
      <c r="BD561" s="267"/>
      <c r="BE561" s="267"/>
      <c r="BF561" s="142">
        <f>BB561+BD561</f>
        <v>140348</v>
      </c>
      <c r="BG561" s="142">
        <f>BC561+BE561</f>
        <v>136552</v>
      </c>
      <c r="BH561" s="267"/>
      <c r="BI561" s="267"/>
      <c r="BJ561" s="142">
        <f>BB561+BH561</f>
        <v>140348</v>
      </c>
      <c r="BK561" s="142">
        <f>BC561+BI561</f>
        <v>136552</v>
      </c>
      <c r="BL561" s="267"/>
      <c r="BM561" s="267"/>
      <c r="BN561" s="142">
        <f>BJ561+BL561</f>
        <v>140348</v>
      </c>
      <c r="BO561" s="142"/>
      <c r="BP561" s="142">
        <f>BK561+BM561</f>
        <v>136552</v>
      </c>
      <c r="BQ561" s="142"/>
      <c r="BR561" s="267"/>
      <c r="BS561" s="142">
        <f>BN561+BQ561</f>
        <v>140348</v>
      </c>
      <c r="BT561" s="142">
        <f>BO561</f>
        <v>0</v>
      </c>
      <c r="BU561" s="142">
        <f>BP561+BR561</f>
        <v>136552</v>
      </c>
      <c r="BV561" s="142"/>
      <c r="BW561" s="267"/>
      <c r="BX561" s="142">
        <f>BS561+BV561</f>
        <v>140348</v>
      </c>
      <c r="BY561" s="142">
        <f>BT561</f>
        <v>0</v>
      </c>
      <c r="BZ561" s="142">
        <f>BU561+BW561</f>
        <v>136552</v>
      </c>
      <c r="CA561" s="142"/>
      <c r="CB561" s="142"/>
      <c r="CC561" s="142">
        <f>BX561+CA561</f>
        <v>140348</v>
      </c>
      <c r="CD561" s="142">
        <f>BY561</f>
        <v>0</v>
      </c>
      <c r="CE561" s="142">
        <f>BZ561+CB561</f>
        <v>136552</v>
      </c>
    </row>
    <row r="562" spans="1:83" s="18" customFormat="1" ht="15.75" customHeight="1">
      <c r="A562" s="153"/>
      <c r="B562" s="154"/>
      <c r="C562" s="154"/>
      <c r="D562" s="155"/>
      <c r="E562" s="154"/>
      <c r="F562" s="142"/>
      <c r="G562" s="142"/>
      <c r="H562" s="142"/>
      <c r="I562" s="142"/>
      <c r="J562" s="142"/>
      <c r="K562" s="268"/>
      <c r="L562" s="268"/>
      <c r="M562" s="142"/>
      <c r="N562" s="142"/>
      <c r="O562" s="142"/>
      <c r="P562" s="142"/>
      <c r="Q562" s="142"/>
      <c r="R562" s="267"/>
      <c r="S562" s="267"/>
      <c r="T562" s="142"/>
      <c r="U562" s="142"/>
      <c r="V562" s="267"/>
      <c r="W562" s="267"/>
      <c r="X562" s="142"/>
      <c r="Y562" s="142"/>
      <c r="Z562" s="267"/>
      <c r="AA562" s="143"/>
      <c r="AB562" s="143"/>
      <c r="AC562" s="269"/>
      <c r="AD562" s="269"/>
      <c r="AE562" s="269"/>
      <c r="AF562" s="142"/>
      <c r="AG562" s="267"/>
      <c r="AH562" s="142"/>
      <c r="AI562" s="267"/>
      <c r="AJ562" s="267"/>
      <c r="AK562" s="142"/>
      <c r="AL562" s="142"/>
      <c r="AM562" s="142"/>
      <c r="AN562" s="142"/>
      <c r="AO562" s="145"/>
      <c r="AP562" s="145"/>
      <c r="AQ562" s="145"/>
      <c r="AR562" s="145"/>
      <c r="AS562" s="267"/>
      <c r="AT562" s="267"/>
      <c r="AU562" s="267"/>
      <c r="AV562" s="267"/>
      <c r="AW562" s="267"/>
      <c r="AX562" s="267"/>
      <c r="AY562" s="267"/>
      <c r="AZ562" s="267"/>
      <c r="BA562" s="267"/>
      <c r="BB562" s="267"/>
      <c r="BC562" s="267"/>
      <c r="BD562" s="267"/>
      <c r="BE562" s="267"/>
      <c r="BF562" s="267"/>
      <c r="BG562" s="267"/>
      <c r="BH562" s="267"/>
      <c r="BI562" s="267"/>
      <c r="BJ562" s="267"/>
      <c r="BK562" s="267"/>
      <c r="BL562" s="267"/>
      <c r="BM562" s="267"/>
      <c r="BN562" s="267"/>
      <c r="BO562" s="267"/>
      <c r="BP562" s="267"/>
      <c r="BQ562" s="267"/>
      <c r="BR562" s="267"/>
      <c r="BS562" s="267"/>
      <c r="BT562" s="267"/>
      <c r="BU562" s="267"/>
      <c r="BV562" s="267"/>
      <c r="BW562" s="267"/>
      <c r="BX562" s="267"/>
      <c r="BY562" s="267"/>
      <c r="BZ562" s="267"/>
      <c r="CA562" s="267"/>
      <c r="CB562" s="267"/>
      <c r="CC562" s="267"/>
      <c r="CD562" s="267"/>
      <c r="CE562" s="267"/>
    </row>
    <row r="563" spans="1:83" s="18" customFormat="1" ht="19.5" customHeight="1">
      <c r="A563" s="134" t="s">
        <v>405</v>
      </c>
      <c r="B563" s="154"/>
      <c r="C563" s="154"/>
      <c r="D563" s="155"/>
      <c r="E563" s="154"/>
      <c r="F563" s="137">
        <v>430993</v>
      </c>
      <c r="G563" s="137">
        <f>H563-F563</f>
        <v>-207037</v>
      </c>
      <c r="H563" s="137">
        <v>223956</v>
      </c>
      <c r="I563" s="137"/>
      <c r="J563" s="137">
        <v>460000</v>
      </c>
      <c r="K563" s="268"/>
      <c r="L563" s="268"/>
      <c r="M563" s="137">
        <v>460000</v>
      </c>
      <c r="N563" s="137">
        <f>O563-M563</f>
        <v>-213694</v>
      </c>
      <c r="O563" s="137">
        <v>246306</v>
      </c>
      <c r="P563" s="137"/>
      <c r="Q563" s="137">
        <v>284324</v>
      </c>
      <c r="R563" s="137"/>
      <c r="S563" s="137"/>
      <c r="T563" s="137">
        <v>246306</v>
      </c>
      <c r="U563" s="137">
        <v>284324</v>
      </c>
      <c r="V563" s="267"/>
      <c r="W563" s="267"/>
      <c r="X563" s="137">
        <f>T563+V563</f>
        <v>246306</v>
      </c>
      <c r="Y563" s="137">
        <f>U563+W563</f>
        <v>284324</v>
      </c>
      <c r="Z563" s="137">
        <f>-7021-1500</f>
        <v>-8521</v>
      </c>
      <c r="AA563" s="138">
        <f>X563+Z563</f>
        <v>237785</v>
      </c>
      <c r="AB563" s="138">
        <f>Y563</f>
        <v>284324</v>
      </c>
      <c r="AC563" s="138"/>
      <c r="AD563" s="138"/>
      <c r="AE563" s="138"/>
      <c r="AF563" s="137">
        <f>AA563+AC563</f>
        <v>237785</v>
      </c>
      <c r="AG563" s="137"/>
      <c r="AH563" s="137">
        <f>AB563</f>
        <v>284324</v>
      </c>
      <c r="AI563" s="137">
        <v>-47380</v>
      </c>
      <c r="AJ563" s="137">
        <v>-6263</v>
      </c>
      <c r="AK563" s="137">
        <f>AF563+AI563</f>
        <v>190405</v>
      </c>
      <c r="AL563" s="137">
        <f>AG563</f>
        <v>0</v>
      </c>
      <c r="AM563" s="137">
        <f>AH563+AJ563</f>
        <v>278061</v>
      </c>
      <c r="AN563" s="137">
        <f>AO563-AM563</f>
        <v>272051</v>
      </c>
      <c r="AO563" s="137">
        <v>550112</v>
      </c>
      <c r="AP563" s="137"/>
      <c r="AQ563" s="137">
        <v>517213</v>
      </c>
      <c r="AR563" s="137">
        <v>-70808</v>
      </c>
      <c r="AS563" s="267"/>
      <c r="AT563" s="137">
        <f>AO563+AR563</f>
        <v>479304</v>
      </c>
      <c r="AU563" s="137">
        <f>AQ563+AS563</f>
        <v>517213</v>
      </c>
      <c r="AV563" s="251">
        <v>603</v>
      </c>
      <c r="AW563" s="251">
        <v>603</v>
      </c>
      <c r="AX563" s="137">
        <f>AT563+AV563</f>
        <v>479907</v>
      </c>
      <c r="AY563" s="137">
        <f>AU563+AW563</f>
        <v>517816</v>
      </c>
      <c r="AZ563" s="267">
        <v>-50000</v>
      </c>
      <c r="BA563" s="267"/>
      <c r="BB563" s="137">
        <f>AX563+AZ563</f>
        <v>429907</v>
      </c>
      <c r="BC563" s="137">
        <f>AY563+BA563</f>
        <v>517816</v>
      </c>
      <c r="BD563" s="267"/>
      <c r="BE563" s="267"/>
      <c r="BF563" s="137">
        <f>BB563+BD563</f>
        <v>429907</v>
      </c>
      <c r="BG563" s="137">
        <f>BC563+BE563</f>
        <v>517816</v>
      </c>
      <c r="BH563" s="137">
        <f>5452-6500</f>
        <v>-1048</v>
      </c>
      <c r="BI563" s="137">
        <f>17134-2400</f>
        <v>14734</v>
      </c>
      <c r="BJ563" s="137">
        <f>BB563+BH563</f>
        <v>428859</v>
      </c>
      <c r="BK563" s="137">
        <f>BC563+BI563</f>
        <v>532550</v>
      </c>
      <c r="BL563" s="137"/>
      <c r="BM563" s="137"/>
      <c r="BN563" s="137">
        <f>BJ563+BL563</f>
        <v>428859</v>
      </c>
      <c r="BO563" s="137"/>
      <c r="BP563" s="137">
        <f>BK563+BM563</f>
        <v>532550</v>
      </c>
      <c r="BQ563" s="137">
        <v>-25293</v>
      </c>
      <c r="BR563" s="267"/>
      <c r="BS563" s="137">
        <f>BN563+BQ563</f>
        <v>403566</v>
      </c>
      <c r="BT563" s="137">
        <f>BO563</f>
        <v>0</v>
      </c>
      <c r="BU563" s="137">
        <f>BP563+BR563</f>
        <v>532550</v>
      </c>
      <c r="BV563" s="137"/>
      <c r="BW563" s="137"/>
      <c r="BX563" s="137">
        <f>BS563+BV563</f>
        <v>403566</v>
      </c>
      <c r="BY563" s="137">
        <f>BT563</f>
        <v>0</v>
      </c>
      <c r="BZ563" s="137">
        <f>BU563+BW563</f>
        <v>532550</v>
      </c>
      <c r="CA563" s="137">
        <f>-31579</f>
        <v>-31579</v>
      </c>
      <c r="CB563" s="137"/>
      <c r="CC563" s="137">
        <f>BX563+CA563</f>
        <v>371987</v>
      </c>
      <c r="CD563" s="137">
        <f>BY563</f>
        <v>0</v>
      </c>
      <c r="CE563" s="137">
        <f>BZ563+CB563</f>
        <v>532550</v>
      </c>
    </row>
    <row r="564" spans="1:83" ht="15.75">
      <c r="A564" s="117"/>
      <c r="B564" s="118"/>
      <c r="C564" s="118"/>
      <c r="D564" s="119"/>
      <c r="E564" s="118"/>
      <c r="F564" s="120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3"/>
      <c r="AB564" s="123"/>
      <c r="AC564" s="123"/>
      <c r="AD564" s="123"/>
      <c r="AE564" s="123"/>
      <c r="AF564" s="122"/>
      <c r="AG564" s="122"/>
      <c r="AH564" s="122"/>
      <c r="AI564" s="122"/>
      <c r="AJ564" s="122"/>
      <c r="AK564" s="122"/>
      <c r="AL564" s="122"/>
      <c r="AM564" s="122"/>
      <c r="AN564" s="122"/>
      <c r="AO564" s="122"/>
      <c r="AP564" s="122"/>
      <c r="AQ564" s="122"/>
      <c r="AR564" s="122"/>
      <c r="AS564" s="122"/>
      <c r="AT564" s="122"/>
      <c r="AU564" s="122"/>
      <c r="AV564" s="122"/>
      <c r="AW564" s="122"/>
      <c r="AX564" s="122"/>
      <c r="AY564" s="122"/>
      <c r="AZ564" s="122"/>
      <c r="BA564" s="122"/>
      <c r="BB564" s="122"/>
      <c r="BC564" s="122"/>
      <c r="BD564" s="122"/>
      <c r="BE564" s="122"/>
      <c r="BF564" s="122"/>
      <c r="BG564" s="122"/>
      <c r="BH564" s="122"/>
      <c r="BI564" s="122"/>
      <c r="BJ564" s="122"/>
      <c r="BK564" s="122"/>
      <c r="BL564" s="122"/>
      <c r="BM564" s="122"/>
      <c r="BN564" s="122"/>
      <c r="BO564" s="122"/>
      <c r="BP564" s="122"/>
      <c r="BQ564" s="122"/>
      <c r="BR564" s="122"/>
      <c r="BS564" s="122"/>
      <c r="BT564" s="122"/>
      <c r="BU564" s="122"/>
      <c r="BV564" s="122"/>
      <c r="BW564" s="122"/>
      <c r="BX564" s="122"/>
      <c r="BY564" s="122"/>
      <c r="BZ564" s="122"/>
      <c r="CA564" s="122"/>
      <c r="CB564" s="122"/>
      <c r="CC564" s="122"/>
      <c r="CD564" s="122"/>
      <c r="CE564" s="122"/>
    </row>
    <row r="565" spans="1:83" s="8" customFormat="1" ht="25.5" customHeight="1">
      <c r="A565" s="125" t="s">
        <v>116</v>
      </c>
      <c r="B565" s="126"/>
      <c r="C565" s="126"/>
      <c r="D565" s="127"/>
      <c r="E565" s="126"/>
      <c r="F565" s="128" t="e">
        <f aca="true" t="shared" si="692" ref="F565:AD565">F21+F101+F116+F179+F258+F273+F352+F390+F452+F563</f>
        <v>#REF!</v>
      </c>
      <c r="G565" s="128" t="e">
        <f t="shared" si="692"/>
        <v>#REF!</v>
      </c>
      <c r="H565" s="128" t="e">
        <f t="shared" si="692"/>
        <v>#REF!</v>
      </c>
      <c r="I565" s="128" t="e">
        <f t="shared" si="692"/>
        <v>#REF!</v>
      </c>
      <c r="J565" s="128" t="e">
        <f t="shared" si="692"/>
        <v>#REF!</v>
      </c>
      <c r="K565" s="128" t="e">
        <f t="shared" si="692"/>
        <v>#REF!</v>
      </c>
      <c r="L565" s="128" t="e">
        <f t="shared" si="692"/>
        <v>#REF!</v>
      </c>
      <c r="M565" s="128" t="e">
        <f t="shared" si="692"/>
        <v>#REF!</v>
      </c>
      <c r="N565" s="128" t="e">
        <f t="shared" si="692"/>
        <v>#REF!</v>
      </c>
      <c r="O565" s="128" t="e">
        <f t="shared" si="692"/>
        <v>#REF!</v>
      </c>
      <c r="P565" s="128" t="e">
        <f t="shared" si="692"/>
        <v>#REF!</v>
      </c>
      <c r="Q565" s="128" t="e">
        <f t="shared" si="692"/>
        <v>#REF!</v>
      </c>
      <c r="R565" s="128" t="e">
        <f t="shared" si="692"/>
        <v>#REF!</v>
      </c>
      <c r="S565" s="128" t="e">
        <f t="shared" si="692"/>
        <v>#REF!</v>
      </c>
      <c r="T565" s="128" t="e">
        <f t="shared" si="692"/>
        <v>#REF!</v>
      </c>
      <c r="U565" s="128" t="e">
        <f t="shared" si="692"/>
        <v>#REF!</v>
      </c>
      <c r="V565" s="128" t="e">
        <f t="shared" si="692"/>
        <v>#REF!</v>
      </c>
      <c r="W565" s="128" t="e">
        <f t="shared" si="692"/>
        <v>#REF!</v>
      </c>
      <c r="X565" s="128" t="e">
        <f t="shared" si="692"/>
        <v>#REF!</v>
      </c>
      <c r="Y565" s="128" t="e">
        <f t="shared" si="692"/>
        <v>#REF!</v>
      </c>
      <c r="Z565" s="128" t="e">
        <f t="shared" si="692"/>
        <v>#REF!</v>
      </c>
      <c r="AA565" s="129" t="e">
        <f t="shared" si="692"/>
        <v>#REF!</v>
      </c>
      <c r="AB565" s="129" t="e">
        <f t="shared" si="692"/>
        <v>#REF!</v>
      </c>
      <c r="AC565" s="129" t="e">
        <f t="shared" si="692"/>
        <v>#REF!</v>
      </c>
      <c r="AD565" s="129" t="e">
        <f t="shared" si="692"/>
        <v>#REF!</v>
      </c>
      <c r="AE565" s="129"/>
      <c r="AF565" s="128" t="e">
        <f aca="true" t="shared" si="693" ref="AF565:AM565">AF21+AF101+AF116+AF179+AF258+AF273+AF352+AF390+AF452+AF563</f>
        <v>#REF!</v>
      </c>
      <c r="AG565" s="128" t="e">
        <f t="shared" si="693"/>
        <v>#REF!</v>
      </c>
      <c r="AH565" s="128" t="e">
        <f t="shared" si="693"/>
        <v>#REF!</v>
      </c>
      <c r="AI565" s="128" t="e">
        <f t="shared" si="693"/>
        <v>#REF!</v>
      </c>
      <c r="AJ565" s="128" t="e">
        <f t="shared" si="693"/>
        <v>#REF!</v>
      </c>
      <c r="AK565" s="128" t="e">
        <f t="shared" si="693"/>
        <v>#REF!</v>
      </c>
      <c r="AL565" s="128" t="e">
        <f t="shared" si="693"/>
        <v>#REF!</v>
      </c>
      <c r="AM565" s="128" t="e">
        <f t="shared" si="693"/>
        <v>#REF!</v>
      </c>
      <c r="AN565" s="128">
        <f>AN21+AN101+AN116+AN179+AN258+AN273+AN352+AN390+AN452+AN563+AN557+AN526+AN541</f>
        <v>805806</v>
      </c>
      <c r="AO565" s="128">
        <f>AO21+AO101+AO116+AO179+AO258+AO273+AO352+AO390+AO452+AO563+AO557+AO526+AO541</f>
        <v>6367031</v>
      </c>
      <c r="AP565" s="128">
        <f>AP21+AP101+AP116+AP179+AP258+AP273+AP352+AP390+AP452+AP563+AP557+AP526+AP541</f>
        <v>0</v>
      </c>
      <c r="AQ565" s="128">
        <f>AQ21+AQ101+AQ116+AQ179+AQ258+AQ273+AQ352+AQ390+AQ452+AQ563+AQ557+AQ526+AQ541</f>
        <v>6317811</v>
      </c>
      <c r="AR565" s="128"/>
      <c r="AS565" s="128">
        <f aca="true" t="shared" si="694" ref="AS565:BC565">AS21+AS101+AS116+AS179+AS258+AS273+AS352+AS390+AS452+AS563+AS557+AS526+AS541</f>
        <v>0</v>
      </c>
      <c r="AT565" s="128">
        <f t="shared" si="694"/>
        <v>6296223</v>
      </c>
      <c r="AU565" s="128">
        <f t="shared" si="694"/>
        <v>6317811</v>
      </c>
      <c r="AV565" s="128">
        <f t="shared" si="694"/>
        <v>0</v>
      </c>
      <c r="AW565" s="128">
        <f t="shared" si="694"/>
        <v>0</v>
      </c>
      <c r="AX565" s="128">
        <f t="shared" si="694"/>
        <v>6296223</v>
      </c>
      <c r="AY565" s="128">
        <f t="shared" si="694"/>
        <v>6317811</v>
      </c>
      <c r="AZ565" s="128">
        <f t="shared" si="694"/>
        <v>-50000</v>
      </c>
      <c r="BA565" s="128">
        <f t="shared" si="694"/>
        <v>0</v>
      </c>
      <c r="BB565" s="128">
        <f t="shared" si="694"/>
        <v>6296223</v>
      </c>
      <c r="BC565" s="128">
        <f t="shared" si="694"/>
        <v>6317811</v>
      </c>
      <c r="BD565" s="130"/>
      <c r="BE565" s="130"/>
      <c r="BF565" s="128">
        <f aca="true" t="shared" si="695" ref="BF565:CB565">BF21+BF101+BF116+BF179+BF258+BF273+BF352+BF390+BF452+BF563+BF557+BF526+BF541</f>
        <v>6296223</v>
      </c>
      <c r="BG565" s="128">
        <f t="shared" si="695"/>
        <v>6317811</v>
      </c>
      <c r="BH565" s="128">
        <f t="shared" si="695"/>
        <v>70000</v>
      </c>
      <c r="BI565" s="128">
        <f t="shared" si="695"/>
        <v>70000</v>
      </c>
      <c r="BJ565" s="128">
        <f t="shared" si="695"/>
        <v>6366223</v>
      </c>
      <c r="BK565" s="128">
        <f t="shared" si="695"/>
        <v>6387811</v>
      </c>
      <c r="BL565" s="128">
        <f t="shared" si="695"/>
        <v>70511</v>
      </c>
      <c r="BM565" s="128">
        <f t="shared" si="695"/>
        <v>0</v>
      </c>
      <c r="BN565" s="128">
        <f t="shared" si="695"/>
        <v>6436734</v>
      </c>
      <c r="BO565" s="128">
        <f t="shared" si="695"/>
        <v>70511</v>
      </c>
      <c r="BP565" s="128">
        <f t="shared" si="695"/>
        <v>6387811</v>
      </c>
      <c r="BQ565" s="128">
        <f t="shared" si="695"/>
        <v>0</v>
      </c>
      <c r="BR565" s="128">
        <f t="shared" si="695"/>
        <v>0</v>
      </c>
      <c r="BS565" s="128">
        <f t="shared" si="695"/>
        <v>6436734</v>
      </c>
      <c r="BT565" s="128">
        <f t="shared" si="695"/>
        <v>70511</v>
      </c>
      <c r="BU565" s="128">
        <f t="shared" si="695"/>
        <v>6387811</v>
      </c>
      <c r="BV565" s="128">
        <f t="shared" si="695"/>
        <v>7828</v>
      </c>
      <c r="BW565" s="128">
        <f t="shared" si="695"/>
        <v>0</v>
      </c>
      <c r="BX565" s="128">
        <f t="shared" si="695"/>
        <v>6444562</v>
      </c>
      <c r="BY565" s="128">
        <f t="shared" si="695"/>
        <v>78339</v>
      </c>
      <c r="BZ565" s="128">
        <f t="shared" si="695"/>
        <v>6387811</v>
      </c>
      <c r="CA565" s="128">
        <f t="shared" si="695"/>
        <v>0</v>
      </c>
      <c r="CB565" s="128">
        <f t="shared" si="695"/>
        <v>0</v>
      </c>
      <c r="CC565" s="128">
        <f>CC21+CC101+CC116+CC179+CC258+CC273+CC352+CC390+CC452+CC563+CC557+CC526+CC541</f>
        <v>6444562</v>
      </c>
      <c r="CD565" s="128">
        <f>CD21+CD101+CD116+CD179+CD258+CD273+CD352+CD390+CD452+CD563+CD557+CD526+CD541</f>
        <v>78339</v>
      </c>
      <c r="CE565" s="128">
        <f>CE21+CE101+CE116+CE179+CE258+CE273+CE352+CE390+CE452+CE563+CE557+CE526+CE541</f>
        <v>6387811</v>
      </c>
    </row>
    <row r="566" spans="1:5" ht="45" customHeight="1">
      <c r="A566" s="19"/>
      <c r="B566" s="20"/>
      <c r="C566" s="20"/>
      <c r="D566" s="21"/>
      <c r="E566" s="20"/>
    </row>
    <row r="567" spans="1:77" s="101" customFormat="1" ht="21" customHeight="1">
      <c r="A567" s="96" t="s">
        <v>301</v>
      </c>
      <c r="B567" s="96"/>
      <c r="C567" s="96"/>
      <c r="D567" s="97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100"/>
      <c r="AB567" s="100"/>
      <c r="AC567" s="100"/>
      <c r="AD567" s="100"/>
      <c r="AE567" s="100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9"/>
      <c r="BN567" s="99"/>
      <c r="BO567" s="99"/>
      <c r="BP567" s="99"/>
      <c r="BQ567" s="99"/>
      <c r="BR567" s="99"/>
      <c r="BS567" s="99"/>
      <c r="BT567" s="99"/>
      <c r="BU567" s="99"/>
      <c r="BV567" s="99"/>
      <c r="BW567" s="99"/>
      <c r="BX567" s="99"/>
      <c r="BY567" s="99"/>
    </row>
    <row r="568" spans="1:83" s="101" customFormat="1" ht="23.25">
      <c r="A568" s="102" t="s">
        <v>238</v>
      </c>
      <c r="B568" s="103"/>
      <c r="C568" s="103"/>
      <c r="D568" s="104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6"/>
      <c r="AB568" s="106"/>
      <c r="AC568" s="107"/>
      <c r="AD568" s="107"/>
      <c r="AE568" s="107"/>
      <c r="AF568" s="108"/>
      <c r="AG568" s="109" t="s">
        <v>302</v>
      </c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</row>
    <row r="569" spans="76:77" ht="16.5" customHeight="1">
      <c r="BX569" s="6"/>
      <c r="BY569" s="6"/>
    </row>
    <row r="570" spans="13:32" ht="17.25" customHeight="1">
      <c r="M570" s="6" t="e">
        <f>M565-M563</f>
        <v>#REF!</v>
      </c>
      <c r="N570" s="6"/>
      <c r="O570" s="6"/>
      <c r="P570" s="6" t="e">
        <f>P565-P563</f>
        <v>#REF!</v>
      </c>
      <c r="Q570" s="6"/>
      <c r="AF570" s="6" t="e">
        <f>AA565+AC565</f>
        <v>#REF!</v>
      </c>
    </row>
    <row r="571" ht="18.75" customHeight="1"/>
    <row r="572" ht="17.25" customHeight="1">
      <c r="A572" s="22"/>
    </row>
    <row r="573" spans="2:5" ht="15">
      <c r="B573" s="23"/>
      <c r="C573" s="23"/>
      <c r="D573" s="24"/>
      <c r="E573" s="23"/>
    </row>
    <row r="575" ht="16.5" customHeight="1"/>
  </sheetData>
  <sheetProtection/>
  <mergeCells count="127">
    <mergeCell ref="AV16:AV19"/>
    <mergeCell ref="BX17:BY17"/>
    <mergeCell ref="BZ17:BZ19"/>
    <mergeCell ref="BX18:BX19"/>
    <mergeCell ref="BG17:BG19"/>
    <mergeCell ref="BX16:BZ16"/>
    <mergeCell ref="BV16:BW16"/>
    <mergeCell ref="BV17:BV19"/>
    <mergeCell ref="BW17:BW19"/>
    <mergeCell ref="AN4:AQ4"/>
    <mergeCell ref="BD16:BE16"/>
    <mergeCell ref="AS16:AS19"/>
    <mergeCell ref="AZ16:BA16"/>
    <mergeCell ref="AT16:AU16"/>
    <mergeCell ref="AX17:AX19"/>
    <mergeCell ref="AY17:AY19"/>
    <mergeCell ref="A11:CE13"/>
    <mergeCell ref="CC16:CE16"/>
    <mergeCell ref="CC17:CD17"/>
    <mergeCell ref="AM17:AM19"/>
    <mergeCell ref="AG18:AG19"/>
    <mergeCell ref="AL18:AL19"/>
    <mergeCell ref="AK18:AK19"/>
    <mergeCell ref="BB17:BB19"/>
    <mergeCell ref="BC17:BC19"/>
    <mergeCell ref="AT17:AT19"/>
    <mergeCell ref="AW16:AW19"/>
    <mergeCell ref="AX16:AY16"/>
    <mergeCell ref="AR16:AR19"/>
    <mergeCell ref="BH16:BI16"/>
    <mergeCell ref="BJ16:BK16"/>
    <mergeCell ref="AU17:AU19"/>
    <mergeCell ref="P17:P19"/>
    <mergeCell ref="Y17:Y19"/>
    <mergeCell ref="AJ16:AJ19"/>
    <mergeCell ref="AC16:AC19"/>
    <mergeCell ref="AF16:AH16"/>
    <mergeCell ref="AH17:AH19"/>
    <mergeCell ref="AF17:AG17"/>
    <mergeCell ref="AF18:AF19"/>
    <mergeCell ref="AN16:AQ16"/>
    <mergeCell ref="I17:I19"/>
    <mergeCell ref="K17:K19"/>
    <mergeCell ref="O17:O19"/>
    <mergeCell ref="AN17:AN19"/>
    <mergeCell ref="AO17:AO19"/>
    <mergeCell ref="AP17:AP19"/>
    <mergeCell ref="AQ17:AQ19"/>
    <mergeCell ref="AA17:AA19"/>
    <mergeCell ref="AB17:AB19"/>
    <mergeCell ref="Q17:Q19"/>
    <mergeCell ref="U17:U19"/>
    <mergeCell ref="T17:T19"/>
    <mergeCell ref="R17:R19"/>
    <mergeCell ref="S17:S19"/>
    <mergeCell ref="Z16:Z19"/>
    <mergeCell ref="V17:V19"/>
    <mergeCell ref="W17:W19"/>
    <mergeCell ref="X17:X19"/>
    <mergeCell ref="G17:G19"/>
    <mergeCell ref="L17:L19"/>
    <mergeCell ref="N17:N19"/>
    <mergeCell ref="M16:M19"/>
    <mergeCell ref="H17:H19"/>
    <mergeCell ref="A567:C567"/>
    <mergeCell ref="D16:D19"/>
    <mergeCell ref="A16:A19"/>
    <mergeCell ref="B16:B19"/>
    <mergeCell ref="C16:C19"/>
    <mergeCell ref="AD16:AD19"/>
    <mergeCell ref="AE16:AE19"/>
    <mergeCell ref="AI16:AI19"/>
    <mergeCell ref="AK16:AM16"/>
    <mergeCell ref="AK17:AL17"/>
    <mergeCell ref="E567:O567"/>
    <mergeCell ref="F16:F19"/>
    <mergeCell ref="G16:I16"/>
    <mergeCell ref="E16:E19"/>
    <mergeCell ref="J16:J19"/>
    <mergeCell ref="AA16:AB16"/>
    <mergeCell ref="X16:Y16"/>
    <mergeCell ref="V16:W16"/>
    <mergeCell ref="K16:L16"/>
    <mergeCell ref="R16:S16"/>
    <mergeCell ref="T16:U16"/>
    <mergeCell ref="N16:Q16"/>
    <mergeCell ref="BF17:BF19"/>
    <mergeCell ref="AZ17:AZ19"/>
    <mergeCell ref="BA17:BA19"/>
    <mergeCell ref="BF16:BG16"/>
    <mergeCell ref="BD17:BD19"/>
    <mergeCell ref="BE17:BE19"/>
    <mergeCell ref="BB16:BC16"/>
    <mergeCell ref="BP17:BP19"/>
    <mergeCell ref="BL17:BL19"/>
    <mergeCell ref="BM17:BM19"/>
    <mergeCell ref="BL16:BM16"/>
    <mergeCell ref="BN17:BO17"/>
    <mergeCell ref="BN18:BN19"/>
    <mergeCell ref="BO18:BO19"/>
    <mergeCell ref="BR17:BR19"/>
    <mergeCell ref="BQ17:BQ19"/>
    <mergeCell ref="BT18:BT19"/>
    <mergeCell ref="BS16:BU16"/>
    <mergeCell ref="BQ16:BR16"/>
    <mergeCell ref="BH17:BH19"/>
    <mergeCell ref="BI17:BI19"/>
    <mergeCell ref="BJ17:BJ19"/>
    <mergeCell ref="BK17:BK19"/>
    <mergeCell ref="BN16:BP16"/>
    <mergeCell ref="CC18:CC19"/>
    <mergeCell ref="CD18:CD19"/>
    <mergeCell ref="CE17:CE19"/>
    <mergeCell ref="BS17:BT17"/>
    <mergeCell ref="BU17:BU19"/>
    <mergeCell ref="BS18:BS19"/>
    <mergeCell ref="BY18:BY19"/>
    <mergeCell ref="AN2:CE2"/>
    <mergeCell ref="AN1:CE1"/>
    <mergeCell ref="AG568:CE568"/>
    <mergeCell ref="AF8:CE8"/>
    <mergeCell ref="AG7:CE7"/>
    <mergeCell ref="AG6:CE6"/>
    <mergeCell ref="AN3:CE3"/>
    <mergeCell ref="CA17:CA19"/>
    <mergeCell ref="CB17:CB19"/>
    <mergeCell ref="CA16:CB16"/>
  </mergeCells>
  <printOptions/>
  <pageMargins left="0.8267716535433072" right="0.1968503937007874" top="0.2755905511811024" bottom="0.2362204724409449" header="0.2755905511811024" footer="0.2362204724409449"/>
  <pageSetup fitToHeight="14" horizontalDpi="600" verticalDpi="600" orientation="portrait" paperSize="9" scale="72" r:id="rId1"/>
  <rowBreaks count="14" manualBreakCount="14">
    <brk id="32" max="81" man="1"/>
    <brk id="63" max="81" man="1"/>
    <brk id="124" max="81" man="1"/>
    <brk id="140" max="81" man="1"/>
    <brk id="187" max="81" man="1"/>
    <brk id="213" max="81" man="1"/>
    <brk id="247" max="81" man="1"/>
    <brk id="278" max="81" man="1"/>
    <brk id="303" max="81" man="1"/>
    <brk id="349" max="81" man="1"/>
    <brk id="379" max="81" man="1"/>
    <brk id="412" max="81" man="1"/>
    <brk id="488" max="81" man="1"/>
    <brk id="540" max="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2011-12-01T05:56:12Z</cp:lastPrinted>
  <dcterms:created xsi:type="dcterms:W3CDTF">2007-01-25T06:11:58Z</dcterms:created>
  <dcterms:modified xsi:type="dcterms:W3CDTF">2011-12-14T11:30:38Z</dcterms:modified>
  <cp:category/>
  <cp:version/>
  <cp:contentType/>
  <cp:contentStatus/>
</cp:coreProperties>
</file>